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lcome!" sheetId="1" r:id="rId3"/>
    <sheet state="visible" name="Calculator" sheetId="2" r:id="rId4"/>
    <sheet state="visible" name="Exp Data" sheetId="3" r:id="rId5"/>
    <sheet state="visible" name="Campaign" sheetId="4" r:id="rId6"/>
    <sheet state="visible" name="Hero Upgrade Costs" sheetId="5" r:id="rId7"/>
    <sheet state="hidden" name="Monsters" sheetId="6" r:id="rId8"/>
    <sheet state="visible" name="VIP" sheetId="7" r:id="rId9"/>
    <sheet state="hidden" name="Item's Worth" sheetId="8" r:id="rId10"/>
    <sheet state="visible" name="Tech Input" sheetId="9" r:id="rId11"/>
    <sheet state="visible" name="Tech Info" sheetId="10" r:id="rId12"/>
    <sheet state="visible" name="Tech Costs" sheetId="11" r:id="rId13"/>
    <sheet state="visible" name="Treasures" sheetId="12" r:id="rId14"/>
    <sheet state="visible" name="Celestial Island" sheetId="13" r:id="rId15"/>
    <sheet state="visible" name="Blacksmith" sheetId="14"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6">
      <text>
        <t xml:space="preserve">74
	-Tyler Cobb
72
	-Filley jaques</t>
      </text>
    </comment>
    <comment authorId="0" ref="B9">
      <text>
        <t xml:space="preserve">VIP 2
	-Amaan Khan
_Marked as resolved_
	-Juri Bitsenkov
_Re-opened_
	-Drgn Nyr
_Marked as resolved_
	-Drgn Nyr
_Re-opened_
87
	-Danny Scholten</t>
      </text>
    </comment>
  </commentList>
</comments>
</file>

<file path=xl/sharedStrings.xml><?xml version="1.0" encoding="utf-8"?>
<sst xmlns="http://schemas.openxmlformats.org/spreadsheetml/2006/main" count="1847" uniqueCount="632">
  <si>
    <t>2.4.11</t>
  </si>
  <si>
    <t>Download the spreadsheet as Microsoft Excel use to the calculator!!!</t>
  </si>
  <si>
    <t>Welcome Idlers!!</t>
  </si>
  <si>
    <r>
      <t>Thank you for checking out my spreadsheet. This has taken a considerable amount of time to create and is always being updated. Assuming you've come here from Reddit, can you</t>
    </r>
    <r>
      <rPr>
        <b/>
        <i/>
        <sz val="12.0"/>
      </rPr>
      <t xml:space="preserve"> please take a moment to give the post an upvote for all of my work</t>
    </r>
    <r>
      <rPr>
        <b/>
        <sz val="12.0"/>
      </rPr>
      <t>.</t>
    </r>
    <r>
      <t xml:space="preserve"> All of my player information is in this sheet for my own use, and to give you an example of how to use it. Instructions on how to use and read the sheets and given below.</t>
    </r>
  </si>
  <si>
    <r>
      <rPr>
        <b/>
        <i/>
        <sz val="12.0"/>
      </rPr>
      <t>Take note of the version number at the top of this sheet</t>
    </r>
    <r>
      <rPr>
        <sz val="12.0"/>
      </rPr>
      <t xml:space="preserve"> </t>
    </r>
    <r>
      <t>and always check back to make sure you have the most up-to-date version of this spreadsheet. All changes will be documented below the instructions.</t>
    </r>
  </si>
  <si>
    <t>Contents</t>
  </si>
  <si>
    <t>Calculator</t>
  </si>
  <si>
    <t>Fill in the green cells to find out how long until any level</t>
  </si>
  <si>
    <t>Exp Data</t>
  </si>
  <si>
    <t>The experience requirements at every level</t>
  </si>
  <si>
    <t>Campaign</t>
  </si>
  <si>
    <t>Auto-Battle rewards from each stage of the campaign</t>
  </si>
  <si>
    <t>Hero Upgrade Costs</t>
  </si>
  <si>
    <t>See how much spirit, gold, and heroes you'll need to sacrifice (work in progress)</t>
  </si>
  <si>
    <t>VIP</t>
  </si>
  <si>
    <t>WHALES EXPOSED</t>
  </si>
  <si>
    <t>Tech Input</t>
  </si>
  <si>
    <t>Fill in your tech levels and get a brief summary of where you are</t>
  </si>
  <si>
    <t>Tech Info</t>
  </si>
  <si>
    <t>All details you need to know about tech progression</t>
  </si>
  <si>
    <t>Tech Costs</t>
  </si>
  <si>
    <t>Every upgrade cost for each tech level</t>
  </si>
  <si>
    <t>Treasures</t>
  </si>
  <si>
    <t>All stone information from Twilight 1 up to Celestial 6</t>
  </si>
  <si>
    <t>Celestial Island</t>
  </si>
  <si>
    <t>All your Relics, Mines, and Islands info!</t>
  </si>
  <si>
    <t>Blacksmith</t>
  </si>
  <si>
    <t>Incase you want to waste some gold</t>
  </si>
  <si>
    <t>*Confirmation of Exp Data and Campaign auto-battle resources will not be listed, but the version number will increase</t>
  </si>
  <si>
    <t>Verison Updates</t>
  </si>
  <si>
    <t>May 23 - Copied the Download text to the front page</t>
  </si>
  <si>
    <t>2.4.8</t>
  </si>
  <si>
    <t>Apr. 15 - Updated the text on the Calculator sheet to say "Download the spreadsheet as Microsoft Excel to use the calculator!!!". I hope this will eliminate some confusion and requests to edit.</t>
  </si>
  <si>
    <t>2.4.3</t>
  </si>
  <si>
    <t>Mar. 14 - Added a Monsters sheet to be updated at a later date, as well as update notes for Celestial Island Sheet</t>
  </si>
  <si>
    <t>2.3.3</t>
  </si>
  <si>
    <t>Mar. 11 - Welcome page now includes Hero Upgrade Costs description</t>
  </si>
  <si>
    <t>2.3.1</t>
  </si>
  <si>
    <t>Feb. 28 - Celestial Island sheet now has all information, and more analysis will be done on this sheet and will look more presentable in the future. Changes to Hero Upgrade Costs sheet.</t>
  </si>
  <si>
    <t>2.2.12</t>
  </si>
  <si>
    <t>Jan. 10 - Added text to the Calculator sheet... stop requesting access please</t>
  </si>
  <si>
    <t>2.2.9</t>
  </si>
  <si>
    <t>Dec. 17 - Started working on Hero Upgrade Costs sheet</t>
  </si>
  <si>
    <t>2.2.6</t>
  </si>
  <si>
    <t>Nov. 20, 2018 - Small edit to "Time To Desired Level" formula</t>
  </si>
  <si>
    <t>2.2.5</t>
  </si>
  <si>
    <t>Oct. 16, 2018 - Updated the experience level formula for levels 116 and above</t>
  </si>
  <si>
    <t>2.2.4</t>
  </si>
  <si>
    <t>Oct. 2, 2018 - Added Grand Total Costs table to Celestial Island sheet and other totals</t>
  </si>
  <si>
    <t>2.2.3</t>
  </si>
  <si>
    <t>Sept. 15, 2018 - Added Celestial Island and Blacksmith sheets</t>
  </si>
  <si>
    <t>2.1.3</t>
  </si>
  <si>
    <t>Sept. 11, 2018 - Tech Input HP and Attack Boosts formulas updated to reflect actual boost</t>
  </si>
  <si>
    <t>2.1.2</t>
  </si>
  <si>
    <t>Aug. 28, 2018 - Calculator formula updated to now include 2x Experience when calculating desired level</t>
  </si>
  <si>
    <t>2.1.1</t>
  </si>
  <si>
    <t>Aug. 22, 2018 - Included time zone in the Calculator sheet so players can now know what date and time they reach their next/desired level.</t>
  </si>
  <si>
    <t>2.1.0</t>
  </si>
  <si>
    <t>Aug. 20, 2018 - Tech Boosts table moved to Tech Input sheet. Guild Coins and Gold invested and amount remaining have been moved and combined into 2 tables on Tech Info sheet. Minor formatting changes.</t>
  </si>
  <si>
    <t>2.0.0</t>
  </si>
  <si>
    <t>Aug. 10, 2018 - Created a Treasures sheet to show all stone details. A few other minor experience data updates and formatting</t>
  </si>
  <si>
    <t>1.1.0</t>
  </si>
  <si>
    <t>Aug. 8, 2018 - Changed the layout of calculator sheet along with some minor formula changes</t>
  </si>
  <si>
    <t>1.0.4</t>
  </si>
  <si>
    <t>July 31, 2018 - Predicted campaign auto-battle loot from stage 31-1 to 42-10. Calculator can now predict time until Lv246. Predicting this far ahead will be a rough estimate due to amount of predicted values, but should still give a good ball park. Values were determined using trendlines to determine formulas</t>
  </si>
  <si>
    <t>1.0.3</t>
  </si>
  <si>
    <t>July 30, 2018 - Entered predicted campaign auto-battle loot from stage 21-6 to 30-10. Calculator can now predict time until Lv186</t>
  </si>
  <si>
    <t>1.0.2</t>
  </si>
  <si>
    <t>July 25, 2018 - Updated player level experience requirements and minor text changes</t>
  </si>
  <si>
    <t>1.0.1</t>
  </si>
  <si>
    <t>July 24, 2018 - Fixed formula for Canadian dollars in VIP sheet</t>
  </si>
  <si>
    <t>1.0.0</t>
  </si>
  <si>
    <t>July 24, 2018 - Welcome sheet was created</t>
  </si>
  <si>
    <t>Difficulty</t>
  </si>
  <si>
    <t>Island</t>
  </si>
  <si>
    <t>Helper Column</t>
  </si>
  <si>
    <t>Increment</t>
  </si>
  <si>
    <t>Stage</t>
  </si>
  <si>
    <t>Step</t>
  </si>
  <si>
    <t>Level Req</t>
  </si>
  <si>
    <t>Gold/5 Sec</t>
  </si>
  <si>
    <t>Gold/Min</t>
  </si>
  <si>
    <t>Gold/Hour</t>
  </si>
  <si>
    <t>Exp/5 Sec</t>
  </si>
  <si>
    <t>Exp/Min</t>
  </si>
  <si>
    <t>Exp/Hour</t>
  </si>
  <si>
    <t>Spirit/5 Sec</t>
  </si>
  <si>
    <t>Spirit/Min</t>
  </si>
  <si>
    <t>Spirit/Hour</t>
  </si>
  <si>
    <t>Normal</t>
  </si>
  <si>
    <t>Sara Forest</t>
  </si>
  <si>
    <t>Moon Island</t>
  </si>
  <si>
    <t>Land of Fear</t>
  </si>
  <si>
    <t>Chrome Mine</t>
  </si>
  <si>
    <t>Forgotten Icefield</t>
  </si>
  <si>
    <t>Heidelberg</t>
  </si>
  <si>
    <t>Land of Heat</t>
  </si>
  <si>
    <t>High Heaven</t>
  </si>
  <si>
    <t>Nightmare</t>
  </si>
  <si>
    <r>
      <t xml:space="preserve">Fill in </t>
    </r>
    <r>
      <rPr>
        <color rgb="FF70AD47"/>
      </rPr>
      <t xml:space="preserve">Green </t>
    </r>
    <r>
      <t>cells</t>
    </r>
  </si>
  <si>
    <t>Godswood</t>
  </si>
  <si>
    <t>Time to Next Level</t>
  </si>
  <si>
    <t>Player Level</t>
  </si>
  <si>
    <t>Exp Needed for Next Level</t>
  </si>
  <si>
    <t>Exp Left</t>
  </si>
  <si>
    <t>Weeks</t>
  </si>
  <si>
    <t>Undead Fortress</t>
  </si>
  <si>
    <t>Days</t>
  </si>
  <si>
    <t>Hours</t>
  </si>
  <si>
    <t>Minutes</t>
  </si>
  <si>
    <t>Seconds</t>
  </si>
  <si>
    <t>Exp Gained</t>
  </si>
  <si>
    <t>Hell</t>
  </si>
  <si>
    <t>Time to Desired Level</t>
  </si>
  <si>
    <t>Desired Level:</t>
  </si>
  <si>
    <t>Level</t>
  </si>
  <si>
    <t>Confirmed</t>
  </si>
  <si>
    <t>Exp Needed for Desired Level</t>
  </si>
  <si>
    <t>Time Zone</t>
  </si>
  <si>
    <t>NDT: -2.5 -&gt; St. John's</t>
  </si>
  <si>
    <t>Speculation</t>
  </si>
  <si>
    <t>Confirmed/Equation</t>
  </si>
  <si>
    <t>Cumulative</t>
  </si>
  <si>
    <t>Auto-Battle Experience Graph Helper</t>
  </si>
  <si>
    <t>Desired Level Helper</t>
  </si>
  <si>
    <t>Auto-Battle Exp</t>
  </si>
  <si>
    <t>Auto-Battle Exp (x2 Event)</t>
  </si>
  <si>
    <t>Auto-Battle Exp (VIP Boost)</t>
  </si>
  <si>
    <t>Auto-Battle Exp (x2 Exp Event and VIP Boost)</t>
  </si>
  <si>
    <t>Stage of Increase</t>
  </si>
  <si>
    <t>N/A Level</t>
  </si>
  <si>
    <t>Decrease Needed</t>
  </si>
  <si>
    <t>1-1</t>
  </si>
  <si>
    <t>1-6</t>
  </si>
  <si>
    <t>2-1</t>
  </si>
  <si>
    <t>2-6</t>
  </si>
  <si>
    <t>2x Experience Event</t>
  </si>
  <si>
    <t>No</t>
  </si>
  <si>
    <t>3-1</t>
  </si>
  <si>
    <t>Auto-Battle Rewards</t>
  </si>
  <si>
    <t>Rates</t>
  </si>
  <si>
    <t>Experience</t>
  </si>
  <si>
    <t>Experience+</t>
  </si>
  <si>
    <t>Gold</t>
  </si>
  <si>
    <t>Gold+</t>
  </si>
  <si>
    <t>Spirit</t>
  </si>
  <si>
    <t>Spirit+</t>
  </si>
  <si>
    <t>Rate/ 5 Sec</t>
  </si>
  <si>
    <t>3-6</t>
  </si>
  <si>
    <t>3-11</t>
  </si>
  <si>
    <t>4-1</t>
  </si>
  <si>
    <t>Rate/ Minute</t>
  </si>
  <si>
    <t>4-6</t>
  </si>
  <si>
    <t>Rate/ Hour</t>
  </si>
  <si>
    <t>4-11</t>
  </si>
  <si>
    <t>Rate/ 8 Hours</t>
  </si>
  <si>
    <t>Ancient Ruins</t>
  </si>
  <si>
    <t>5-1</t>
  </si>
  <si>
    <t>VIP Boosts</t>
  </si>
  <si>
    <t>Auto-Battle Boost</t>
  </si>
  <si>
    <t>Hand of Midas Bonus</t>
  </si>
  <si>
    <t>Bonus Hero Storage</t>
  </si>
  <si>
    <t>10 Casino Rolls for 8 Chips</t>
  </si>
  <si>
    <t>5* for 100 Heroic Summons</t>
  </si>
  <si>
    <t>Tavern Quests Daily</t>
  </si>
  <si>
    <t>Extra Event Raid Buys</t>
  </si>
  <si>
    <t>Battle Speed</t>
  </si>
  <si>
    <t>Dark Abyss</t>
  </si>
  <si>
    <t>5-6</t>
  </si>
  <si>
    <t>5-11</t>
  </si>
  <si>
    <t>Death</t>
  </si>
  <si>
    <t>5-16</t>
  </si>
  <si>
    <t>6-1</t>
  </si>
  <si>
    <t>6-6</t>
  </si>
  <si>
    <t>6-11</t>
  </si>
  <si>
    <t>6-16</t>
  </si>
  <si>
    <t>7-1</t>
  </si>
  <si>
    <t>7-6</t>
  </si>
  <si>
    <t>7-11</t>
  </si>
  <si>
    <t>7-16</t>
  </si>
  <si>
    <t>8-1</t>
  </si>
  <si>
    <t>8-6</t>
  </si>
  <si>
    <t>8-11</t>
  </si>
  <si>
    <t>8-16</t>
  </si>
  <si>
    <t>9-1</t>
  </si>
  <si>
    <t>9-6</t>
  </si>
  <si>
    <t>10-1</t>
  </si>
  <si>
    <t>10-6</t>
  </si>
  <si>
    <t>11-1</t>
  </si>
  <si>
    <t>11-6</t>
  </si>
  <si>
    <t>12-1</t>
  </si>
  <si>
    <t>12-6</t>
  </si>
  <si>
    <t>13-1</t>
  </si>
  <si>
    <t>13-6</t>
  </si>
  <si>
    <t>14-1</t>
  </si>
  <si>
    <t>14-6</t>
  </si>
  <si>
    <t>15-1</t>
  </si>
  <si>
    <t>15-6</t>
  </si>
  <si>
    <t>16-1</t>
  </si>
  <si>
    <t>16-6</t>
  </si>
  <si>
    <t>17-1</t>
  </si>
  <si>
    <t>17-6</t>
  </si>
  <si>
    <t>18-1</t>
  </si>
  <si>
    <t>18-6</t>
  </si>
  <si>
    <t>19-6</t>
  </si>
  <si>
    <t>20-6</t>
  </si>
  <si>
    <t>Player's Time Zone</t>
  </si>
  <si>
    <t>Reference Location</t>
  </si>
  <si>
    <t>Description</t>
  </si>
  <si>
    <t>Time Difference</t>
  </si>
  <si>
    <t>LINT</t>
  </si>
  <si>
    <t>Kiritimati</t>
  </si>
  <si>
    <t>TOT</t>
  </si>
  <si>
    <t>Nukualofa</t>
  </si>
  <si>
    <t>CHAST</t>
  </si>
  <si>
    <t>Chatham Islands</t>
  </si>
  <si>
    <t>ANAT</t>
  </si>
  <si>
    <t>Anadyr</t>
  </si>
  <si>
    <t>SBT</t>
  </si>
  <si>
    <t>Honiara</t>
  </si>
  <si>
    <t>LHST</t>
  </si>
  <si>
    <t>Lord Howe Island</t>
  </si>
  <si>
    <t>AEST</t>
  </si>
  <si>
    <t>Melbounre</t>
  </si>
  <si>
    <t>ACST</t>
  </si>
  <si>
    <t>Adelaide</t>
  </si>
  <si>
    <t>JST</t>
  </si>
  <si>
    <t>Tokyo</t>
  </si>
  <si>
    <t>ACWST</t>
  </si>
  <si>
    <t>Eucla</t>
  </si>
  <si>
    <t>CST</t>
  </si>
  <si>
    <t>Beijing</t>
  </si>
  <si>
    <t>WIB</t>
  </si>
  <si>
    <t>Jakarta</t>
  </si>
  <si>
    <t>MMT</t>
  </si>
  <si>
    <t>Yangon</t>
  </si>
  <si>
    <t>BST</t>
  </si>
  <si>
    <t>Dhaka</t>
  </si>
  <si>
    <t>NPT</t>
  </si>
  <si>
    <t>Kathmandu</t>
  </si>
  <si>
    <t>Coming soon...</t>
  </si>
  <si>
    <t>IST</t>
  </si>
  <si>
    <t>New Delhi</t>
  </si>
  <si>
    <t>UZT</t>
  </si>
  <si>
    <t>Taskent</t>
  </si>
  <si>
    <t>IRDT</t>
  </si>
  <si>
    <t>Tehran</t>
  </si>
  <si>
    <t>GST</t>
  </si>
  <si>
    <t>Dubai</t>
  </si>
  <si>
    <t>MSK</t>
  </si>
  <si>
    <t>Moscow</t>
  </si>
  <si>
    <t>CEST</t>
  </si>
  <si>
    <t>Brussels</t>
  </si>
  <si>
    <t>London</t>
  </si>
  <si>
    <t>GMT</t>
  </si>
  <si>
    <t>Accra</t>
  </si>
  <si>
    <t>CVT</t>
  </si>
  <si>
    <t>Praia</t>
  </si>
  <si>
    <t>WGST</t>
  </si>
  <si>
    <t>Nuuk</t>
  </si>
  <si>
    <t>NDT</t>
  </si>
  <si>
    <t>St. John's</t>
  </si>
  <si>
    <t>ART</t>
  </si>
  <si>
    <t>Buenos Aires</t>
  </si>
  <si>
    <t>EDT</t>
  </si>
  <si>
    <t>New York</t>
  </si>
  <si>
    <t>CDT</t>
  </si>
  <si>
    <t>Mexico City</t>
  </si>
  <si>
    <t>Guatemla City</t>
  </si>
  <si>
    <t>PDT</t>
  </si>
  <si>
    <t>Los Angeles</t>
  </si>
  <si>
    <t>AKDT</t>
  </si>
  <si>
    <t>Anchorage</t>
  </si>
  <si>
    <t>HDT</t>
  </si>
  <si>
    <t>Adak</t>
  </si>
  <si>
    <t>MART</t>
  </si>
  <si>
    <t>Taiohae</t>
  </si>
  <si>
    <t>HST</t>
  </si>
  <si>
    <t>Honolulu</t>
  </si>
  <si>
    <t>NUT</t>
  </si>
  <si>
    <t>Alofi</t>
  </si>
  <si>
    <t>AoE</t>
  </si>
  <si>
    <t>Baker Island</t>
  </si>
  <si>
    <t>Actual XP</t>
  </si>
  <si>
    <t>Formulated</t>
  </si>
  <si>
    <t>Cost In US$ - Assumes $1 for every 50 gems</t>
  </si>
  <si>
    <t>Cost in CAN$ - Assumes a 1.3 exchange rate</t>
  </si>
  <si>
    <t>VIP Level</t>
  </si>
  <si>
    <t>VIP Points</t>
  </si>
  <si>
    <t>Auto-Battle Bonus</t>
  </si>
  <si>
    <t>Cost in US$</t>
  </si>
  <si>
    <t>Cost in CAN$</t>
  </si>
  <si>
    <t>x1</t>
  </si>
  <si>
    <t>x2</t>
  </si>
  <si>
    <t>Yes</t>
  </si>
  <si>
    <t>Work in progress....</t>
  </si>
  <si>
    <t>Average Per Unit Cost</t>
  </si>
  <si>
    <t>Wishing Coin</t>
  </si>
  <si>
    <t>Super Wishing Coin</t>
  </si>
  <si>
    <t>Arena Ticket</t>
  </si>
  <si>
    <t>Prophet Orb</t>
  </si>
  <si>
    <t>Prophet Blessing</t>
  </si>
  <si>
    <t>3* Fixed Hero</t>
  </si>
  <si>
    <t>4* Fixed Hero</t>
  </si>
  <si>
    <t>5* Fixed Hero</t>
  </si>
  <si>
    <t>3* Random Hero</t>
  </si>
  <si>
    <t>4* Random Hero</t>
  </si>
  <si>
    <t>4* L/D Random Hero</t>
  </si>
  <si>
    <t>5* Random Hero</t>
  </si>
  <si>
    <t>3* Fixed Faction Random Hero</t>
  </si>
  <si>
    <t>4* Fixed Faction Random Hero</t>
  </si>
  <si>
    <t>4* L/D Fixed Hero</t>
  </si>
  <si>
    <t>5* Fixed Faction Random Hero</t>
  </si>
  <si>
    <t>Basic Scroll</t>
  </si>
  <si>
    <t>Heroic Scroll</t>
  </si>
  <si>
    <t>Hero Promotion Stones</t>
  </si>
  <si>
    <t>Magic Dust</t>
  </si>
  <si>
    <t>Spirits</t>
  </si>
  <si>
    <t>Avatar</t>
  </si>
  <si>
    <t>3* Green Gear</t>
  </si>
  <si>
    <t>1* Red Gear</t>
  </si>
  <si>
    <t>2* Red Gear</t>
  </si>
  <si>
    <t>3* Red Gear</t>
  </si>
  <si>
    <t>The Value of Items Throughout the Game</t>
  </si>
  <si>
    <t>Primary Merchant</t>
  </si>
  <si>
    <t>Medium Merchant</t>
  </si>
  <si>
    <t>Senior Merchant</t>
  </si>
  <si>
    <t>Market Place</t>
  </si>
  <si>
    <t>In Shops</t>
  </si>
  <si>
    <t>Average</t>
  </si>
  <si>
    <t>Item</t>
  </si>
  <si>
    <t>Quantity</t>
  </si>
  <si>
    <t>Gems</t>
  </si>
  <si>
    <t>Total</t>
  </si>
  <si>
    <t>Gold per Gem</t>
  </si>
  <si>
    <t>Arena Tickets</t>
  </si>
  <si>
    <t>Fixed 3* Hero</t>
  </si>
  <si>
    <t>Prophet's Blessings</t>
  </si>
  <si>
    <t>Input Tech Levels</t>
  </si>
  <si>
    <t>Warrior</t>
  </si>
  <si>
    <t>Mage</t>
  </si>
  <si>
    <t>Ranger</t>
  </si>
  <si>
    <t>Assassin</t>
  </si>
  <si>
    <t>Priest</t>
  </si>
  <si>
    <t>Attribute 1</t>
  </si>
  <si>
    <t>Super Wishing Coins</t>
  </si>
  <si>
    <t>Attribute 2</t>
  </si>
  <si>
    <t>Wishing Coins</t>
  </si>
  <si>
    <t>Attribute 3</t>
  </si>
  <si>
    <t>Attribute 4</t>
  </si>
  <si>
    <t>Attribute 5</t>
  </si>
  <si>
    <t>Attribute 6</t>
  </si>
  <si>
    <t>Attribute 7</t>
  </si>
  <si>
    <t>Attribute 8</t>
  </si>
  <si>
    <t>Arean Shop</t>
  </si>
  <si>
    <t>Brave Trial Shop</t>
  </si>
  <si>
    <t>Seal Land Shop</t>
  </si>
  <si>
    <t>Altar</t>
  </si>
  <si>
    <t>Casino Shop</t>
  </si>
  <si>
    <t>Holy Relic Shop</t>
  </si>
  <si>
    <t>Guild Shop</t>
  </si>
  <si>
    <t>Boosts</t>
  </si>
  <si>
    <t>Glory Coins</t>
  </si>
  <si>
    <t>Dragon Scales</t>
  </si>
  <si>
    <t>Four-Colour Crystal</t>
  </si>
  <si>
    <t>L/D Crystal</t>
  </si>
  <si>
    <t>Soul Stone Shard</t>
  </si>
  <si>
    <t>Lucky Coins</t>
  </si>
  <si>
    <t>Glorious Relics</t>
  </si>
  <si>
    <t>Guild Coins</t>
  </si>
  <si>
    <t>2* Red Gar</t>
  </si>
  <si>
    <t>HP</t>
  </si>
  <si>
    <t>3* Orange Gear</t>
  </si>
  <si>
    <t>4* Fixed Faction Shards</t>
  </si>
  <si>
    <t>4* Shards</t>
  </si>
  <si>
    <t>5* Elite Hero</t>
  </si>
  <si>
    <t>5* L/D Elite Hero</t>
  </si>
  <si>
    <t>Attack</t>
  </si>
  <si>
    <t>5* Random hero</t>
  </si>
  <si>
    <t>Aidan</t>
  </si>
  <si>
    <t>Aleria (4*)</t>
  </si>
  <si>
    <t>Amuvor</t>
  </si>
  <si>
    <t>Asmodel</t>
  </si>
  <si>
    <t>Baade</t>
  </si>
  <si>
    <t>Barea</t>
  </si>
  <si>
    <t>Belrain</t>
  </si>
  <si>
    <t>Bleeker</t>
  </si>
  <si>
    <t>Crit Chance</t>
  </si>
  <si>
    <t>Blood Blade</t>
  </si>
  <si>
    <t>Bonecarver (4*)</t>
  </si>
  <si>
    <t>-</t>
  </si>
  <si>
    <t>Chaos Stones</t>
  </si>
  <si>
    <t>Corpse Demon</t>
  </si>
  <si>
    <t>Dantalian</t>
  </si>
  <si>
    <t>Crit Damage</t>
  </si>
  <si>
    <t>Dark Arthindol</t>
  </si>
  <si>
    <t>Dark Spirit (4*)</t>
  </si>
  <si>
    <t>Block</t>
  </si>
  <si>
    <t>Das Moge</t>
  </si>
  <si>
    <t>Demon Hunter</t>
  </si>
  <si>
    <t>Dominator</t>
  </si>
  <si>
    <t>Edgha</t>
  </si>
  <si>
    <t>Emily</t>
  </si>
  <si>
    <t>Precision</t>
  </si>
  <si>
    <t>Faceless</t>
  </si>
  <si>
    <t>Faith Blade</t>
  </si>
  <si>
    <t>Fegan (4*)</t>
  </si>
  <si>
    <t>Armor Pierce</t>
  </si>
  <si>
    <t>Field</t>
  </si>
  <si>
    <t>Flame Strike</t>
  </si>
  <si>
    <t>Gbagbo (4*)</t>
  </si>
  <si>
    <t>Speed</t>
  </si>
  <si>
    <t>Gerke</t>
  </si>
  <si>
    <t>Green Artifact Fragment</t>
  </si>
  <si>
    <t>Groo</t>
  </si>
  <si>
    <t>Gusta</t>
  </si>
  <si>
    <t>Headstriker (4*)</t>
  </si>
  <si>
    <t>Heart Watcher</t>
  </si>
  <si>
    <t>Honor Guard</t>
  </si>
  <si>
    <t>Ice Blink</t>
  </si>
  <si>
    <t>Jahra</t>
  </si>
  <si>
    <t>Kamath</t>
  </si>
  <si>
    <t>Kargath (4*)</t>
  </si>
  <si>
    <t>Karim</t>
  </si>
  <si>
    <t>King Barton</t>
  </si>
  <si>
    <t>Skill Damage</t>
  </si>
  <si>
    <t>Kroos</t>
  </si>
  <si>
    <t>Lemegton (4*)</t>
  </si>
  <si>
    <t>Light Spirit (4*)</t>
  </si>
  <si>
    <t>Logan (4*)</t>
  </si>
  <si>
    <t>Malassa</t>
  </si>
  <si>
    <t>Margaret</t>
  </si>
  <si>
    <t>Michelle</t>
  </si>
  <si>
    <t>Mihm</t>
  </si>
  <si>
    <t>Mirage</t>
  </si>
  <si>
    <t>Monster Souls</t>
  </si>
  <si>
    <t>OD-01</t>
  </si>
  <si>
    <t>Ormus</t>
  </si>
  <si>
    <t>Prohpet's Blessings</t>
  </si>
  <si>
    <t>Queen</t>
  </si>
  <si>
    <t>Red Artifact Exclusive Fragment</t>
  </si>
  <si>
    <t>Red Artifact Fragment</t>
  </si>
  <si>
    <t>Relics</t>
  </si>
  <si>
    <t>Rosa</t>
  </si>
  <si>
    <t>Sierra (4*)</t>
  </si>
  <si>
    <t>Sigmund</t>
  </si>
  <si>
    <t>Skerei</t>
  </si>
  <si>
    <t>Skins*</t>
  </si>
  <si>
    <t>Starlight</t>
  </si>
  <si>
    <t>Time Mage (4*)</t>
  </si>
  <si>
    <t>Valentino</t>
  </si>
  <si>
    <t>Valkyrie</t>
  </si>
  <si>
    <t>Vesa</t>
  </si>
  <si>
    <t>Walter</t>
  </si>
  <si>
    <t>Xia</t>
  </si>
  <si>
    <t>Gold 1</t>
  </si>
  <si>
    <t>Gold 2</t>
  </si>
  <si>
    <t>Gold 3</t>
  </si>
  <si>
    <t>Gold 4</t>
  </si>
  <si>
    <t>Gold 5</t>
  </si>
  <si>
    <t>Gold 6</t>
  </si>
  <si>
    <t>Gold 7</t>
  </si>
  <si>
    <t>Gold 8</t>
  </si>
  <si>
    <t>Total Stones for Level</t>
  </si>
  <si>
    <t>Total Cumulative Stones</t>
  </si>
  <si>
    <t>Total Gold for Level</t>
  </si>
  <si>
    <t>Total Cumulative Gold</t>
  </si>
  <si>
    <t>Work in progress..</t>
  </si>
  <si>
    <t>Hero Promotion and Enabling</t>
  </si>
  <si>
    <t>Promotion Costs</t>
  </si>
  <si>
    <t>Faction Heroes</t>
  </si>
  <si>
    <t>Any Faction</t>
  </si>
  <si>
    <t>Gold Cost</t>
  </si>
  <si>
    <t>5* Heroes Expended</t>
  </si>
  <si>
    <t>Stones</t>
  </si>
  <si>
    <t>5*</t>
  </si>
  <si>
    <t>6*</t>
  </si>
  <si>
    <t>Specific 5*</t>
  </si>
  <si>
    <t>9* Hero</t>
  </si>
  <si>
    <t>10* Hero</t>
  </si>
  <si>
    <t>For Level</t>
  </si>
  <si>
    <t>30-39</t>
  </si>
  <si>
    <t>Guild Coins per Class</t>
  </si>
  <si>
    <t>40-49</t>
  </si>
  <si>
    <t>50-59</t>
  </si>
  <si>
    <t>60-79</t>
  </si>
  <si>
    <t>80-99</t>
  </si>
  <si>
    <t>% Complete</t>
  </si>
  <si>
    <t>Invested</t>
  </si>
  <si>
    <t>Remaining</t>
  </si>
  <si>
    <t>100-139 (6*)</t>
  </si>
  <si>
    <t>140-159 (7*)</t>
  </si>
  <si>
    <t>1 (6)</t>
  </si>
  <si>
    <t>160-179 (8*)</t>
  </si>
  <si>
    <t>180-199 (9*)</t>
  </si>
  <si>
    <t>1 (28)</t>
  </si>
  <si>
    <t>200-249 (10*)</t>
  </si>
  <si>
    <t>250-259 (E1)</t>
  </si>
  <si>
    <t>260-269 (E2)</t>
  </si>
  <si>
    <t>1 (57)</t>
  </si>
  <si>
    <t>270-289 (E3)</t>
  </si>
  <si>
    <t>Upgrade Costs</t>
  </si>
  <si>
    <t>Cumulative Costs</t>
  </si>
  <si>
    <t xml:space="preserve">Hero Level </t>
  </si>
  <si>
    <t>Spirit (C)</t>
  </si>
  <si>
    <t>Gold (C)</t>
  </si>
  <si>
    <t>Gold per Class</t>
  </si>
  <si>
    <t>Max</t>
  </si>
  <si>
    <t>Credit to Idle Heroes Wiki</t>
  </si>
  <si>
    <t>Stone Summary</t>
  </si>
  <si>
    <t>Stone</t>
  </si>
  <si>
    <t>Stars</t>
  </si>
  <si>
    <t>Variations</t>
  </si>
  <si>
    <t>Damage</t>
  </si>
  <si>
    <t>Resistance</t>
  </si>
  <si>
    <t>Versatility</t>
  </si>
  <si>
    <t>Twilight</t>
  </si>
  <si>
    <t>Amber</t>
  </si>
  <si>
    <t>Crystal</t>
  </si>
  <si>
    <t>Jade</t>
  </si>
  <si>
    <t>Agate</t>
  </si>
  <si>
    <t>Celestial</t>
  </si>
  <si>
    <t>All Stone Details</t>
  </si>
  <si>
    <t>Upgrade Cost</t>
  </si>
  <si>
    <t>Conversion Cost</t>
  </si>
  <si>
    <t>Attack +55</t>
  </si>
  <si>
    <t>HP: +450</t>
  </si>
  <si>
    <t>Attack +72</t>
  </si>
  <si>
    <t>HP: +582</t>
  </si>
  <si>
    <t>Attack +110
Attack +50, Crit +2%</t>
  </si>
  <si>
    <t>HP: +880</t>
  </si>
  <si>
    <t>Attack +150
Attack +70, Crit +3%</t>
  </si>
  <si>
    <t>Hp: +1120</t>
  </si>
  <si>
    <t>Attributes</t>
  </si>
  <si>
    <t>Max Level</t>
  </si>
  <si>
    <t>Coin Base</t>
  </si>
  <si>
    <t>Coin Increase</t>
  </si>
  <si>
    <t>Coins for Max</t>
  </si>
  <si>
    <t>Attack +210, Attack +4%
Attack +125, Precision +5%
Attack +125, Armor Break +8%</t>
  </si>
  <si>
    <t xml:space="preserve">HP +1480, HP +7%
HP +920, Block +7% </t>
  </si>
  <si>
    <t>HP +920, Crit +5%</t>
  </si>
  <si>
    <t>Attack +270, Attack +5%
Attack +155, Precision +6%
Attack +155, Armor Break +11%</t>
  </si>
  <si>
    <t>HP +1960, HP +8%
HP +1200, Block +8%</t>
  </si>
  <si>
    <t>HP +1200, Crit +6%</t>
  </si>
  <si>
    <t>Attack +330, Attack +6%
Attack +185, Precision +7%
Attack +155, Armor Break +11%</t>
  </si>
  <si>
    <t>HP +2440, HP +9%
HP +1480, Block +9%</t>
  </si>
  <si>
    <t>HP +1480, Crit +7%</t>
  </si>
  <si>
    <t>Gold Base</t>
  </si>
  <si>
    <t>Gold Increase</t>
  </si>
  <si>
    <t>Gold for Max</t>
  </si>
  <si>
    <t>Attack +450, Attack +8%
Attack +225, Precision +9%
Crit +3%, Crit Damage +9%
Attack +225, Armor Break +18%
Precision +3%, Skill Damage +10%</t>
  </si>
  <si>
    <t>HP +3260, HP +11%
HP +1680, Block +10%</t>
  </si>
  <si>
    <t>HP +1680, Crit +9%</t>
  </si>
  <si>
    <t>Attack +500, Attack +9.5%
Attack +265, Precision +10%
Crit +4%, Crit Damage +14%
Attack +265, Armor Break +21%
Precision +4%, Skill Damage +11.5%</t>
  </si>
  <si>
    <t>HP +3680, HP +13%
HP +1980, Block +11%</t>
  </si>
  <si>
    <t>HP +1980, Crit +10%</t>
  </si>
  <si>
    <t>Attack +560, Attack +11%
Attack +305, Precision +11%
Crit +5%, Crit Damage +18%
Attack +305, Armor Break +24%
Precision +5%, Skill Damage +13%</t>
  </si>
  <si>
    <t>HP +4120, HP +15%
HP +2280, Block +12%</t>
  </si>
  <si>
    <t>HP +2280, Crit +11%</t>
  </si>
  <si>
    <t>Grand Cost Totals</t>
  </si>
  <si>
    <t>Stone of Void</t>
  </si>
  <si>
    <t>Attack +640, Attack +13.5%
Crit +7%, Crit Damage +24%
Attack +640, Attack +10%, Precision +2%
Attack +360, Armor Break +28%
Precision +7%, Skill Damage +15.5%
Attack +360. Holy Damage +11%</t>
  </si>
  <si>
    <t>Time to turn the invetsment positive, coming soon...</t>
  </si>
  <si>
    <t>Mines</t>
  </si>
  <si>
    <t>HP +4820, HP +18%
HP +2980, Block +14%</t>
  </si>
  <si>
    <t>HP +2980, Crit +13%
HP +4820, HP +14%, Precision +2%
HP +8%, Speed +10</t>
  </si>
  <si>
    <t>Watch Tower</t>
  </si>
  <si>
    <t>Attack +720, Attack +15%
Crit +8%, Crit Damage +26%
Attack +720, Attack +11%, Precision +2.5%
Attack +420, Armor Break +31%
Precision +8%, Skill Damage +17%
Attack +420. Holy Damage +13%</t>
  </si>
  <si>
    <t>HP +5420, HP +20%
HP +3460, Block +15%</t>
  </si>
  <si>
    <t>Blacksmith Forge Calculator</t>
  </si>
  <si>
    <t>HP +3460, Crit +14%
HP +5420, HP +16%, Precision +2.5%
HP +9%, Speed +20</t>
  </si>
  <si>
    <t>Gear</t>
  </si>
  <si>
    <t>Star Level</t>
  </si>
  <si>
    <t>Watch Tower Level</t>
  </si>
  <si>
    <t>Attack +800, Attack +16.5%
Crit +9%, Crit Damage +30%
Attack +800, Attack +12.5%, Precision +3%
Attack +480, Armor Break +34%
Precision +9%, Skill Damage +18.5%
Attack +480. Holy Damage +15%</t>
  </si>
  <si>
    <t>HP +6120, HP +22%
HP +3980, Block +16%</t>
  </si>
  <si>
    <t>HP +3980, Crit +15%
HP +6120, HP +18%, Precision +3%
HP +10%, Speed +30</t>
  </si>
  <si>
    <t>Cost</t>
  </si>
  <si>
    <t>Building Count</t>
  </si>
  <si>
    <t>Raw Materials</t>
  </si>
  <si>
    <t>Forged Materials</t>
  </si>
  <si>
    <t>Total Materials</t>
  </si>
  <si>
    <t>Forgeable</t>
  </si>
  <si>
    <t>Total Cost</t>
  </si>
  <si>
    <t>Yellow</t>
  </si>
  <si>
    <t>Daffodil Limit</t>
  </si>
  <si>
    <t>Celestial Islands</t>
  </si>
  <si>
    <t>Attack +880, Attack +18%
Crit +10%, Crit Damage +34%
Attack +540, Precision +16%
Attack +540, Armor Break +37%
Precision +10%, Skill Damage +20%
Attack +540. Holy Damage +17%</t>
  </si>
  <si>
    <t>Enemy Level</t>
  </si>
  <si>
    <t>N/A</t>
  </si>
  <si>
    <t>HP +6760, HP +24%
HP +4460, Block +17%</t>
  </si>
  <si>
    <t>HP +4460, Crit +16%
HP +6820, HP +20%, Precision +3.5%
HP +11%, Speed +40</t>
  </si>
  <si>
    <t>Boss Reward</t>
  </si>
  <si>
    <t>Island Reward</t>
  </si>
  <si>
    <t>Purple</t>
  </si>
  <si>
    <t>Green</t>
  </si>
  <si>
    <t>Pit</t>
  </si>
  <si>
    <t>Holy Terrace</t>
  </si>
  <si>
    <t>Attack +1020, Attack +20.5%
Attack +590, Attack +8%, Precision +18%
Attack +620, Attack +7%, Armor Break +41%
Crit +12%, Crit Damage +40%
Precision +12%, Skill Damage +24%
Attack +620, HP +9%, Holy Damage +20%</t>
  </si>
  <si>
    <t>Monster Soul</t>
  </si>
  <si>
    <t>Red</t>
  </si>
  <si>
    <t>HP +7820, HP +27%
HP +11%, Block +18%</t>
  </si>
  <si>
    <t>HP +10%, Crit +18%
HP +13%, Speed +55</t>
  </si>
  <si>
    <t>Orange</t>
  </si>
  <si>
    <t>Attack +1200, Attack +22%
Attack +620, Attack +9%, Precision +19%
Attack +620, Attack +9%, Armor Break +44%
Crit +13%, Crit Damage +44%
Precision +13%, Skill Damage +26%
Attack +620, HP +12%, Holy Damage +22%</t>
  </si>
  <si>
    <t>HP +8960, HP +29%
HP +14%, Block +19%</t>
  </si>
  <si>
    <t>HP +13%, Crit +19%
HP +14.5%, Speed +70</t>
  </si>
  <si>
    <t>Attack +1600, Attack +25%
Attack +740, Attack +12%, Precision +20%
Attack +740, Attack +12%, Armor Break +44%
Crit +14%, Crit Damage +48%
Precision +15%, Skill Damage +30%
Attack +740, HP +15%, Holy Damage +26%</t>
  </si>
  <si>
    <t>HP +10160, HP +31%
HP +17%, Block +20%</t>
  </si>
  <si>
    <t>HP +15%, Crit +20%
HP +16%, Speed +80</t>
  </si>
  <si>
    <t>Attack +2000, Attack +27%
Attack +860, Attack +14%, Precision +21%
Attack +860, Attack +14%, Armor Break +44%
Crit +15%, Crit Damage +52%
Precision +17%, Skill Damage +34%
Attack +860, HP +18%, Holy Damage +30%</t>
  </si>
  <si>
    <t>HP +12000, HP +33%
HP +20%, Block +22%</t>
  </si>
  <si>
    <t>HP +18%, Crit +20%
HP +18%, Speed +90</t>
  </si>
  <si>
    <t>Attack +2400, Attack +29%
Attack +980, Attack +16%, Precision +21%
Attack +980, Attack +16%, Armor Break +44%
Crit +17%, Crit Damage +52%, Attack +2%
Precision +20%, Skill Damage +40%
Attack +980, HP +20%, Holy Damage +30%</t>
  </si>
  <si>
    <t>HP +14000, HP +35%
HP +23%, Block +23%</t>
  </si>
  <si>
    <t>HP +21%, Crit +20%
HP +20%, Speed +100</t>
  </si>
  <si>
    <t>Attack +2800, Attack +31%
Attack +1100, Attack +18%, Precision +21%
Attack +1100, Attack +18%, Armor Break +44%
Crit +20%, Crit Damage +52%, Attack +4%
Precision +20%, Skill Damage +50%
Attack +1100, HP +22%, Holy Damage +30%</t>
  </si>
  <si>
    <t>HP +16000, HP +37%
HP +26%, Block +25%</t>
  </si>
  <si>
    <t>HP +24%, Crit +20%
HP +23%, Speed +100</t>
  </si>
  <si>
    <t>Max/Total</t>
  </si>
  <si>
    <t>Holy Relics</t>
  </si>
  <si>
    <t>Capacity</t>
  </si>
  <si>
    <t>Time</t>
  </si>
  <si>
    <t>Boost</t>
  </si>
  <si>
    <t>Vitality</t>
  </si>
  <si>
    <t>Harvest</t>
  </si>
  <si>
    <t>Tyrant</t>
  </si>
  <si>
    <t>Swiftness</t>
  </si>
  <si>
    <t>Red Moon</t>
  </si>
  <si>
    <t>Mine Capacity</t>
  </si>
  <si>
    <t>Mine Output (Per Day)</t>
  </si>
  <si>
    <t>Gem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</si>
</sst>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 #,##0_-;\-* #,##0_-;_-* &quot;-&quot;??_-;_-@"/>
    <numFmt numFmtId="165" formatCode="dddd&quot;, &quot;mmmm&quot; &quot;d&quot;,  at &quot;h&quot;:&quot;mm&quot;:&quot;ss&quot; &quot;am/pm"/>
    <numFmt numFmtId="166" formatCode="00"/>
    <numFmt numFmtId="167" formatCode="&quot;$&quot;#,##0.00"/>
    <numFmt numFmtId="168" formatCode="0.0%"/>
    <numFmt numFmtId="169" formatCode="m-d"/>
    <numFmt numFmtId="170" formatCode="_(&quot;$&quot;* #,##0_);_(&quot;$&quot;* \(#,##0\);_(&quot;$&quot;* &quot;-&quot;??_);_(@_)"/>
  </numFmts>
  <fonts count="28">
    <font>
      <sz val="11.0"/>
      <color rgb="FF000000"/>
      <name val="Calibri"/>
    </font>
    <font>
      <b/>
      <sz val="14.0"/>
    </font>
    <font>
      <b/>
      <sz val="18.0"/>
      <color rgb="FFFF0000"/>
      <name val="Calibri"/>
    </font>
    <font/>
    <font>
      <b/>
      <sz val="24.0"/>
    </font>
    <font>
      <b/>
      <u/>
      <sz val="14.0"/>
    </font>
    <font>
      <b/>
      <u/>
      <sz val="14.0"/>
    </font>
    <font>
      <b/>
    </font>
    <font>
      <b/>
      <sz val="12.0"/>
      <color rgb="FF000000"/>
      <name val="Calibri"/>
    </font>
    <font>
      <b/>
      <sz val="12.0"/>
      <name val="Calibri"/>
    </font>
    <font>
      <b/>
      <sz val="12.0"/>
      <color rgb="FFFFFFFF"/>
      <name val="Calibri"/>
    </font>
    <font>
      <sz val="11.0"/>
      <color rgb="FFFFFFFF"/>
      <name val="Calibri"/>
    </font>
    <font>
      <b/>
      <sz val="18.0"/>
      <color rgb="FF000000"/>
      <name val="Calibri"/>
    </font>
    <font>
      <b/>
      <sz val="14.0"/>
      <color rgb="FF000000"/>
      <name val="Calibri"/>
    </font>
    <font>
      <sz val="14.0"/>
    </font>
    <font>
      <b/>
      <sz val="12.0"/>
    </font>
    <font>
      <b/>
      <sz val="11.0"/>
      <color rgb="FF000000"/>
      <name val="Calibri"/>
    </font>
    <font>
      <b/>
      <sz val="11.0"/>
      <name val="Calibri"/>
    </font>
    <font>
      <sz val="11.0"/>
      <name val="Calibri"/>
    </font>
    <font>
      <b/>
      <sz val="20.0"/>
      <color rgb="FF000000"/>
      <name val="Calibri"/>
    </font>
    <font>
      <b/>
      <sz val="11.0"/>
      <color rgb="FFFFFFFF"/>
      <name val="Calibri"/>
    </font>
    <font>
      <b/>
      <sz val="11.0"/>
      <color rgb="FF31859B"/>
      <name val="Calibri"/>
    </font>
    <font>
      <b/>
      <sz val="18.0"/>
    </font>
    <font>
      <b/>
      <sz val="20.0"/>
    </font>
    <font>
      <b/>
      <color rgb="FFFFFFFF"/>
    </font>
    <font>
      <b/>
      <sz val="12.0"/>
      <color rgb="FFFFFFFF"/>
    </font>
    <font>
      <b/>
      <color rgb="FFF3F3F3"/>
    </font>
    <font>
      <b/>
      <color rgb="FF000000"/>
    </font>
  </fonts>
  <fills count="47">
    <fill>
      <patternFill patternType="none"/>
    </fill>
    <fill>
      <patternFill patternType="lightGray"/>
    </fill>
    <fill>
      <patternFill patternType="solid">
        <fgColor rgb="FFF7CAAC"/>
        <bgColor rgb="FFF7CAAC"/>
      </patternFill>
    </fill>
    <fill>
      <patternFill patternType="solid">
        <fgColor rgb="FFBDD6EE"/>
        <bgColor rgb="FFBDD6EE"/>
      </patternFill>
    </fill>
    <fill>
      <patternFill patternType="solid">
        <fgColor rgb="FFFFFF99"/>
        <bgColor rgb="FFFFFF99"/>
      </patternFill>
    </fill>
    <fill>
      <patternFill patternType="solid">
        <fgColor rgb="FF595959"/>
        <bgColor rgb="FF595959"/>
      </patternFill>
    </fill>
    <fill>
      <patternFill patternType="solid">
        <fgColor rgb="FFC5E0B3"/>
        <bgColor rgb="FFC5E0B3"/>
      </patternFill>
    </fill>
    <fill>
      <patternFill patternType="solid">
        <fgColor rgb="FFFFE598"/>
        <bgColor rgb="FFFFE598"/>
      </patternFill>
    </fill>
    <fill>
      <patternFill patternType="solid">
        <fgColor rgb="FFD8D8D8"/>
        <bgColor rgb="FFD8D8D8"/>
      </patternFill>
    </fill>
    <fill>
      <patternFill patternType="solid">
        <fgColor rgb="FFFEF2CB"/>
        <bgColor rgb="FFFEF2CB"/>
      </patternFill>
    </fill>
    <fill>
      <patternFill patternType="solid">
        <fgColor rgb="FFD9D9D9"/>
        <bgColor rgb="FFD9D9D9"/>
      </patternFill>
    </fill>
    <fill>
      <patternFill patternType="solid">
        <fgColor rgb="FFFFFFFF"/>
        <bgColor rgb="FFFFFFFF"/>
      </patternFill>
    </fill>
    <fill>
      <patternFill patternType="solid">
        <fgColor rgb="FF9FC5E8"/>
        <bgColor rgb="FF9FC5E8"/>
      </patternFill>
    </fill>
    <fill>
      <patternFill patternType="solid">
        <fgColor rgb="FFEA9999"/>
        <bgColor rgb="FFEA9999"/>
      </patternFill>
    </fill>
    <fill>
      <patternFill patternType="solid">
        <fgColor rgb="FFD9E2F3"/>
        <bgColor rgb="FFD9E2F3"/>
      </patternFill>
    </fill>
    <fill>
      <patternFill patternType="solid">
        <fgColor rgb="FFB6D7A8"/>
        <bgColor rgb="FFB6D7A8"/>
      </patternFill>
    </fill>
    <fill>
      <patternFill patternType="solid">
        <fgColor rgb="FFFFC000"/>
        <bgColor rgb="FFFFC000"/>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FF0000"/>
        <bgColor rgb="FFFF0000"/>
      </patternFill>
    </fill>
    <fill>
      <patternFill patternType="solid">
        <fgColor rgb="FFFFF2CC"/>
        <bgColor rgb="FFFFF2CC"/>
      </patternFill>
    </fill>
    <fill>
      <patternFill patternType="solid">
        <fgColor rgb="FFC9DAF8"/>
        <bgColor rgb="FFC9DAF8"/>
      </patternFill>
    </fill>
    <fill>
      <patternFill patternType="solid">
        <fgColor rgb="FFD9EAD3"/>
        <bgColor rgb="FFD9EAD3"/>
      </patternFill>
    </fill>
    <fill>
      <patternFill patternType="solid">
        <fgColor rgb="FFD9D2E9"/>
        <bgColor rgb="FFD9D2E9"/>
      </patternFill>
    </fill>
    <fill>
      <patternFill patternType="solid">
        <fgColor rgb="FFF4CCCC"/>
        <bgColor rgb="FFF4CCCC"/>
      </patternFill>
    </fill>
    <fill>
      <patternFill patternType="solid">
        <fgColor rgb="FFE7E6E6"/>
        <bgColor rgb="FFE7E6E6"/>
      </patternFill>
    </fill>
    <fill>
      <patternFill patternType="solid">
        <fgColor rgb="FF5B9BD5"/>
        <bgColor rgb="FF5B9BD5"/>
      </patternFill>
    </fill>
    <fill>
      <patternFill patternType="solid">
        <fgColor rgb="FF70AD47"/>
        <bgColor rgb="FF70AD47"/>
      </patternFill>
    </fill>
    <fill>
      <patternFill patternType="solid">
        <fgColor rgb="FFCCCCCC"/>
        <bgColor rgb="FFCCCCCC"/>
      </patternFill>
    </fill>
    <fill>
      <patternFill patternType="solid">
        <fgColor rgb="FFCC99FF"/>
        <bgColor rgb="FFCC99FF"/>
      </patternFill>
    </fill>
    <fill>
      <patternFill patternType="solid">
        <fgColor rgb="FF4A86E8"/>
        <bgColor rgb="FF4A86E8"/>
      </patternFill>
    </fill>
    <fill>
      <patternFill patternType="solid">
        <fgColor rgb="FFFFD966"/>
        <bgColor rgb="FFFFD966"/>
      </patternFill>
    </fill>
    <fill>
      <patternFill patternType="solid">
        <fgColor rgb="FF9900FF"/>
        <bgColor rgb="FF9900FF"/>
      </patternFill>
    </fill>
    <fill>
      <patternFill patternType="solid">
        <fgColor rgb="FF00B050"/>
        <bgColor rgb="FF00B050"/>
      </patternFill>
    </fill>
    <fill>
      <patternFill patternType="solid">
        <fgColor rgb="FFCC0000"/>
        <bgColor rgb="FFCC0000"/>
      </patternFill>
    </fill>
    <fill>
      <patternFill patternType="solid">
        <fgColor rgb="FFFF9900"/>
        <bgColor rgb="FFFF9900"/>
      </patternFill>
    </fill>
    <fill>
      <patternFill patternType="solid">
        <fgColor rgb="FFFCE5CD"/>
        <bgColor rgb="FFFCE5CD"/>
      </patternFill>
    </fill>
    <fill>
      <patternFill patternType="solid">
        <fgColor rgb="FF666666"/>
        <bgColor rgb="FF666666"/>
      </patternFill>
    </fill>
    <fill>
      <patternFill patternType="solid">
        <fgColor rgb="FF999999"/>
        <bgColor rgb="FF999999"/>
      </patternFill>
    </fill>
    <fill>
      <patternFill patternType="solid">
        <fgColor rgb="FFB7B7B7"/>
        <bgColor rgb="FFB7B7B7"/>
      </patternFill>
    </fill>
    <fill>
      <patternFill patternType="solid">
        <fgColor rgb="FFFFE599"/>
        <bgColor rgb="FFFFE599"/>
      </patternFill>
    </fill>
    <fill>
      <patternFill patternType="solid">
        <fgColor rgb="FFD5A6BD"/>
        <bgColor rgb="FFD5A6BD"/>
      </patternFill>
    </fill>
    <fill>
      <patternFill patternType="solid">
        <fgColor rgb="FFF9CB9C"/>
        <bgColor rgb="FFF9CB9C"/>
      </patternFill>
    </fill>
    <fill>
      <patternFill patternType="solid">
        <fgColor rgb="FFEFEFEF"/>
        <bgColor rgb="FFEFEFEF"/>
      </patternFill>
    </fill>
    <fill>
      <patternFill patternType="solid">
        <fgColor rgb="FFD0E0E3"/>
        <bgColor rgb="FFD0E0E3"/>
      </patternFill>
    </fill>
    <fill>
      <patternFill patternType="solid">
        <fgColor rgb="FFEAD1DC"/>
        <bgColor rgb="FFEAD1DC"/>
      </patternFill>
    </fill>
  </fills>
  <borders count="83">
    <border/>
    <border>
      <bottom style="medium">
        <color rgb="FF000000"/>
      </bottom>
    </border>
    <border>
      <left style="medium">
        <color rgb="FF000000"/>
      </left>
      <right style="medium">
        <color rgb="FF000000"/>
      </right>
      <top style="medium">
        <color rgb="FF000000"/>
      </top>
      <bottom style="medium">
        <color rgb="FF000000"/>
      </bottom>
    </border>
    <border>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left style="medium">
        <color rgb="FF000000"/>
      </left>
      <right style="medium">
        <color rgb="FF000000"/>
      </right>
      <top style="medium">
        <color rgb="FF000000"/>
      </top>
    </border>
    <border>
      <left style="medium">
        <color rgb="FF000000"/>
      </left>
    </border>
    <border>
      <left style="medium">
        <color rgb="FF000000"/>
      </left>
      <right style="medium">
        <color rgb="FF000000"/>
      </right>
    </border>
    <border>
      <right style="medium">
        <color rgb="FF000000"/>
      </right>
      <top style="medium">
        <color rgb="FF000000"/>
      </top>
    </border>
    <border>
      <right style="medium">
        <color rgb="FF000000"/>
      </right>
    </border>
    <border>
      <left style="medium">
        <color rgb="FF000000"/>
      </left>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left style="thin">
        <color rgb="FF4472C4"/>
      </left>
      <top style="thin">
        <color rgb="FF000000"/>
      </top>
      <bottom style="thin">
        <color rgb="FF000000"/>
      </bottom>
    </border>
    <border>
      <left style="thin">
        <color rgb="FF4472C4"/>
      </left>
      <right style="thin">
        <color rgb="FF000000"/>
      </right>
      <top style="thin">
        <color rgb="FF000000"/>
      </top>
      <bottom style="thin">
        <color rgb="FF000000"/>
      </bottom>
    </border>
    <border>
      <left style="thin">
        <color rgb="FF000000"/>
      </left>
      <right/>
      <top/>
      <bottom/>
    </border>
    <border>
      <left style="thin">
        <color rgb="FF4472C4"/>
      </left>
      <right/>
      <top/>
      <bottom/>
    </border>
    <border>
      <left style="thin">
        <color rgb="FF4472C4"/>
      </left>
      <right style="thin">
        <color rgb="FF000000"/>
      </right>
      <top/>
      <bottom/>
    </border>
    <border>
      <left style="thin">
        <color rgb="FF000000"/>
      </left>
      <top style="thin">
        <color rgb="FF4472C4"/>
      </top>
    </border>
    <border>
      <left style="thin">
        <color rgb="FF4472C4"/>
      </left>
      <top style="thin">
        <color rgb="FF4472C4"/>
      </top>
    </border>
    <border>
      <left style="thin">
        <color rgb="FF4472C4"/>
      </left>
      <right style="thin">
        <color rgb="FF000000"/>
      </right>
      <top style="thin">
        <color rgb="FF4472C4"/>
      </top>
    </border>
    <border>
      <left style="thin">
        <color rgb="FF000000"/>
      </left>
      <right/>
      <top style="thin">
        <color rgb="FF4472C4"/>
      </top>
      <bottom/>
    </border>
    <border>
      <left style="thin">
        <color rgb="FF4472C4"/>
      </left>
      <right/>
      <top style="thin">
        <color rgb="FF4472C4"/>
      </top>
      <bottom/>
    </border>
    <border>
      <left style="thin">
        <color rgb="FF4472C4"/>
      </left>
      <right style="thin">
        <color rgb="FF000000"/>
      </right>
      <top style="thin">
        <color rgb="FF4472C4"/>
      </top>
      <bottom/>
    </border>
    <border>
      <left style="thin">
        <color rgb="FF000000"/>
      </left>
      <top style="thin">
        <color rgb="FF4472C4"/>
      </top>
      <bottom style="thin">
        <color rgb="FF000000"/>
      </bottom>
    </border>
    <border>
      <left style="thin">
        <color rgb="FF4472C4"/>
      </left>
      <top style="thin">
        <color rgb="FF4472C4"/>
      </top>
      <bottom style="thin">
        <color rgb="FF000000"/>
      </bottom>
    </border>
    <border>
      <left style="thin">
        <color rgb="FF4472C4"/>
      </left>
      <right style="thin">
        <color rgb="FF000000"/>
      </right>
      <top style="thin">
        <color rgb="FF4472C4"/>
      </top>
      <bottom style="thin">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right/>
      <top style="medium">
        <color rgb="FF000000"/>
      </top>
      <bottom/>
    </border>
    <border>
      <left/>
      <right style="medium">
        <color rgb="FF000000"/>
      </right>
      <top style="medium">
        <color rgb="FF000000"/>
      </top>
      <bottom/>
    </border>
    <border>
      <top style="thin">
        <color rgb="FF000000"/>
      </top>
    </border>
    <border>
      <right style="medium">
        <color rgb="FF000000"/>
      </right>
      <top style="thin">
        <color rgb="FF000000"/>
      </top>
    </border>
    <border>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medium">
        <color rgb="FF000000"/>
      </top>
      <bottom style="thin">
        <color rgb="FF000000"/>
      </bottom>
    </border>
    <border>
      <left style="medium">
        <color rgb="FF000000"/>
      </left>
      <right style="medium">
        <color rgb="FF000000"/>
      </right>
      <bottom style="thin">
        <color rgb="FF000000"/>
      </bottom>
    </border>
    <border>
      <bottom style="thin">
        <color rgb="FF000000"/>
      </bottom>
    </border>
    <border>
      <right style="medium">
        <color rgb="FF000000"/>
      </right>
      <bottom style="thin">
        <color rgb="FF000000"/>
      </bottom>
    </border>
    <border>
      <left style="medium">
        <color rgb="FF000000"/>
      </left>
      <bottom style="thin">
        <color rgb="FF000000"/>
      </bottom>
    </border>
    <border>
      <left style="medium">
        <color rgb="FF000000"/>
      </left>
      <right style="medium">
        <color rgb="FF000000"/>
      </right>
      <top style="thin">
        <color rgb="FF000000"/>
      </top>
    </border>
    <border>
      <right style="thin">
        <color rgb="FF000000"/>
      </right>
      <top style="thin">
        <color rgb="FF000000"/>
      </top>
      <bottom style="medium">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medium">
        <color rgb="FF000000"/>
      </left>
      <right style="medium">
        <color rgb="FF000000"/>
      </right>
      <top style="thin">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rder>
    <border>
      <right style="thin">
        <color rgb="FF000000"/>
      </right>
      <bottom style="thin">
        <color rgb="FF000000"/>
      </bottom>
    </border>
    <border>
      <left style="thin">
        <color rgb="FF000000"/>
      </left>
      <right style="thin">
        <color rgb="FF000000"/>
      </right>
      <bottom style="thin">
        <color rgb="FF000000"/>
      </bottom>
    </border>
    <border>
      <left style="medium">
        <color rgb="FF000000"/>
      </left>
      <top style="thin">
        <color rgb="FF000000"/>
      </top>
    </border>
    <border>
      <left style="thin">
        <color rgb="FF000000"/>
      </left>
      <right style="medium">
        <color rgb="FF000000"/>
      </right>
      <bottom style="thin">
        <color rgb="FF000000"/>
      </bottom>
    </border>
    <border>
      <right style="medium">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medium">
        <color rgb="FF000000"/>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style="medium">
        <color rgb="FF000000"/>
      </top>
      <bottom style="medium">
        <color rgb="FF000000"/>
      </bottom>
    </border>
  </borders>
  <cellStyleXfs count="1">
    <xf borderId="0" fillId="0" fontId="0" numFmtId="0" applyAlignment="1" applyFont="1"/>
  </cellStyleXfs>
  <cellXfs count="7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center"/>
    </xf>
    <xf borderId="0" fillId="0" fontId="4" numFmtId="0" xfId="0" applyAlignment="1" applyFont="1">
      <alignment horizontal="center" readingOrder="0"/>
    </xf>
    <xf borderId="0" fillId="0" fontId="3" numFmtId="0" xfId="0" applyAlignment="1" applyFont="1">
      <alignment readingOrder="0" shrinkToFit="0" vertical="center" wrapText="1"/>
    </xf>
    <xf borderId="0" fillId="0" fontId="5" numFmtId="0" xfId="0" applyAlignment="1" applyFont="1">
      <alignment readingOrder="0"/>
    </xf>
    <xf borderId="0" fillId="0" fontId="6" numFmtId="0" xfId="0" applyAlignment="1" applyFont="1">
      <alignment horizontal="center" readingOrder="0"/>
    </xf>
    <xf borderId="0" fillId="0" fontId="7" numFmtId="0" xfId="0" applyAlignment="1" applyFont="1">
      <alignment readingOrder="0"/>
    </xf>
    <xf borderId="0" fillId="0" fontId="3" numFmtId="0" xfId="0" applyAlignment="1" applyFont="1">
      <alignment readingOrder="0"/>
    </xf>
    <xf borderId="1" fillId="0" fontId="3" numFmtId="0" xfId="0" applyBorder="1" applyFont="1"/>
    <xf borderId="0" fillId="0" fontId="3" numFmtId="0" xfId="0" applyAlignment="1" applyFont="1">
      <alignment readingOrder="0" shrinkToFit="0" wrapText="1"/>
    </xf>
    <xf borderId="0" fillId="0" fontId="1" numFmtId="0" xfId="0" applyAlignment="1" applyFont="1">
      <alignment horizontal="center" readingOrder="0"/>
    </xf>
    <xf borderId="0" fillId="0" fontId="3" numFmtId="0" xfId="0" applyAlignment="1" applyFont="1">
      <alignment horizontal="left" readingOrder="0"/>
    </xf>
    <xf borderId="0" fillId="0" fontId="3" numFmtId="0" xfId="0" applyAlignment="1" applyFont="1">
      <alignment readingOrder="0" shrinkToFit="0" vertical="top" wrapText="0"/>
    </xf>
    <xf borderId="0" fillId="0" fontId="3" numFmtId="0" xfId="0" applyAlignment="1" applyFont="1">
      <alignment readingOrder="0" shrinkToFit="0" vertical="top" wrapText="1"/>
    </xf>
    <xf borderId="0" fillId="2" fontId="8" numFmtId="0" xfId="0" applyFill="1" applyFont="1"/>
    <xf borderId="0" fillId="3" fontId="8" numFmtId="0" xfId="0" applyFill="1" applyFont="1"/>
    <xf borderId="0" fillId="0" fontId="8" numFmtId="0" xfId="0" applyFont="1"/>
    <xf borderId="0" fillId="4" fontId="9" numFmtId="0" xfId="0" applyFill="1" applyFont="1"/>
    <xf borderId="0" fillId="5" fontId="10" numFmtId="0" xfId="0" applyFill="1" applyFont="1"/>
    <xf borderId="0" fillId="6" fontId="9" numFmtId="0" xfId="0" applyFill="1" applyFont="1"/>
    <xf borderId="0" fillId="2" fontId="0" numFmtId="0" xfId="0" applyFont="1"/>
    <xf borderId="0" fillId="3" fontId="0" numFmtId="0" xfId="0" applyFont="1"/>
    <xf borderId="0" fillId="0" fontId="0" numFmtId="0" xfId="0" applyAlignment="1" applyFont="1">
      <alignment horizontal="right"/>
    </xf>
    <xf borderId="0" fillId="0" fontId="0" numFmtId="0" xfId="0" applyFont="1"/>
    <xf borderId="0" fillId="0" fontId="0" numFmtId="164" xfId="0" applyFont="1" applyNumberFormat="1"/>
    <xf borderId="0" fillId="0" fontId="0" numFmtId="164" xfId="0" applyAlignment="1" applyFont="1" applyNumberFormat="1">
      <alignment horizontal="left"/>
    </xf>
    <xf borderId="0" fillId="4" fontId="0" numFmtId="164" xfId="0" applyFont="1" applyNumberFormat="1"/>
    <xf borderId="0" fillId="5" fontId="11" numFmtId="164" xfId="0" applyFont="1" applyNumberFormat="1"/>
    <xf borderId="0" fillId="6" fontId="0" numFmtId="164" xfId="0" applyFont="1" applyNumberFormat="1"/>
    <xf borderId="0" fillId="4" fontId="0" numFmtId="164" xfId="0" applyAlignment="1" applyFont="1" applyNumberFormat="1">
      <alignment readingOrder="0"/>
    </xf>
    <xf borderId="0" fillId="6" fontId="0" numFmtId="164" xfId="0" applyAlignment="1" applyFont="1" applyNumberFormat="1">
      <alignment readingOrder="0"/>
    </xf>
    <xf borderId="0" fillId="0" fontId="12" numFmtId="0" xfId="0" applyAlignment="1" applyFont="1">
      <alignment readingOrder="0" vertical="center"/>
    </xf>
    <xf borderId="0" fillId="0" fontId="13" numFmtId="0" xfId="0" applyAlignment="1" applyFont="1">
      <alignment horizontal="center" readingOrder="0" vertical="center"/>
    </xf>
    <xf borderId="0" fillId="0" fontId="14" numFmtId="0" xfId="0" applyFont="1"/>
    <xf borderId="0" fillId="0" fontId="12" numFmtId="0" xfId="0" applyAlignment="1" applyFont="1">
      <alignment readingOrder="0"/>
    </xf>
    <xf borderId="0" fillId="0" fontId="12" numFmtId="0" xfId="0" applyAlignment="1" applyFont="1">
      <alignment horizontal="center"/>
    </xf>
    <xf borderId="0" fillId="0" fontId="15" numFmtId="165" xfId="0" applyAlignment="1" applyFont="1" applyNumberFormat="1">
      <alignment horizontal="left"/>
    </xf>
    <xf borderId="0" fillId="0" fontId="15" numFmtId="165" xfId="0" applyFont="1" applyNumberFormat="1"/>
    <xf borderId="0" fillId="0" fontId="1" numFmtId="165" xfId="0" applyAlignment="1" applyFont="1" applyNumberFormat="1">
      <alignment horizontal="left" shrinkToFit="0" wrapText="0"/>
    </xf>
    <xf borderId="0" fillId="0" fontId="1" numFmtId="165" xfId="0" applyFont="1" applyNumberFormat="1"/>
    <xf borderId="2" fillId="7" fontId="13" numFmtId="0" xfId="0" applyAlignment="1" applyBorder="1" applyFill="1" applyFont="1">
      <alignment vertical="center"/>
    </xf>
    <xf borderId="3" fillId="6" fontId="13" numFmtId="0" xfId="0" applyAlignment="1" applyBorder="1" applyFont="1">
      <alignment horizontal="center" readingOrder="0" vertical="center"/>
    </xf>
    <xf borderId="4" fillId="0" fontId="3" numFmtId="0" xfId="0" applyBorder="1" applyFont="1"/>
    <xf borderId="2" fillId="7" fontId="16" numFmtId="0" xfId="0" applyAlignment="1" applyBorder="1" applyFont="1">
      <alignment horizontal="center" readingOrder="0"/>
    </xf>
    <xf borderId="4" fillId="7" fontId="16" numFmtId="0" xfId="0" applyAlignment="1" applyBorder="1" applyFont="1">
      <alignment horizontal="center"/>
    </xf>
    <xf borderId="5" fillId="7" fontId="16" numFmtId="0" xfId="0" applyAlignment="1" applyBorder="1" applyFont="1">
      <alignment horizontal="center"/>
    </xf>
    <xf borderId="6" fillId="6" fontId="13" numFmtId="3" xfId="0" applyAlignment="1" applyBorder="1" applyFont="1" applyNumberFormat="1">
      <alignment horizontal="center" readingOrder="0" vertical="center"/>
    </xf>
    <xf borderId="2" fillId="0" fontId="8" numFmtId="164" xfId="0" applyAlignment="1" applyBorder="1" applyFont="1" applyNumberFormat="1">
      <alignment horizontal="center"/>
    </xf>
    <xf borderId="4" fillId="0" fontId="8" numFmtId="164" xfId="0" applyAlignment="1" applyBorder="1" applyFont="1" applyNumberFormat="1">
      <alignment horizontal="center"/>
    </xf>
    <xf borderId="5" fillId="0" fontId="0" numFmtId="166" xfId="0" applyAlignment="1" applyBorder="1" applyFont="1" applyNumberFormat="1">
      <alignment horizontal="center"/>
    </xf>
    <xf borderId="4" fillId="0" fontId="0" numFmtId="166" xfId="0" applyAlignment="1" applyBorder="1" applyFont="1" applyNumberFormat="1">
      <alignment horizontal="center"/>
    </xf>
    <xf borderId="0" fillId="0" fontId="0" numFmtId="164" xfId="0" applyAlignment="1" applyFont="1" applyNumberFormat="1">
      <alignment horizontal="left" readingOrder="0"/>
    </xf>
    <xf borderId="7" fillId="6" fontId="13" numFmtId="0" xfId="0" applyAlignment="1" applyBorder="1" applyFont="1">
      <alignment horizontal="center" readingOrder="0" vertical="center"/>
    </xf>
    <xf borderId="7" fillId="6" fontId="13" numFmtId="0" xfId="0" applyAlignment="1" applyBorder="1" applyFont="1">
      <alignment horizontal="center" readingOrder="0"/>
    </xf>
    <xf borderId="6" fillId="7" fontId="13" numFmtId="0" xfId="0" applyAlignment="1" applyBorder="1" applyFont="1">
      <alignment readingOrder="0"/>
    </xf>
    <xf borderId="8" fillId="7" fontId="8" numFmtId="0" xfId="0" applyAlignment="1" applyBorder="1" applyFont="1">
      <alignment horizontal="center"/>
    </xf>
    <xf borderId="6" fillId="6" fontId="13" numFmtId="0" xfId="0" applyAlignment="1" applyBorder="1" applyFont="1">
      <alignment horizontal="center" readingOrder="0"/>
    </xf>
    <xf borderId="2" fillId="7" fontId="16" numFmtId="0" xfId="0" applyAlignment="1" applyBorder="1" applyFont="1">
      <alignment horizontal="center"/>
    </xf>
    <xf borderId="8" fillId="3" fontId="8" numFmtId="0" xfId="0" applyAlignment="1" applyBorder="1" applyFont="1">
      <alignment horizontal="center"/>
    </xf>
    <xf borderId="9" fillId="8" fontId="8" numFmtId="164" xfId="0" applyAlignment="1" applyBorder="1" applyFill="1" applyFont="1" applyNumberFormat="1">
      <alignment horizontal="center"/>
    </xf>
    <xf borderId="9" fillId="0" fontId="8" numFmtId="164" xfId="0" applyAlignment="1" applyBorder="1" applyFont="1" applyNumberFormat="1">
      <alignment horizontal="center" readingOrder="0"/>
    </xf>
    <xf borderId="10" fillId="5" fontId="10" numFmtId="0" xfId="0" applyAlignment="1" applyBorder="1" applyFont="1">
      <alignment horizontal="center"/>
    </xf>
    <xf borderId="11" fillId="7" fontId="0" numFmtId="164" xfId="0" applyBorder="1" applyFont="1" applyNumberFormat="1"/>
    <xf borderId="11" fillId="3" fontId="0" numFmtId="164" xfId="0" applyBorder="1" applyFont="1" applyNumberFormat="1"/>
    <xf borderId="0" fillId="8" fontId="0" numFmtId="164" xfId="0" applyFont="1" applyNumberFormat="1"/>
    <xf borderId="12" fillId="5" fontId="11" numFmtId="164" xfId="0" applyBorder="1" applyFont="1" applyNumberFormat="1"/>
    <xf borderId="11" fillId="7" fontId="0" numFmtId="0" xfId="0" applyBorder="1" applyFont="1"/>
    <xf borderId="0" fillId="0" fontId="0" numFmtId="0" xfId="0" applyAlignment="1" applyFont="1">
      <alignment readingOrder="0"/>
    </xf>
    <xf borderId="0" fillId="4" fontId="0" numFmtId="164" xfId="0" applyFill="1" applyFont="1" applyNumberFormat="1"/>
    <xf borderId="0" fillId="5" fontId="11" numFmtId="164" xfId="0" applyFill="1" applyFont="1" applyNumberFormat="1"/>
    <xf borderId="0" fillId="6" fontId="0" numFmtId="164" xfId="0" applyFill="1" applyFont="1" applyNumberFormat="1"/>
    <xf borderId="6" fillId="8" fontId="16" numFmtId="0" xfId="0" applyAlignment="1" applyBorder="1" applyFont="1">
      <alignment horizontal="center"/>
    </xf>
    <xf borderId="5" fillId="0" fontId="3" numFmtId="0" xfId="0" applyBorder="1" applyFont="1"/>
    <xf borderId="0" fillId="4" fontId="0" numFmtId="164" xfId="0" applyAlignment="1" applyFont="1" applyNumberFormat="1">
      <alignment readingOrder="0"/>
    </xf>
    <xf borderId="2" fillId="0" fontId="16" numFmtId="0" xfId="0" applyBorder="1" applyFont="1"/>
    <xf borderId="9" fillId="0" fontId="16" numFmtId="0" xfId="0" applyAlignment="1" applyBorder="1" applyFont="1">
      <alignment readingOrder="0"/>
    </xf>
    <xf borderId="9" fillId="0" fontId="16" numFmtId="164" xfId="0" applyAlignment="1" applyBorder="1" applyFont="1" applyNumberFormat="1">
      <alignment readingOrder="0"/>
    </xf>
    <xf borderId="13" fillId="0" fontId="16" numFmtId="164" xfId="0" applyBorder="1" applyFont="1" applyNumberFormat="1"/>
    <xf borderId="6" fillId="0" fontId="16" numFmtId="0" xfId="0" applyBorder="1" applyFont="1"/>
    <xf borderId="4" fillId="0" fontId="16" numFmtId="0" xfId="0" applyBorder="1" applyFont="1"/>
    <xf borderId="11" fillId="0" fontId="0" numFmtId="0" xfId="0" applyBorder="1" applyFont="1"/>
    <xf borderId="8" fillId="0" fontId="0" numFmtId="0" xfId="0" applyBorder="1" applyFont="1"/>
    <xf borderId="9" fillId="0" fontId="0" numFmtId="0" xfId="0" applyBorder="1" applyFont="1"/>
    <xf borderId="9" fillId="0" fontId="0" numFmtId="49" xfId="0" applyAlignment="1" applyBorder="1" applyFont="1" applyNumberFormat="1">
      <alignment horizontal="right"/>
    </xf>
    <xf borderId="13" fillId="0" fontId="0" numFmtId="49" xfId="0" applyAlignment="1" applyBorder="1" applyFont="1" applyNumberFormat="1">
      <alignment horizontal="right"/>
    </xf>
    <xf borderId="14" fillId="0" fontId="0" numFmtId="0" xfId="0" applyBorder="1" applyFont="1"/>
    <xf borderId="0" fillId="0" fontId="0" numFmtId="49" xfId="0" applyAlignment="1" applyFont="1" applyNumberFormat="1">
      <alignment horizontal="right"/>
    </xf>
    <xf borderId="14" fillId="0" fontId="0" numFmtId="49" xfId="0" applyAlignment="1" applyBorder="1" applyFont="1" applyNumberFormat="1">
      <alignment horizontal="right"/>
    </xf>
    <xf borderId="6" fillId="6" fontId="13" numFmtId="0" xfId="0" applyAlignment="1" applyBorder="1" applyFont="1">
      <alignment horizontal="center" readingOrder="0" vertical="center"/>
    </xf>
    <xf borderId="0" fillId="0" fontId="12" numFmtId="0" xfId="0" applyFont="1"/>
    <xf borderId="0" fillId="0" fontId="13" numFmtId="0" xfId="0" applyAlignment="1" applyFont="1">
      <alignment readingOrder="0"/>
    </xf>
    <xf borderId="0" fillId="0" fontId="16" numFmtId="0" xfId="0" applyAlignment="1" applyFont="1">
      <alignment horizontal="center"/>
    </xf>
    <xf borderId="6" fillId="7" fontId="16" numFmtId="0" xfId="0" applyAlignment="1" applyBorder="1" applyFont="1">
      <alignment horizontal="center"/>
    </xf>
    <xf borderId="8" fillId="7" fontId="16" numFmtId="0" xfId="0" applyAlignment="1" applyBorder="1" applyFont="1">
      <alignment readingOrder="0"/>
    </xf>
    <xf borderId="9" fillId="0" fontId="3" numFmtId="0" xfId="0" applyBorder="1" applyFont="1"/>
    <xf borderId="11" fillId="9" fontId="0" numFmtId="164" xfId="0" applyBorder="1" applyFill="1" applyFont="1" applyNumberFormat="1"/>
    <xf borderId="0" fillId="10" fontId="0" numFmtId="0" xfId="0" applyAlignment="1" applyFill="1" applyFont="1">
      <alignment horizontal="right"/>
    </xf>
    <xf borderId="0" fillId="10" fontId="0" numFmtId="0" xfId="0" applyAlignment="1" applyFont="1">
      <alignment readingOrder="0"/>
    </xf>
    <xf borderId="0" fillId="10" fontId="0" numFmtId="164" xfId="0" applyFont="1" applyNumberFormat="1"/>
    <xf borderId="11" fillId="3" fontId="0" numFmtId="164" xfId="0" applyAlignment="1" applyBorder="1" applyFont="1" applyNumberFormat="1">
      <alignment readingOrder="0"/>
    </xf>
    <xf borderId="14" fillId="9" fontId="0" numFmtId="164" xfId="0" applyBorder="1" applyFont="1" applyNumberFormat="1"/>
    <xf borderId="0" fillId="10" fontId="0" numFmtId="164" xfId="0" applyAlignment="1" applyFont="1" applyNumberFormat="1">
      <alignment horizontal="left" readingOrder="0"/>
    </xf>
    <xf borderId="0" fillId="10" fontId="0" numFmtId="164" xfId="0" applyAlignment="1" applyFont="1" applyNumberFormat="1">
      <alignment readingOrder="0"/>
    </xf>
    <xf borderId="0" fillId="10" fontId="0" numFmtId="164" xfId="0" applyAlignment="1" applyFont="1" applyNumberFormat="1">
      <alignment horizontal="left"/>
    </xf>
    <xf borderId="11" fillId="7" fontId="16" numFmtId="0" xfId="0" applyAlignment="1" applyBorder="1" applyFont="1">
      <alignment readingOrder="0"/>
    </xf>
    <xf borderId="11" fillId="11" fontId="0" numFmtId="164" xfId="0" applyBorder="1" applyFill="1" applyFont="1" applyNumberFormat="1"/>
    <xf borderId="14" fillId="11" fontId="0" numFmtId="164" xfId="0" applyBorder="1" applyFont="1" applyNumberFormat="1"/>
    <xf borderId="11" fillId="7" fontId="16" numFmtId="0" xfId="0" applyBorder="1" applyFont="1"/>
    <xf borderId="15" fillId="7" fontId="16" numFmtId="0" xfId="0" applyBorder="1" applyFont="1"/>
    <xf borderId="15" fillId="11" fontId="0" numFmtId="164" xfId="0" applyBorder="1" applyFont="1" applyNumberFormat="1"/>
    <xf borderId="16" fillId="11" fontId="0" numFmtId="164" xfId="0" applyBorder="1" applyFont="1" applyNumberFormat="1"/>
    <xf borderId="6" fillId="7" fontId="17" numFmtId="0" xfId="0" applyAlignment="1" applyBorder="1" applyFont="1">
      <alignment horizontal="center" shrinkToFit="0" vertical="center" wrapText="1"/>
    </xf>
    <xf borderId="5" fillId="7" fontId="17" numFmtId="0" xfId="0" applyAlignment="1" applyBorder="1" applyFont="1">
      <alignment horizontal="center" shrinkToFit="0" vertical="center" wrapText="1"/>
    </xf>
    <xf borderId="4" fillId="7" fontId="17" numFmtId="0" xfId="0" applyAlignment="1" applyBorder="1" applyFont="1">
      <alignment horizontal="center" shrinkToFit="0" vertical="center" wrapText="1"/>
    </xf>
    <xf borderId="15" fillId="0" fontId="0" numFmtId="9" xfId="0" applyAlignment="1" applyBorder="1" applyFont="1" applyNumberFormat="1">
      <alignment horizontal="center"/>
    </xf>
    <xf borderId="1" fillId="0" fontId="0" numFmtId="9" xfId="0" applyAlignment="1" applyBorder="1" applyFont="1" applyNumberFormat="1">
      <alignment horizontal="center"/>
    </xf>
    <xf borderId="1" fillId="0" fontId="0" numFmtId="0" xfId="0" applyAlignment="1" applyBorder="1" applyFont="1">
      <alignment horizontal="center"/>
    </xf>
    <xf borderId="0" fillId="8" fontId="0" numFmtId="164" xfId="0" applyAlignment="1" applyFont="1" applyNumberFormat="1">
      <alignment readingOrder="0"/>
    </xf>
    <xf borderId="0" fillId="0" fontId="0" numFmtId="164" xfId="0" applyAlignment="1" applyFont="1" applyNumberFormat="1">
      <alignment readingOrder="0"/>
    </xf>
    <xf borderId="16" fillId="0" fontId="0" numFmtId="9" xfId="0" applyAlignment="1" applyBorder="1" applyFont="1" applyNumberFormat="1">
      <alignment horizontal="center"/>
    </xf>
    <xf borderId="0" fillId="12" fontId="0" numFmtId="164" xfId="0" applyFill="1" applyFont="1" applyNumberFormat="1"/>
    <xf borderId="15" fillId="0" fontId="0" numFmtId="0" xfId="0" applyBorder="1" applyFont="1"/>
    <xf borderId="16" fillId="0" fontId="0" numFmtId="0" xfId="0" applyBorder="1" applyFont="1"/>
    <xf borderId="1" fillId="0" fontId="0" numFmtId="0" xfId="0" applyBorder="1" applyFont="1"/>
    <xf borderId="1" fillId="0" fontId="0" numFmtId="49" xfId="0" applyAlignment="1" applyBorder="1" applyFont="1" applyNumberFormat="1">
      <alignment horizontal="right"/>
    </xf>
    <xf borderId="16" fillId="0" fontId="0" numFmtId="49" xfId="0" applyAlignment="1" applyBorder="1" applyFont="1" applyNumberFormat="1">
      <alignment horizontal="right"/>
    </xf>
    <xf borderId="8" fillId="8" fontId="16" numFmtId="0" xfId="0" applyAlignment="1" applyBorder="1" applyFont="1">
      <alignment horizontal="center"/>
    </xf>
    <xf borderId="13" fillId="0" fontId="3" numFmtId="0" xfId="0" applyBorder="1" applyFont="1"/>
    <xf borderId="6" fillId="0" fontId="7" numFmtId="0" xfId="0" applyAlignment="1" applyBorder="1" applyFont="1">
      <alignment readingOrder="0"/>
    </xf>
    <xf borderId="5" fillId="0" fontId="7" numFmtId="0" xfId="0" applyAlignment="1" applyBorder="1" applyFont="1">
      <alignment readingOrder="0"/>
    </xf>
    <xf borderId="4" fillId="0" fontId="7" numFmtId="0" xfId="0" applyAlignment="1" applyBorder="1" applyFont="1">
      <alignment readingOrder="0"/>
    </xf>
    <xf borderId="11" fillId="0" fontId="3" numFmtId="0" xfId="0" applyAlignment="1" applyBorder="1" applyFont="1">
      <alignment readingOrder="0"/>
    </xf>
    <xf borderId="14" fillId="0" fontId="3" numFmtId="0" xfId="0" applyAlignment="1" applyBorder="1" applyFont="1">
      <alignment readingOrder="0"/>
    </xf>
    <xf borderId="0" fillId="13" fontId="0" numFmtId="164" xfId="0" applyFill="1" applyFont="1" applyNumberFormat="1"/>
    <xf borderId="11" fillId="3" fontId="0" numFmtId="164" xfId="0" applyAlignment="1" applyBorder="1" applyFont="1" applyNumberFormat="1">
      <alignment horizontal="center" readingOrder="0"/>
    </xf>
    <xf borderId="0" fillId="11" fontId="0" numFmtId="164" xfId="0" applyAlignment="1" applyFill="1" applyFont="1" applyNumberFormat="1">
      <alignment readingOrder="0"/>
    </xf>
    <xf borderId="15" fillId="0" fontId="3" numFmtId="0" xfId="0" applyAlignment="1" applyBorder="1" applyFont="1">
      <alignment readingOrder="0"/>
    </xf>
    <xf borderId="1" fillId="0" fontId="3" numFmtId="0" xfId="0" applyAlignment="1" applyBorder="1" applyFont="1">
      <alignment readingOrder="0"/>
    </xf>
    <xf borderId="16" fillId="0" fontId="3" numFmtId="0" xfId="0" applyAlignment="1" applyBorder="1" applyFont="1">
      <alignment readingOrder="0"/>
    </xf>
    <xf borderId="0" fillId="0" fontId="3" numFmtId="164" xfId="0" applyFont="1" applyNumberFormat="1"/>
    <xf borderId="0" fillId="0" fontId="3" numFmtId="164" xfId="0" applyAlignment="1" applyFont="1" applyNumberFormat="1">
      <alignment readingOrder="0"/>
    </xf>
    <xf borderId="0" fillId="0" fontId="17" numFmtId="0" xfId="0" applyAlignment="1" applyFont="1">
      <alignment horizontal="left" readingOrder="0" shrinkToFit="0" vertical="center" wrapText="0"/>
    </xf>
    <xf borderId="0" fillId="0" fontId="17" numFmtId="0" xfId="0" applyAlignment="1" applyFont="1">
      <alignment horizontal="center" shrinkToFit="0" vertical="center" wrapText="1"/>
    </xf>
    <xf borderId="17" fillId="0" fontId="17" numFmtId="0" xfId="0" applyAlignment="1" applyBorder="1" applyFont="1">
      <alignment horizontal="center" shrinkToFit="0" vertical="center" wrapText="1"/>
    </xf>
    <xf borderId="18" fillId="0" fontId="17" numFmtId="0" xfId="0" applyAlignment="1" applyBorder="1" applyFont="1">
      <alignment horizontal="center" shrinkToFit="0" vertical="center" wrapText="1"/>
    </xf>
    <xf borderId="19" fillId="0" fontId="17" numFmtId="0" xfId="0" applyAlignment="1" applyBorder="1" applyFont="1">
      <alignment horizontal="center" shrinkToFit="0" vertical="center" wrapText="1"/>
    </xf>
    <xf borderId="20" fillId="14" fontId="18" numFmtId="0" xfId="0" applyAlignment="1" applyBorder="1" applyFill="1" applyFont="1">
      <alignment horizontal="center"/>
    </xf>
    <xf borderId="21" fillId="14" fontId="18" numFmtId="164" xfId="0" applyAlignment="1" applyBorder="1" applyFont="1" applyNumberFormat="1">
      <alignment horizontal="center"/>
    </xf>
    <xf borderId="21" fillId="14" fontId="18" numFmtId="9" xfId="0" applyAlignment="1" applyBorder="1" applyFont="1" applyNumberFormat="1">
      <alignment horizontal="center"/>
    </xf>
    <xf borderId="21" fillId="14" fontId="18" numFmtId="0" xfId="0" applyAlignment="1" applyBorder="1" applyFont="1">
      <alignment horizontal="center"/>
    </xf>
    <xf borderId="21" fillId="14" fontId="18" numFmtId="0" xfId="0" applyAlignment="1" applyBorder="1" applyFont="1">
      <alignment horizontal="center" readingOrder="0"/>
    </xf>
    <xf borderId="21" fillId="14" fontId="18" numFmtId="167" xfId="0" applyAlignment="1" applyBorder="1" applyFont="1" applyNumberFormat="1">
      <alignment horizontal="right"/>
    </xf>
    <xf borderId="14" fillId="0" fontId="0" numFmtId="164" xfId="0" applyAlignment="1" applyBorder="1" applyFont="1" applyNumberFormat="1">
      <alignment readingOrder="0"/>
    </xf>
    <xf borderId="22" fillId="14" fontId="18" numFmtId="167" xfId="0" applyAlignment="1" applyBorder="1" applyFont="1" applyNumberFormat="1">
      <alignment horizontal="right"/>
    </xf>
    <xf borderId="14" fillId="5" fontId="11" numFmtId="164" xfId="0" applyBorder="1" applyFont="1" applyNumberFormat="1"/>
    <xf borderId="23" fillId="0" fontId="18" numFmtId="0" xfId="0" applyAlignment="1" applyBorder="1" applyFont="1">
      <alignment horizontal="center"/>
    </xf>
    <xf borderId="24" fillId="0" fontId="18" numFmtId="164" xfId="0" applyAlignment="1" applyBorder="1" applyFont="1" applyNumberFormat="1">
      <alignment horizontal="center"/>
    </xf>
    <xf borderId="24" fillId="0" fontId="18" numFmtId="9" xfId="0" applyAlignment="1" applyBorder="1" applyFont="1" applyNumberFormat="1">
      <alignment horizontal="center"/>
    </xf>
    <xf borderId="24" fillId="0" fontId="18" numFmtId="0" xfId="0" applyAlignment="1" applyBorder="1" applyFont="1">
      <alignment horizontal="center"/>
    </xf>
    <xf borderId="24" fillId="0" fontId="18" numFmtId="0" xfId="0" applyAlignment="1" applyBorder="1" applyFont="1">
      <alignment horizontal="center" readingOrder="0"/>
    </xf>
    <xf borderId="24" fillId="0" fontId="18" numFmtId="167" xfId="0" applyAlignment="1" applyBorder="1" applyFont="1" applyNumberFormat="1">
      <alignment horizontal="right"/>
    </xf>
    <xf borderId="25" fillId="0" fontId="18" numFmtId="167" xfId="0" applyAlignment="1" applyBorder="1" applyFont="1" applyNumberFormat="1">
      <alignment horizontal="right"/>
    </xf>
    <xf borderId="0" fillId="15" fontId="0" numFmtId="164" xfId="0" applyFill="1" applyFont="1" applyNumberFormat="1"/>
    <xf borderId="26" fillId="14" fontId="18" numFmtId="0" xfId="0" applyAlignment="1" applyBorder="1" applyFont="1">
      <alignment horizontal="center"/>
    </xf>
    <xf borderId="27" fillId="14" fontId="18" numFmtId="164" xfId="0" applyAlignment="1" applyBorder="1" applyFont="1" applyNumberFormat="1">
      <alignment horizontal="center"/>
    </xf>
    <xf borderId="27" fillId="14" fontId="18" numFmtId="9" xfId="0" applyAlignment="1" applyBorder="1" applyFont="1" applyNumberFormat="1">
      <alignment horizontal="center"/>
    </xf>
    <xf borderId="27" fillId="14" fontId="18" numFmtId="0" xfId="0" applyAlignment="1" applyBorder="1" applyFont="1">
      <alignment horizontal="center"/>
    </xf>
    <xf borderId="27" fillId="14" fontId="18" numFmtId="0" xfId="0" applyAlignment="1" applyBorder="1" applyFont="1">
      <alignment horizontal="center" readingOrder="0"/>
    </xf>
    <xf borderId="27" fillId="14" fontId="18" numFmtId="167" xfId="0" applyAlignment="1" applyBorder="1" applyFont="1" applyNumberFormat="1">
      <alignment horizontal="right"/>
    </xf>
    <xf borderId="28" fillId="14" fontId="18" numFmtId="167" xfId="0" applyAlignment="1" applyBorder="1" applyFont="1" applyNumberFormat="1">
      <alignment horizontal="right"/>
    </xf>
    <xf borderId="29" fillId="0" fontId="18" numFmtId="0" xfId="0" applyAlignment="1" applyBorder="1" applyFont="1">
      <alignment horizontal="center"/>
    </xf>
    <xf borderId="30" fillId="0" fontId="18" numFmtId="164" xfId="0" applyAlignment="1" applyBorder="1" applyFont="1" applyNumberFormat="1">
      <alignment horizontal="center"/>
    </xf>
    <xf borderId="30" fillId="0" fontId="18" numFmtId="9" xfId="0" applyAlignment="1" applyBorder="1" applyFont="1" applyNumberFormat="1">
      <alignment horizontal="center"/>
    </xf>
    <xf borderId="30" fillId="0" fontId="18" numFmtId="0" xfId="0" applyAlignment="1" applyBorder="1" applyFont="1">
      <alignment horizontal="center"/>
    </xf>
    <xf borderId="30" fillId="0" fontId="18" numFmtId="167" xfId="0" applyAlignment="1" applyBorder="1" applyFont="1" applyNumberFormat="1">
      <alignment horizontal="right"/>
    </xf>
    <xf borderId="31" fillId="0" fontId="18" numFmtId="167" xfId="0" applyAlignment="1" applyBorder="1" applyFont="1" applyNumberFormat="1">
      <alignment horizontal="right"/>
    </xf>
    <xf borderId="0" fillId="0" fontId="3" numFmtId="3" xfId="0" applyAlignment="1" applyFont="1" applyNumberFormat="1">
      <alignment readingOrder="0"/>
    </xf>
    <xf borderId="0" fillId="0" fontId="3" numFmtId="3" xfId="0" applyFont="1" applyNumberFormat="1"/>
    <xf borderId="0" fillId="0" fontId="3" numFmtId="4" xfId="0" applyFont="1" applyNumberFormat="1"/>
    <xf borderId="15" fillId="7" fontId="0" numFmtId="0" xfId="0" applyBorder="1" applyFont="1"/>
    <xf borderId="15" fillId="3" fontId="0" numFmtId="164" xfId="0" applyBorder="1" applyFont="1" applyNumberFormat="1"/>
    <xf borderId="1" fillId="8" fontId="0" numFmtId="164" xfId="0" applyBorder="1" applyFont="1" applyNumberFormat="1"/>
    <xf borderId="1" fillId="15" fontId="0" numFmtId="164" xfId="0" applyBorder="1" applyFont="1" applyNumberFormat="1"/>
    <xf borderId="32" fillId="5" fontId="11" numFmtId="164" xfId="0" applyBorder="1" applyFont="1" applyNumberFormat="1"/>
    <xf borderId="0" fillId="0" fontId="19" numFmtId="0" xfId="0" applyFont="1"/>
    <xf borderId="33" fillId="0" fontId="0" numFmtId="0" xfId="0" applyBorder="1" applyFont="1"/>
    <xf borderId="34" fillId="16" fontId="17" numFmtId="0" xfId="0" applyAlignment="1" applyBorder="1" applyFill="1" applyFont="1">
      <alignment horizontal="center" vertical="center"/>
    </xf>
    <xf borderId="34" fillId="17" fontId="17" numFmtId="0" xfId="0" applyAlignment="1" applyBorder="1" applyFill="1" applyFont="1">
      <alignment horizontal="center" vertical="center"/>
    </xf>
    <xf borderId="34" fillId="18" fontId="17" numFmtId="0" xfId="0" applyAlignment="1" applyBorder="1" applyFill="1" applyFont="1">
      <alignment horizontal="center" vertical="center"/>
    </xf>
    <xf borderId="34" fillId="19" fontId="20" numFmtId="0" xfId="0" applyAlignment="1" applyBorder="1" applyFill="1" applyFont="1">
      <alignment horizontal="center" vertical="center"/>
    </xf>
    <xf borderId="35" fillId="20" fontId="20" numFmtId="0" xfId="0" applyAlignment="1" applyBorder="1" applyFill="1" applyFont="1">
      <alignment horizontal="center" vertical="center"/>
    </xf>
    <xf borderId="12" fillId="0" fontId="16" numFmtId="0" xfId="0" applyBorder="1" applyFont="1"/>
    <xf borderId="36" fillId="21" fontId="21" numFmtId="0" xfId="0" applyAlignment="1" applyBorder="1" applyFill="1" applyFont="1">
      <alignment horizontal="center" readingOrder="0"/>
    </xf>
    <xf borderId="36" fillId="22" fontId="21" numFmtId="0" xfId="0" applyAlignment="1" applyBorder="1" applyFill="1" applyFont="1">
      <alignment horizontal="center" readingOrder="0"/>
    </xf>
    <xf borderId="36" fillId="23" fontId="21" numFmtId="0" xfId="0" applyAlignment="1" applyBorder="1" applyFill="1" applyFont="1">
      <alignment horizontal="center" readingOrder="0"/>
    </xf>
    <xf borderId="36" fillId="24" fontId="21" numFmtId="0" xfId="0" applyAlignment="1" applyBorder="1" applyFill="1" applyFont="1">
      <alignment horizontal="center" readingOrder="0"/>
    </xf>
    <xf borderId="37" fillId="25" fontId="21" numFmtId="0" xfId="0" applyAlignment="1" applyBorder="1" applyFill="1" applyFont="1">
      <alignment horizontal="center" readingOrder="0"/>
    </xf>
    <xf borderId="0" fillId="21" fontId="21" numFmtId="0" xfId="0" applyAlignment="1" applyFont="1">
      <alignment horizontal="center" readingOrder="0"/>
    </xf>
    <xf borderId="0" fillId="22" fontId="21" numFmtId="0" xfId="0" applyAlignment="1" applyFont="1">
      <alignment horizontal="center" readingOrder="0"/>
    </xf>
    <xf borderId="0" fillId="23" fontId="21" numFmtId="0" xfId="0" applyAlignment="1" applyFont="1">
      <alignment horizontal="center" readingOrder="0"/>
    </xf>
    <xf borderId="0" fillId="24" fontId="21" numFmtId="0" xfId="0" applyAlignment="1" applyFont="1">
      <alignment horizontal="center" readingOrder="0"/>
    </xf>
    <xf borderId="14" fillId="25" fontId="21" numFmtId="0" xfId="0" applyAlignment="1" applyBorder="1" applyFont="1">
      <alignment horizontal="center" readingOrder="0"/>
    </xf>
    <xf borderId="0" fillId="24" fontId="21" numFmtId="0" xfId="0" applyAlignment="1" applyFont="1">
      <alignment horizontal="center"/>
    </xf>
    <xf borderId="32" fillId="0" fontId="16" numFmtId="0" xfId="0" applyBorder="1" applyFont="1"/>
    <xf borderId="1" fillId="21" fontId="21" numFmtId="0" xfId="0" applyAlignment="1" applyBorder="1" applyFont="1">
      <alignment horizontal="center" readingOrder="0"/>
    </xf>
    <xf borderId="1" fillId="22" fontId="21" numFmtId="0" xfId="0" applyAlignment="1" applyBorder="1" applyFont="1">
      <alignment horizontal="center" readingOrder="0"/>
    </xf>
    <xf borderId="1" fillId="23" fontId="21" numFmtId="0" xfId="0" applyAlignment="1" applyBorder="1" applyFont="1">
      <alignment horizontal="center" readingOrder="0"/>
    </xf>
    <xf borderId="1" fillId="24" fontId="21" numFmtId="0" xfId="0" applyAlignment="1" applyBorder="1" applyFont="1">
      <alignment horizontal="center"/>
    </xf>
    <xf borderId="0" fillId="0" fontId="3" numFmtId="0" xfId="0" applyAlignment="1" applyFont="1">
      <alignment horizontal="center" readingOrder="0"/>
    </xf>
    <xf borderId="16" fillId="25" fontId="21" numFmtId="0" xfId="0" applyAlignment="1" applyBorder="1" applyFont="1">
      <alignment horizontal="center" readingOrder="0"/>
    </xf>
    <xf borderId="0" fillId="0" fontId="3" numFmtId="0" xfId="0" applyAlignment="1" applyFont="1">
      <alignment readingOrder="0" vertical="center"/>
    </xf>
    <xf borderId="0" fillId="0" fontId="22" numFmtId="0" xfId="0" applyAlignment="1" applyFont="1">
      <alignment readingOrder="0"/>
    </xf>
    <xf borderId="0" fillId="0" fontId="3" numFmtId="0" xfId="0" applyAlignment="1" applyFont="1">
      <alignment horizontal="center" readingOrder="0" vertical="center"/>
    </xf>
    <xf borderId="38" fillId="16" fontId="17" numFmtId="0" xfId="0" applyAlignment="1" applyBorder="1" applyFont="1">
      <alignment horizontal="center" vertical="center"/>
    </xf>
    <xf borderId="0" fillId="0" fontId="3" numFmtId="3" xfId="0" applyAlignment="1" applyFont="1" applyNumberFormat="1">
      <alignment horizontal="center" readingOrder="0"/>
    </xf>
    <xf borderId="39" fillId="17" fontId="17" numFmtId="0" xfId="0" applyAlignment="1" applyBorder="1" applyFont="1">
      <alignment horizontal="center" vertical="center"/>
    </xf>
    <xf borderId="0" fillId="0" fontId="3" numFmtId="3" xfId="0" applyAlignment="1" applyFont="1" applyNumberFormat="1">
      <alignment horizontal="center"/>
    </xf>
    <xf borderId="39" fillId="18" fontId="17" numFmtId="0" xfId="0" applyAlignment="1" applyBorder="1" applyFont="1">
      <alignment horizontal="center" vertical="center"/>
    </xf>
    <xf borderId="39" fillId="19" fontId="20" numFmtId="0" xfId="0" applyAlignment="1" applyBorder="1" applyFont="1">
      <alignment horizontal="center" vertical="center"/>
    </xf>
    <xf borderId="40" fillId="20" fontId="20" numFmtId="0" xfId="0" applyAlignment="1" applyBorder="1" applyFont="1">
      <alignment horizontal="center" vertical="center"/>
    </xf>
    <xf borderId="0" fillId="0" fontId="3" numFmtId="4" xfId="0" applyAlignment="1" applyFont="1" applyNumberFormat="1">
      <alignment horizontal="center" readingOrder="0"/>
    </xf>
    <xf borderId="0" fillId="21" fontId="0" numFmtId="168" xfId="0" applyAlignment="1" applyFont="1" applyNumberFormat="1">
      <alignment horizontal="center"/>
    </xf>
    <xf borderId="0" fillId="22" fontId="0" numFmtId="168" xfId="0" applyAlignment="1" applyFont="1" applyNumberFormat="1">
      <alignment horizontal="center"/>
    </xf>
    <xf borderId="0" fillId="23" fontId="0" numFmtId="168" xfId="0" applyAlignment="1" applyFont="1" applyNumberFormat="1">
      <alignment horizontal="center"/>
    </xf>
    <xf borderId="0" fillId="24" fontId="0" numFmtId="168" xfId="0" applyAlignment="1" applyFont="1" applyNumberFormat="1">
      <alignment horizontal="center"/>
    </xf>
    <xf borderId="14" fillId="25" fontId="0" numFmtId="168" xfId="0" applyAlignment="1" applyBorder="1" applyFont="1" applyNumberFormat="1">
      <alignment horizontal="center"/>
    </xf>
    <xf borderId="0" fillId="21" fontId="0" numFmtId="0" xfId="0" applyAlignment="1" applyFont="1">
      <alignment horizontal="center"/>
    </xf>
    <xf borderId="0" fillId="22" fontId="0" numFmtId="0" xfId="0" applyAlignment="1" applyFont="1">
      <alignment horizontal="center"/>
    </xf>
    <xf borderId="0" fillId="23" fontId="0" numFmtId="0" xfId="0" applyAlignment="1" applyFont="1">
      <alignment horizontal="center"/>
    </xf>
    <xf borderId="0" fillId="24" fontId="0" numFmtId="0" xfId="0" applyAlignment="1" applyFont="1">
      <alignment horizontal="center"/>
    </xf>
    <xf borderId="14" fillId="25" fontId="0" numFmtId="0" xfId="0" applyAlignment="1" applyBorder="1" applyFont="1">
      <alignment horizontal="center"/>
    </xf>
    <xf borderId="1" fillId="21" fontId="0" numFmtId="168" xfId="0" applyAlignment="1" applyBorder="1" applyFont="1" applyNumberFormat="1">
      <alignment horizontal="center"/>
    </xf>
    <xf borderId="1" fillId="22" fontId="0" numFmtId="168" xfId="0" applyAlignment="1" applyBorder="1" applyFont="1" applyNumberFormat="1">
      <alignment horizontal="center"/>
    </xf>
    <xf borderId="1" fillId="23" fontId="0" numFmtId="168" xfId="0" applyAlignment="1" applyBorder="1" applyFont="1" applyNumberFormat="1">
      <alignment horizontal="center"/>
    </xf>
    <xf borderId="1" fillId="24" fontId="0" numFmtId="168" xfId="0" applyAlignment="1" applyBorder="1" applyFont="1" applyNumberFormat="1">
      <alignment horizontal="center"/>
    </xf>
    <xf borderId="16" fillId="25" fontId="0" numFmtId="168" xfId="0" applyAlignment="1" applyBorder="1" applyFont="1" applyNumberFormat="1">
      <alignment horizontal="center"/>
    </xf>
    <xf borderId="8" fillId="0" fontId="16" numFmtId="0" xfId="0" applyAlignment="1" applyBorder="1" applyFont="1">
      <alignment horizontal="center" shrinkToFit="0" wrapText="1"/>
    </xf>
    <xf borderId="6" fillId="0" fontId="16" numFmtId="0" xfId="0" applyAlignment="1" applyBorder="1" applyFont="1">
      <alignment horizontal="center" shrinkToFit="0" wrapText="1"/>
    </xf>
    <xf borderId="5" fillId="0" fontId="16" numFmtId="0" xfId="0" applyAlignment="1" applyBorder="1" applyFont="1">
      <alignment horizontal="center" shrinkToFit="0" wrapText="1"/>
    </xf>
    <xf borderId="4" fillId="0" fontId="16" numFmtId="0" xfId="0" applyAlignment="1" applyBorder="1" applyFont="1">
      <alignment horizontal="center" shrinkToFit="0" wrapText="1"/>
    </xf>
    <xf borderId="11" fillId="0" fontId="16" numFmtId="164" xfId="0" applyAlignment="1" applyBorder="1" applyFont="1" applyNumberFormat="1">
      <alignment horizontal="right"/>
    </xf>
    <xf borderId="11" fillId="26" fontId="0" numFmtId="164" xfId="0" applyBorder="1" applyFill="1" applyFont="1" applyNumberFormat="1"/>
    <xf borderId="0" fillId="26" fontId="0" numFmtId="164" xfId="0" applyFont="1" applyNumberFormat="1"/>
    <xf borderId="14" fillId="4" fontId="0" numFmtId="164" xfId="0" applyBorder="1" applyFont="1" applyNumberFormat="1"/>
    <xf borderId="14" fillId="26" fontId="0" numFmtId="164" xfId="0" applyBorder="1" applyFont="1" applyNumberFormat="1"/>
    <xf borderId="0" fillId="0" fontId="23" numFmtId="0" xfId="0" applyAlignment="1" applyFont="1">
      <alignment horizontal="left" readingOrder="0"/>
    </xf>
    <xf borderId="8" fillId="0" fontId="15" numFmtId="0" xfId="0" applyAlignment="1" applyBorder="1" applyFont="1">
      <alignment readingOrder="0" vertical="center"/>
    </xf>
    <xf borderId="41" fillId="0" fontId="15" numFmtId="0" xfId="0" applyAlignment="1" applyBorder="1" applyFont="1">
      <alignment horizontal="center" readingOrder="0"/>
    </xf>
    <xf borderId="42" fillId="0" fontId="3" numFmtId="0" xfId="0" applyBorder="1" applyFont="1"/>
    <xf borderId="43" fillId="0" fontId="15" numFmtId="0" xfId="0" applyAlignment="1" applyBorder="1" applyFont="1">
      <alignment horizontal="center" readingOrder="0"/>
    </xf>
    <xf borderId="43" fillId="0" fontId="3" numFmtId="0" xfId="0" applyBorder="1" applyFont="1"/>
    <xf borderId="41" fillId="0" fontId="15" numFmtId="0" xfId="0" applyAlignment="1" applyBorder="1" applyFont="1">
      <alignment horizontal="center" readingOrder="0" vertical="center"/>
    </xf>
    <xf borderId="15" fillId="0" fontId="3" numFmtId="0" xfId="0" applyBorder="1" applyFont="1"/>
    <xf borderId="44" fillId="0" fontId="7" numFmtId="0" xfId="0" applyAlignment="1" applyBorder="1" applyFont="1">
      <alignment horizontal="center" readingOrder="0"/>
    </xf>
    <xf borderId="45" fillId="0" fontId="7" numFmtId="0" xfId="0" applyAlignment="1" applyBorder="1" applyFont="1">
      <alignment horizontal="center" readingOrder="0"/>
    </xf>
    <xf borderId="46" fillId="0" fontId="7" numFmtId="0" xfId="0" applyAlignment="1" applyBorder="1" applyFont="1">
      <alignment horizontal="center" readingOrder="0"/>
    </xf>
    <xf borderId="47" fillId="0" fontId="7" numFmtId="0" xfId="0" applyAlignment="1" applyBorder="1" applyFont="1">
      <alignment horizontal="center" readingOrder="0"/>
    </xf>
    <xf borderId="48" fillId="0" fontId="7" numFmtId="0" xfId="0" applyAlignment="1" applyBorder="1" applyFont="1">
      <alignment horizontal="center" readingOrder="0"/>
    </xf>
    <xf borderId="49" fillId="0" fontId="7" numFmtId="0" xfId="0" applyAlignment="1" applyBorder="1" applyFont="1">
      <alignment horizontal="center" readingOrder="0"/>
    </xf>
    <xf borderId="46" fillId="0" fontId="7" numFmtId="0" xfId="0" applyAlignment="1" applyBorder="1" applyFont="1">
      <alignment horizontal="center" readingOrder="0" vertical="center"/>
    </xf>
    <xf borderId="48" fillId="0" fontId="7" numFmtId="0" xfId="0" applyAlignment="1" applyBorder="1" applyFont="1">
      <alignment horizontal="center" readingOrder="0" vertical="center"/>
    </xf>
    <xf borderId="10" fillId="0" fontId="3" numFmtId="169" xfId="0" applyAlignment="1" applyBorder="1" applyFont="1" applyNumberFormat="1">
      <alignment horizontal="right" readingOrder="0"/>
    </xf>
    <xf borderId="14" fillId="0" fontId="3" numFmtId="0" xfId="0" applyAlignment="1" applyBorder="1" applyFont="1">
      <alignment horizontal="center" readingOrder="0"/>
    </xf>
    <xf borderId="8" fillId="0" fontId="3" numFmtId="0" xfId="0" applyAlignment="1" applyBorder="1" applyFont="1">
      <alignment horizontal="center" readingOrder="0"/>
    </xf>
    <xf borderId="9" fillId="0" fontId="3" numFmtId="0" xfId="0" applyAlignment="1" applyBorder="1" applyFont="1">
      <alignment horizontal="center" readingOrder="0"/>
    </xf>
    <xf borderId="13" fillId="0" fontId="3" numFmtId="0" xfId="0" applyAlignment="1" applyBorder="1" applyFont="1">
      <alignment horizontal="center" readingOrder="0"/>
    </xf>
    <xf borderId="11" fillId="0" fontId="3" numFmtId="0" xfId="0" applyAlignment="1" applyBorder="1" applyFont="1">
      <alignment horizontal="center" readingOrder="0"/>
    </xf>
    <xf borderId="8" fillId="0" fontId="3" numFmtId="3" xfId="0" applyBorder="1" applyFont="1" applyNumberFormat="1"/>
    <xf borderId="13" fillId="0" fontId="3" numFmtId="3" xfId="0" applyBorder="1" applyFont="1" applyNumberFormat="1"/>
    <xf borderId="12" fillId="0" fontId="3" numFmtId="0" xfId="0" applyAlignment="1" applyBorder="1" applyFont="1">
      <alignment horizontal="right" readingOrder="0"/>
    </xf>
    <xf borderId="11" fillId="0" fontId="3" numFmtId="3" xfId="0" applyBorder="1" applyFont="1" applyNumberFormat="1"/>
    <xf borderId="14" fillId="0" fontId="3" numFmtId="3" xfId="0" applyBorder="1" applyFont="1" applyNumberFormat="1"/>
    <xf borderId="0" fillId="0" fontId="23" numFmtId="0" xfId="0" applyAlignment="1" applyFont="1">
      <alignment readingOrder="0"/>
    </xf>
    <xf borderId="14" fillId="0" fontId="3" numFmtId="0" xfId="0" applyBorder="1" applyFont="1"/>
    <xf borderId="10" fillId="0" fontId="0" numFmtId="0" xfId="0" applyBorder="1" applyFont="1"/>
    <xf borderId="41" fillId="16" fontId="17" numFmtId="0" xfId="0" applyAlignment="1" applyBorder="1" applyFont="1">
      <alignment horizontal="center"/>
    </xf>
    <xf borderId="43" fillId="27" fontId="17" numFmtId="0" xfId="0" applyAlignment="1" applyBorder="1" applyFill="1" applyFont="1">
      <alignment horizontal="center"/>
    </xf>
    <xf borderId="50" fillId="0" fontId="3" numFmtId="0" xfId="0" applyBorder="1" applyFont="1"/>
    <xf borderId="41" fillId="28" fontId="17" numFmtId="0" xfId="0" applyAlignment="1" applyBorder="1" applyFill="1" applyFont="1">
      <alignment horizontal="center"/>
    </xf>
    <xf borderId="51" fillId="0" fontId="3" numFmtId="0" xfId="0" applyAlignment="1" applyBorder="1" applyFont="1">
      <alignment horizontal="right" readingOrder="0"/>
    </xf>
    <xf borderId="43" fillId="19" fontId="20" numFmtId="0" xfId="0" applyAlignment="1" applyBorder="1" applyFont="1">
      <alignment horizontal="center"/>
    </xf>
    <xf borderId="52" fillId="0" fontId="3" numFmtId="0" xfId="0" applyAlignment="1" applyBorder="1" applyFont="1">
      <alignment horizontal="center" readingOrder="0"/>
    </xf>
    <xf borderId="41" fillId="20" fontId="20" numFmtId="0" xfId="0" applyAlignment="1" applyBorder="1" applyFont="1">
      <alignment horizontal="center"/>
    </xf>
    <xf borderId="53" fillId="0" fontId="3" numFmtId="0" xfId="0" applyAlignment="1" applyBorder="1" applyFont="1">
      <alignment horizontal="center" readingOrder="0"/>
    </xf>
    <xf borderId="41" fillId="0" fontId="16" numFmtId="0" xfId="0" applyAlignment="1" applyBorder="1" applyFont="1">
      <alignment horizontal="center"/>
    </xf>
    <xf borderId="54" fillId="0" fontId="3" numFmtId="0" xfId="0" applyAlignment="1" applyBorder="1" applyFont="1">
      <alignment horizontal="center" readingOrder="0"/>
    </xf>
    <xf borderId="10" fillId="0" fontId="16" numFmtId="0" xfId="0" applyAlignment="1" applyBorder="1" applyFont="1">
      <alignment horizontal="center" readingOrder="0" vertical="center"/>
    </xf>
    <xf borderId="54" fillId="0" fontId="3" numFmtId="3" xfId="0" applyBorder="1" applyFont="1" applyNumberFormat="1"/>
    <xf borderId="32" fillId="0" fontId="0" numFmtId="0" xfId="0" applyBorder="1" applyFont="1"/>
    <xf borderId="53" fillId="0" fontId="3" numFmtId="3" xfId="0" applyBorder="1" applyFont="1" applyNumberFormat="1"/>
    <xf borderId="46" fillId="16" fontId="17" numFmtId="0" xfId="0" applyAlignment="1" applyBorder="1" applyFont="1">
      <alignment horizontal="center" readingOrder="0"/>
    </xf>
    <xf borderId="53" fillId="0" fontId="3" numFmtId="0" xfId="0" applyBorder="1" applyFont="1"/>
    <xf borderId="48" fillId="16" fontId="17" numFmtId="0" xfId="0" applyAlignment="1" applyBorder="1" applyFont="1">
      <alignment horizontal="center" readingOrder="0"/>
    </xf>
    <xf borderId="55" fillId="0" fontId="3" numFmtId="0" xfId="0" applyAlignment="1" applyBorder="1" applyFont="1">
      <alignment horizontal="right" readingOrder="0"/>
    </xf>
    <xf borderId="56" fillId="27" fontId="17" numFmtId="0" xfId="0" applyAlignment="1" applyBorder="1" applyFont="1">
      <alignment horizontal="center" readingOrder="0"/>
    </xf>
    <xf borderId="49" fillId="27" fontId="17" numFmtId="0" xfId="0" applyAlignment="1" applyBorder="1" applyFont="1">
      <alignment horizontal="center" readingOrder="0"/>
    </xf>
    <xf borderId="46" fillId="28" fontId="17" numFmtId="0" xfId="0" applyAlignment="1" applyBorder="1" applyFont="1">
      <alignment horizontal="center" readingOrder="0"/>
    </xf>
    <xf borderId="48" fillId="28" fontId="17" numFmtId="0" xfId="0" applyAlignment="1" applyBorder="1" applyFont="1">
      <alignment horizontal="center" readingOrder="0"/>
    </xf>
    <xf borderId="56" fillId="19" fontId="20" numFmtId="0" xfId="0" applyAlignment="1" applyBorder="1" applyFont="1">
      <alignment horizontal="center" readingOrder="0"/>
    </xf>
    <xf borderId="49" fillId="19" fontId="20" numFmtId="0" xfId="0" applyAlignment="1" applyBorder="1" applyFont="1">
      <alignment horizontal="center" readingOrder="0"/>
    </xf>
    <xf borderId="46" fillId="20" fontId="20" numFmtId="0" xfId="0" applyAlignment="1" applyBorder="1" applyFont="1">
      <alignment horizontal="center" readingOrder="0"/>
    </xf>
    <xf borderId="48" fillId="20" fontId="20" numFmtId="0" xfId="0" applyAlignment="1" applyBorder="1" applyFont="1">
      <alignment horizontal="center" readingOrder="0"/>
    </xf>
    <xf borderId="46" fillId="0" fontId="16" numFmtId="0" xfId="0" applyAlignment="1" applyBorder="1" applyFont="1">
      <alignment horizontal="center" readingOrder="0"/>
    </xf>
    <xf borderId="32" fillId="0" fontId="3" numFmtId="0" xfId="0" applyBorder="1" applyFont="1"/>
    <xf borderId="11" fillId="21" fontId="18" numFmtId="164" xfId="0" applyAlignment="1" applyBorder="1" applyFont="1" applyNumberFormat="1">
      <alignment horizontal="center"/>
    </xf>
    <xf borderId="11" fillId="29" fontId="3" numFmtId="3" xfId="0" applyBorder="1" applyFill="1" applyFont="1" applyNumberFormat="1"/>
    <xf borderId="14" fillId="21" fontId="18" numFmtId="164" xfId="0" applyAlignment="1" applyBorder="1" applyFont="1" applyNumberFormat="1">
      <alignment horizontal="center"/>
    </xf>
    <xf borderId="14" fillId="29" fontId="3" numFmtId="3" xfId="0" applyBorder="1" applyFont="1" applyNumberFormat="1"/>
    <xf borderId="0" fillId="22" fontId="18" numFmtId="164" xfId="0" applyAlignment="1" applyFont="1" applyNumberFormat="1">
      <alignment horizontal="center"/>
    </xf>
    <xf borderId="32" fillId="0" fontId="3" numFmtId="0" xfId="0" applyAlignment="1" applyBorder="1" applyFont="1">
      <alignment horizontal="right" readingOrder="0"/>
    </xf>
    <xf borderId="11" fillId="23" fontId="18" numFmtId="164" xfId="0" applyAlignment="1" applyBorder="1" applyFont="1" applyNumberFormat="1">
      <alignment horizontal="center"/>
    </xf>
    <xf borderId="1" fillId="0" fontId="3" numFmtId="0" xfId="0" applyAlignment="1" applyBorder="1" applyFont="1">
      <alignment horizontal="center" readingOrder="0"/>
    </xf>
    <xf borderId="16" fillId="0" fontId="3" numFmtId="0" xfId="0" applyAlignment="1" applyBorder="1" applyFont="1">
      <alignment horizontal="center" readingOrder="0"/>
    </xf>
    <xf borderId="15" fillId="0" fontId="3" numFmtId="0" xfId="0" applyAlignment="1" applyBorder="1" applyFont="1">
      <alignment horizontal="center" readingOrder="0"/>
    </xf>
    <xf borderId="14" fillId="23" fontId="18" numFmtId="164" xfId="0" applyAlignment="1" applyBorder="1" applyFont="1" applyNumberFormat="1">
      <alignment horizontal="center"/>
    </xf>
    <xf borderId="15" fillId="0" fontId="3" numFmtId="3" xfId="0" applyBorder="1" applyFont="1" applyNumberFormat="1"/>
    <xf borderId="0" fillId="24" fontId="18" numFmtId="164" xfId="0" applyAlignment="1" applyFont="1" applyNumberFormat="1">
      <alignment horizontal="center"/>
    </xf>
    <xf borderId="16" fillId="29" fontId="3" numFmtId="3" xfId="0" applyBorder="1" applyFont="1" applyNumberFormat="1"/>
    <xf borderId="15" fillId="0" fontId="3" numFmtId="0" xfId="0" applyAlignment="1" applyBorder="1" applyFont="1">
      <alignment horizontal="center"/>
    </xf>
    <xf borderId="14" fillId="26" fontId="16" numFmtId="164" xfId="0" applyBorder="1" applyFont="1" applyNumberFormat="1"/>
    <xf borderId="16" fillId="0" fontId="3" numFmtId="0" xfId="0" applyBorder="1" applyFont="1"/>
    <xf borderId="14" fillId="4" fontId="16" numFmtId="164" xfId="0" applyBorder="1" applyFont="1" applyNumberFormat="1"/>
    <xf borderId="10" fillId="0" fontId="7" numFmtId="0" xfId="0" applyAlignment="1" applyBorder="1" applyFont="1">
      <alignment horizontal="center" readingOrder="0" vertical="center"/>
    </xf>
    <xf borderId="11" fillId="25" fontId="18" numFmtId="164" xfId="0" applyAlignment="1" applyBorder="1" applyFont="1" applyNumberFormat="1">
      <alignment horizontal="center"/>
    </xf>
    <xf borderId="43" fillId="0" fontId="7" numFmtId="0" xfId="0" applyAlignment="1" applyBorder="1" applyFont="1">
      <alignment horizontal="center" readingOrder="0"/>
    </xf>
    <xf borderId="8" fillId="26" fontId="0" numFmtId="164" xfId="0" applyBorder="1" applyFont="1" applyNumberFormat="1"/>
    <xf borderId="32" fillId="0" fontId="7" numFmtId="0" xfId="0" applyAlignment="1" applyBorder="1" applyFont="1">
      <alignment horizontal="center" readingOrder="0" vertical="center"/>
    </xf>
    <xf borderId="14" fillId="25" fontId="18" numFmtId="164" xfId="0" applyAlignment="1" applyBorder="1" applyFont="1" applyNumberFormat="1">
      <alignment horizontal="center"/>
    </xf>
    <xf borderId="9" fillId="26" fontId="0" numFmtId="164" xfId="0" applyBorder="1" applyFont="1" applyNumberFormat="1"/>
    <xf borderId="56" fillId="0" fontId="7" numFmtId="0" xfId="0" applyAlignment="1" applyBorder="1" applyFont="1">
      <alignment horizontal="center" readingOrder="0"/>
    </xf>
    <xf borderId="9" fillId="4" fontId="0" numFmtId="164" xfId="0" applyBorder="1" applyFont="1" applyNumberFormat="1"/>
    <xf borderId="11" fillId="0" fontId="3" numFmtId="3" xfId="0" applyAlignment="1" applyBorder="1" applyFont="1" applyNumberFormat="1">
      <alignment readingOrder="0"/>
    </xf>
    <xf borderId="13" fillId="4" fontId="0" numFmtId="164" xfId="0" applyBorder="1" applyFont="1" applyNumberFormat="1"/>
    <xf borderId="12" fillId="0" fontId="3" numFmtId="10" xfId="0" applyBorder="1" applyFont="1" applyNumberFormat="1"/>
    <xf borderId="14" fillId="0" fontId="3" numFmtId="3" xfId="0" applyAlignment="1" applyBorder="1" applyFont="1" applyNumberFormat="1">
      <alignment readingOrder="0"/>
    </xf>
    <xf borderId="13" fillId="26" fontId="0" numFmtId="164" xfId="0" applyBorder="1" applyFont="1" applyNumberFormat="1"/>
    <xf borderId="9" fillId="0" fontId="3" numFmtId="0" xfId="0" applyAlignment="1" applyBorder="1" applyFont="1">
      <alignment readingOrder="0"/>
    </xf>
    <xf borderId="8" fillId="0" fontId="3" numFmtId="3" xfId="0" applyAlignment="1" applyBorder="1" applyFont="1" applyNumberFormat="1">
      <alignment readingOrder="0"/>
    </xf>
    <xf borderId="13" fillId="0" fontId="3" numFmtId="3" xfId="0" applyAlignment="1" applyBorder="1" applyFont="1" applyNumberFormat="1">
      <alignment readingOrder="0"/>
    </xf>
    <xf borderId="9" fillId="0" fontId="3" numFmtId="3" xfId="0" applyBorder="1" applyFont="1" applyNumberFormat="1"/>
    <xf borderId="15" fillId="0" fontId="3" numFmtId="3" xfId="0" applyAlignment="1" applyBorder="1" applyFont="1" applyNumberFormat="1">
      <alignment readingOrder="0"/>
    </xf>
    <xf borderId="16" fillId="0" fontId="3" numFmtId="3" xfId="0" applyAlignment="1" applyBorder="1" applyFont="1" applyNumberFormat="1">
      <alignment readingOrder="0"/>
    </xf>
    <xf borderId="1" fillId="0" fontId="3" numFmtId="3" xfId="0" applyBorder="1" applyFont="1" applyNumberFormat="1"/>
    <xf borderId="16" fillId="0" fontId="3" numFmtId="3" xfId="0" applyBorder="1" applyFont="1" applyNumberFormat="1"/>
    <xf borderId="11" fillId="0" fontId="16" numFmtId="0" xfId="0" applyBorder="1" applyFont="1"/>
    <xf borderId="41" fillId="0" fontId="16" numFmtId="0" xfId="0" applyBorder="1" applyFont="1"/>
    <xf borderId="41" fillId="21" fontId="0" numFmtId="164" xfId="0" applyBorder="1" applyFont="1" applyNumberFormat="1"/>
    <xf borderId="42" fillId="21" fontId="0" numFmtId="164" xfId="0" applyBorder="1" applyFont="1" applyNumberFormat="1"/>
    <xf borderId="43" fillId="22" fontId="0" numFmtId="164" xfId="0" applyBorder="1" applyFont="1" applyNumberFormat="1"/>
    <xf borderId="15" fillId="26" fontId="0" numFmtId="164" xfId="0" applyBorder="1" applyFont="1" applyNumberFormat="1"/>
    <xf borderId="41" fillId="23" fontId="0" numFmtId="164" xfId="0" applyBorder="1" applyFont="1" applyNumberFormat="1"/>
    <xf borderId="1" fillId="26" fontId="0" numFmtId="164" xfId="0" applyBorder="1" applyFont="1" applyNumberFormat="1"/>
    <xf borderId="42" fillId="23" fontId="0" numFmtId="164" xfId="0" applyBorder="1" applyFont="1" applyNumberFormat="1"/>
    <xf borderId="1" fillId="4" fontId="0" numFmtId="164" xfId="0" applyBorder="1" applyFont="1" applyNumberFormat="1"/>
    <xf borderId="43" fillId="24" fontId="0" numFmtId="164" xfId="0" applyBorder="1" applyFont="1" applyNumberFormat="1"/>
    <xf borderId="16" fillId="4" fontId="0" numFmtId="164" xfId="0" applyBorder="1" applyFont="1" applyNumberFormat="1"/>
    <xf borderId="41" fillId="25" fontId="0" numFmtId="164" xfId="0" applyBorder="1" applyFont="1" applyNumberFormat="1"/>
    <xf borderId="42" fillId="25" fontId="0" numFmtId="164" xfId="0" applyBorder="1" applyFont="1" applyNumberFormat="1"/>
    <xf borderId="43" fillId="0" fontId="0" numFmtId="164" xfId="0" applyBorder="1" applyFont="1" applyNumberFormat="1"/>
    <xf borderId="33" fillId="0" fontId="3" numFmtId="10" xfId="0" applyBorder="1" applyFont="1" applyNumberFormat="1"/>
    <xf borderId="57" fillId="0" fontId="7" numFmtId="0" xfId="0" applyAlignment="1" applyBorder="1" applyFont="1">
      <alignment readingOrder="0"/>
    </xf>
    <xf borderId="16" fillId="26" fontId="16" numFmtId="164" xfId="0" applyBorder="1" applyFont="1" applyNumberFormat="1"/>
    <xf borderId="57" fillId="21" fontId="3" numFmtId="10" xfId="0" applyAlignment="1" applyBorder="1" applyFont="1" applyNumberFormat="1">
      <alignment horizontal="center"/>
    </xf>
    <xf borderId="16" fillId="4" fontId="16" numFmtId="164" xfId="0" applyBorder="1" applyFont="1" applyNumberFormat="1"/>
    <xf borderId="58" fillId="0" fontId="3" numFmtId="0" xfId="0" applyBorder="1" applyFont="1"/>
    <xf borderId="59" fillId="22" fontId="3" numFmtId="10" xfId="0" applyAlignment="1" applyBorder="1" applyFont="1" applyNumberFormat="1">
      <alignment horizontal="center"/>
    </xf>
    <xf borderId="59" fillId="0" fontId="3" numFmtId="0" xfId="0" applyBorder="1" applyFont="1"/>
    <xf borderId="57" fillId="23" fontId="3" numFmtId="10" xfId="0" applyAlignment="1" applyBorder="1" applyFont="1" applyNumberFormat="1">
      <alignment horizontal="center"/>
    </xf>
    <xf borderId="9" fillId="0" fontId="0" numFmtId="164" xfId="0" applyBorder="1" applyFont="1" applyNumberFormat="1"/>
    <xf borderId="59" fillId="24" fontId="3" numFmtId="10" xfId="0" applyAlignment="1" applyBorder="1" applyFont="1" applyNumberFormat="1">
      <alignment horizontal="center"/>
    </xf>
    <xf borderId="57" fillId="25" fontId="3" numFmtId="10" xfId="0" applyAlignment="1" applyBorder="1" applyFont="1" applyNumberFormat="1">
      <alignment horizontal="center"/>
    </xf>
    <xf borderId="59" fillId="0" fontId="3" numFmtId="10" xfId="0" applyAlignment="1" applyBorder="1" applyFont="1" applyNumberFormat="1">
      <alignment horizontal="center"/>
    </xf>
    <xf borderId="60" fillId="0" fontId="3" numFmtId="10" xfId="0" applyBorder="1" applyFont="1" applyNumberFormat="1"/>
    <xf borderId="0" fillId="0" fontId="19" numFmtId="0" xfId="0" applyAlignment="1" applyFont="1">
      <alignment readingOrder="0"/>
    </xf>
    <xf borderId="0" fillId="0" fontId="17" numFmtId="0" xfId="0" applyAlignment="1" applyFont="1">
      <alignment horizontal="center"/>
    </xf>
    <xf borderId="0" fillId="0" fontId="20" numFmtId="0" xfId="0" applyAlignment="1" applyFont="1">
      <alignment horizontal="center"/>
    </xf>
    <xf borderId="41" fillId="27" fontId="17" numFmtId="0" xfId="0" applyAlignment="1" applyBorder="1" applyFont="1">
      <alignment horizontal="center"/>
    </xf>
    <xf borderId="41" fillId="19" fontId="20" numFmtId="0" xfId="0" applyAlignment="1" applyBorder="1" applyFont="1">
      <alignment horizontal="center"/>
    </xf>
    <xf borderId="46" fillId="27" fontId="17" numFmtId="0" xfId="0" applyAlignment="1" applyBorder="1" applyFont="1">
      <alignment horizontal="center" readingOrder="0"/>
    </xf>
    <xf borderId="48" fillId="27" fontId="17" numFmtId="0" xfId="0" applyAlignment="1" applyBorder="1" applyFont="1">
      <alignment horizontal="center" readingOrder="0"/>
    </xf>
    <xf borderId="46" fillId="19" fontId="20" numFmtId="0" xfId="0" applyAlignment="1" applyBorder="1" applyFont="1">
      <alignment horizontal="center" readingOrder="0"/>
    </xf>
    <xf borderId="48" fillId="19" fontId="20" numFmtId="0" xfId="0" applyAlignment="1" applyBorder="1" applyFont="1">
      <alignment horizontal="center" readingOrder="0"/>
    </xf>
    <xf borderId="11" fillId="22" fontId="18" numFmtId="164" xfId="0" applyAlignment="1" applyBorder="1" applyFont="1" applyNumberFormat="1">
      <alignment horizontal="center"/>
    </xf>
    <xf borderId="14" fillId="22" fontId="18" numFmtId="164" xfId="0" applyAlignment="1" applyBorder="1" applyFont="1" applyNumberFormat="1">
      <alignment horizontal="center"/>
    </xf>
    <xf borderId="11" fillId="24" fontId="18" numFmtId="164" xfId="0" applyAlignment="1" applyBorder="1" applyFont="1" applyNumberFormat="1">
      <alignment horizontal="center"/>
    </xf>
    <xf borderId="14" fillId="24" fontId="18" numFmtId="164" xfId="0" applyAlignment="1" applyBorder="1" applyFont="1" applyNumberFormat="1">
      <alignment horizontal="center"/>
    </xf>
    <xf borderId="1" fillId="0" fontId="0" numFmtId="164" xfId="0" applyBorder="1" applyFont="1" applyNumberFormat="1"/>
    <xf borderId="15" fillId="0" fontId="3" numFmtId="3" xfId="0" applyAlignment="1" applyBorder="1" applyFont="1" applyNumberFormat="1">
      <alignment horizontal="right" readingOrder="0"/>
    </xf>
    <xf borderId="16" fillId="0" fontId="3" numFmtId="3" xfId="0" applyAlignment="1" applyBorder="1" applyFont="1" applyNumberFormat="1">
      <alignment horizontal="right" readingOrder="0"/>
    </xf>
    <xf borderId="10" fillId="30" fontId="15" numFmtId="0" xfId="0" applyAlignment="1" applyBorder="1" applyFill="1" applyFont="1">
      <alignment readingOrder="0" vertical="center"/>
    </xf>
    <xf borderId="43" fillId="30" fontId="15" numFmtId="0" xfId="0" applyAlignment="1" applyBorder="1" applyFont="1">
      <alignment horizontal="center" readingOrder="0" vertical="center"/>
    </xf>
    <xf borderId="10" fillId="30" fontId="15" numFmtId="0" xfId="0" applyAlignment="1" applyBorder="1" applyFont="1">
      <alignment horizontal="center" readingOrder="0" vertical="center"/>
    </xf>
    <xf borderId="51" fillId="0" fontId="3" numFmtId="0" xfId="0" applyBorder="1" applyFont="1"/>
    <xf borderId="61" fillId="30" fontId="15" numFmtId="0" xfId="0" applyAlignment="1" applyBorder="1" applyFont="1">
      <alignment horizontal="center" readingOrder="0" vertical="center"/>
    </xf>
    <xf borderId="62" fillId="30" fontId="15" numFmtId="0" xfId="0" applyAlignment="1" applyBorder="1" applyFont="1">
      <alignment horizontal="center" readingOrder="0" vertical="center"/>
    </xf>
    <xf borderId="17" fillId="30" fontId="15" numFmtId="0" xfId="0" applyAlignment="1" applyBorder="1" applyFont="1">
      <alignment horizontal="center" readingOrder="0" vertical="center"/>
    </xf>
    <xf borderId="63" fillId="30" fontId="15" numFmtId="0" xfId="0" applyAlignment="1" applyBorder="1" applyFont="1">
      <alignment horizontal="center" readingOrder="0" vertical="center"/>
    </xf>
    <xf borderId="12" fillId="31" fontId="24" numFmtId="0" xfId="0" applyAlignment="1" applyBorder="1" applyFill="1" applyFont="1">
      <alignment readingOrder="0"/>
    </xf>
    <xf borderId="12" fillId="22" fontId="3" numFmtId="0" xfId="0" applyAlignment="1" applyBorder="1" applyFont="1">
      <alignment horizontal="center" readingOrder="0"/>
    </xf>
    <xf borderId="0" fillId="22" fontId="3" numFmtId="0" xfId="0" applyAlignment="1" applyFont="1">
      <alignment horizontal="center" readingOrder="0"/>
    </xf>
    <xf borderId="12" fillId="22" fontId="3" numFmtId="0" xfId="0" applyAlignment="1" applyBorder="1" applyFont="1">
      <alignment horizontal="center"/>
    </xf>
    <xf borderId="0" fillId="22" fontId="3" numFmtId="41" xfId="0" applyAlignment="1" applyFont="1" applyNumberFormat="1">
      <alignment readingOrder="0"/>
    </xf>
    <xf borderId="14" fillId="22" fontId="3" numFmtId="41" xfId="0" applyAlignment="1" applyBorder="1" applyFont="1" applyNumberFormat="1">
      <alignment readingOrder="0"/>
    </xf>
    <xf borderId="12" fillId="32" fontId="7" numFmtId="0" xfId="0" applyAlignment="1" applyBorder="1" applyFill="1" applyFont="1">
      <alignment readingOrder="0"/>
    </xf>
    <xf borderId="12" fillId="21" fontId="3" numFmtId="0" xfId="0" applyAlignment="1" applyBorder="1" applyFont="1">
      <alignment horizontal="center" readingOrder="0"/>
    </xf>
    <xf borderId="0" fillId="21" fontId="3" numFmtId="0" xfId="0" applyAlignment="1" applyFont="1">
      <alignment horizontal="center" readingOrder="0"/>
    </xf>
    <xf borderId="12" fillId="21" fontId="3" numFmtId="0" xfId="0" applyAlignment="1" applyBorder="1" applyFont="1">
      <alignment horizontal="center"/>
    </xf>
    <xf borderId="0" fillId="21" fontId="3" numFmtId="41" xfId="0" applyAlignment="1" applyFont="1" applyNumberFormat="1">
      <alignment readingOrder="0"/>
    </xf>
    <xf borderId="8" fillId="0" fontId="16" numFmtId="164" xfId="0" applyAlignment="1" applyBorder="1" applyFont="1" applyNumberFormat="1">
      <alignment horizontal="right"/>
    </xf>
    <xf borderId="14" fillId="21" fontId="3" numFmtId="41" xfId="0" applyAlignment="1" applyBorder="1" applyFont="1" applyNumberFormat="1">
      <alignment readingOrder="0"/>
    </xf>
    <xf borderId="12" fillId="33" fontId="24" numFmtId="0" xfId="0" applyAlignment="1" applyBorder="1" applyFill="1" applyFont="1">
      <alignment readingOrder="0"/>
    </xf>
    <xf borderId="12" fillId="24" fontId="3" numFmtId="0" xfId="0" applyAlignment="1" applyBorder="1" applyFont="1">
      <alignment horizontal="center" readingOrder="0"/>
    </xf>
    <xf borderId="0" fillId="24" fontId="3" numFmtId="0" xfId="0" applyAlignment="1" applyFont="1">
      <alignment horizontal="center" readingOrder="0"/>
    </xf>
    <xf borderId="12" fillId="24" fontId="3" numFmtId="0" xfId="0" applyAlignment="1" applyBorder="1" applyFont="1">
      <alignment horizontal="center"/>
    </xf>
    <xf borderId="0" fillId="24" fontId="3" numFmtId="41" xfId="0" applyFont="1" applyNumberFormat="1"/>
    <xf borderId="14" fillId="24" fontId="3" numFmtId="41" xfId="0" applyBorder="1" applyFont="1" applyNumberFormat="1"/>
    <xf borderId="12" fillId="34" fontId="7" numFmtId="0" xfId="0" applyAlignment="1" applyBorder="1" applyFill="1" applyFont="1">
      <alignment readingOrder="0"/>
    </xf>
    <xf borderId="12" fillId="23" fontId="3" numFmtId="0" xfId="0" applyAlignment="1" applyBorder="1" applyFont="1">
      <alignment horizontal="center" readingOrder="0"/>
    </xf>
    <xf borderId="0" fillId="23" fontId="3" numFmtId="0" xfId="0" applyAlignment="1" applyFont="1">
      <alignment horizontal="center" readingOrder="0"/>
    </xf>
    <xf borderId="12" fillId="23" fontId="3" numFmtId="0" xfId="0" applyAlignment="1" applyBorder="1" applyFont="1">
      <alignment horizontal="center"/>
    </xf>
    <xf borderId="0" fillId="23" fontId="3" numFmtId="41" xfId="0" applyFont="1" applyNumberFormat="1"/>
    <xf borderId="14" fillId="23" fontId="3" numFmtId="41" xfId="0" applyBorder="1" applyFont="1" applyNumberFormat="1"/>
    <xf borderId="12" fillId="35" fontId="24" numFmtId="0" xfId="0" applyAlignment="1" applyBorder="1" applyFill="1" applyFont="1">
      <alignment readingOrder="0"/>
    </xf>
    <xf borderId="12" fillId="25" fontId="3" numFmtId="0" xfId="0" applyAlignment="1" applyBorder="1" applyFont="1">
      <alignment horizontal="center" readingOrder="0"/>
    </xf>
    <xf borderId="0" fillId="25" fontId="3" numFmtId="0" xfId="0" applyAlignment="1" applyFont="1">
      <alignment horizontal="center" readingOrder="0"/>
    </xf>
    <xf borderId="12" fillId="25" fontId="3" numFmtId="0" xfId="0" applyAlignment="1" applyBorder="1" applyFont="1">
      <alignment horizontal="center"/>
    </xf>
    <xf borderId="0" fillId="25" fontId="3" numFmtId="41" xfId="0" applyFont="1" applyNumberFormat="1"/>
    <xf borderId="14" fillId="25" fontId="3" numFmtId="41" xfId="0" applyBorder="1" applyFont="1" applyNumberFormat="1"/>
    <xf borderId="32" fillId="36" fontId="7" numFmtId="0" xfId="0" applyAlignment="1" applyBorder="1" applyFill="1" applyFont="1">
      <alignment readingOrder="0"/>
    </xf>
    <xf borderId="32" fillId="37" fontId="3" numFmtId="0" xfId="0" applyAlignment="1" applyBorder="1" applyFill="1" applyFont="1">
      <alignment horizontal="center" readingOrder="0"/>
    </xf>
    <xf borderId="1" fillId="37" fontId="3" numFmtId="0" xfId="0" applyAlignment="1" applyBorder="1" applyFont="1">
      <alignment horizontal="center" readingOrder="0"/>
    </xf>
    <xf borderId="32" fillId="37" fontId="3" numFmtId="0" xfId="0" applyAlignment="1" applyBorder="1" applyFont="1">
      <alignment horizontal="center"/>
    </xf>
    <xf borderId="1" fillId="37" fontId="3" numFmtId="41" xfId="0" applyBorder="1" applyFont="1" applyNumberFormat="1"/>
    <xf borderId="16" fillId="37" fontId="3" numFmtId="41" xfId="0" applyBorder="1" applyFont="1" applyNumberFormat="1"/>
    <xf borderId="6" fillId="38" fontId="25" numFmtId="0" xfId="0" applyAlignment="1" applyBorder="1" applyFill="1" applyFont="1">
      <alignment readingOrder="0"/>
    </xf>
    <xf borderId="6" fillId="38" fontId="25" numFmtId="41" xfId="0" applyBorder="1" applyFont="1" applyNumberFormat="1"/>
    <xf borderId="4" fillId="38" fontId="25" numFmtId="41" xfId="0" applyBorder="1" applyFont="1" applyNumberFormat="1"/>
    <xf borderId="0" fillId="0" fontId="4" numFmtId="0" xfId="0" applyAlignment="1" applyFont="1">
      <alignment readingOrder="0" vertical="center"/>
    </xf>
    <xf borderId="0" fillId="0" fontId="15" numFmtId="0" xfId="0" applyAlignment="1" applyFont="1">
      <alignment horizontal="center" readingOrder="0" vertical="center"/>
    </xf>
    <xf borderId="8" fillId="30" fontId="15" numFmtId="0" xfId="0" applyAlignment="1" applyBorder="1" applyFont="1">
      <alignment readingOrder="0" vertical="center"/>
    </xf>
    <xf borderId="41" fillId="30" fontId="15" numFmtId="0" xfId="0" applyAlignment="1" applyBorder="1" applyFont="1">
      <alignment horizontal="center" readingOrder="0" vertical="center"/>
    </xf>
    <xf borderId="15" fillId="0" fontId="16" numFmtId="164" xfId="0" applyAlignment="1" applyBorder="1" applyFont="1" applyNumberFormat="1">
      <alignment horizontal="right"/>
    </xf>
    <xf borderId="46" fillId="30" fontId="15" numFmtId="0" xfId="0" applyAlignment="1" applyBorder="1" applyFont="1">
      <alignment horizontal="center" readingOrder="0" vertical="center"/>
    </xf>
    <xf borderId="47" fillId="30" fontId="15" numFmtId="0" xfId="0" applyAlignment="1" applyBorder="1" applyFont="1">
      <alignment horizontal="center" readingOrder="0" vertical="center"/>
    </xf>
    <xf borderId="48" fillId="30" fontId="15" numFmtId="0" xfId="0" applyAlignment="1" applyBorder="1" applyFont="1">
      <alignment horizontal="center" readingOrder="0" vertical="center"/>
    </xf>
    <xf borderId="56" fillId="30" fontId="15" numFmtId="0" xfId="0" applyAlignment="1" applyBorder="1" applyFont="1">
      <alignment horizontal="center" readingOrder="0" vertical="center"/>
    </xf>
    <xf borderId="8" fillId="31" fontId="26" numFmtId="0" xfId="0" applyAlignment="1" applyBorder="1" applyFont="1">
      <alignment readingOrder="0" vertical="center"/>
    </xf>
    <xf borderId="10" fillId="22" fontId="3" numFmtId="0" xfId="0" applyAlignment="1" applyBorder="1" applyFont="1">
      <alignment horizontal="center" readingOrder="0" vertical="center"/>
    </xf>
    <xf borderId="8" fillId="22" fontId="3" numFmtId="49" xfId="0" applyAlignment="1" applyBorder="1" applyFont="1" applyNumberFormat="1">
      <alignment readingOrder="0" vertical="center"/>
    </xf>
    <xf borderId="9" fillId="22" fontId="3" numFmtId="49" xfId="0" applyAlignment="1" applyBorder="1" applyFont="1" applyNumberFormat="1">
      <alignment readingOrder="0" vertical="center"/>
    </xf>
    <xf borderId="13" fillId="22" fontId="3" numFmtId="49" xfId="0" applyAlignment="1" applyBorder="1" applyFont="1" applyNumberFormat="1">
      <alignment vertical="center"/>
    </xf>
    <xf borderId="8" fillId="22" fontId="3" numFmtId="41" xfId="0" applyAlignment="1" applyBorder="1" applyFont="1" applyNumberFormat="1">
      <alignment readingOrder="0"/>
    </xf>
    <xf borderId="13" fillId="22" fontId="3" numFmtId="41" xfId="0" applyAlignment="1" applyBorder="1" applyFont="1" applyNumberFormat="1">
      <alignment readingOrder="0"/>
    </xf>
    <xf borderId="9" fillId="22" fontId="3" numFmtId="41" xfId="0" applyAlignment="1" applyBorder="1" applyFont="1" applyNumberFormat="1">
      <alignment readingOrder="0"/>
    </xf>
    <xf borderId="15" fillId="31" fontId="26" numFmtId="0" xfId="0" applyAlignment="1" applyBorder="1" applyFont="1">
      <alignment readingOrder="0" vertical="center"/>
    </xf>
    <xf borderId="32" fillId="22" fontId="3" numFmtId="0" xfId="0" applyAlignment="1" applyBorder="1" applyFont="1">
      <alignment horizontal="center" readingOrder="0" vertical="center"/>
    </xf>
    <xf borderId="15" fillId="22" fontId="3" numFmtId="49" xfId="0" applyAlignment="1" applyBorder="1" applyFont="1" applyNumberFormat="1">
      <alignment readingOrder="0" vertical="center"/>
    </xf>
    <xf borderId="1" fillId="22" fontId="3" numFmtId="49" xfId="0" applyAlignment="1" applyBorder="1" applyFont="1" applyNumberFormat="1">
      <alignment readingOrder="0" vertical="center"/>
    </xf>
    <xf borderId="16" fillId="22" fontId="3" numFmtId="49" xfId="0" applyAlignment="1" applyBorder="1" applyFont="1" applyNumberFormat="1">
      <alignment vertical="center"/>
    </xf>
    <xf borderId="15" fillId="22" fontId="3" numFmtId="41" xfId="0" applyAlignment="1" applyBorder="1" applyFont="1" applyNumberFormat="1">
      <alignment readingOrder="0"/>
    </xf>
    <xf borderId="16" fillId="22" fontId="3" numFmtId="41" xfId="0" applyAlignment="1" applyBorder="1" applyFont="1" applyNumberFormat="1">
      <alignment readingOrder="0"/>
    </xf>
    <xf borderId="1" fillId="22" fontId="3" numFmtId="41" xfId="0" applyAlignment="1" applyBorder="1" applyFont="1" applyNumberFormat="1">
      <alignment readingOrder="0"/>
    </xf>
    <xf borderId="8" fillId="32" fontId="7" numFmtId="0" xfId="0" applyAlignment="1" applyBorder="1" applyFont="1">
      <alignment readingOrder="0" vertical="center"/>
    </xf>
    <xf borderId="10" fillId="21" fontId="3" numFmtId="0" xfId="0" applyAlignment="1" applyBorder="1" applyFont="1">
      <alignment horizontal="center" readingOrder="0" vertical="center"/>
    </xf>
    <xf borderId="8" fillId="21" fontId="3" numFmtId="49" xfId="0" applyAlignment="1" applyBorder="1" applyFont="1" applyNumberFormat="1">
      <alignment readingOrder="0" vertical="center"/>
    </xf>
    <xf borderId="9" fillId="21" fontId="3" numFmtId="49" xfId="0" applyAlignment="1" applyBorder="1" applyFont="1" applyNumberFormat="1">
      <alignment readingOrder="0" vertical="center"/>
    </xf>
    <xf borderId="13" fillId="21" fontId="3" numFmtId="49" xfId="0" applyAlignment="1" applyBorder="1" applyFont="1" applyNumberFormat="1">
      <alignment vertical="center"/>
    </xf>
    <xf borderId="8" fillId="21" fontId="3" numFmtId="41" xfId="0" applyAlignment="1" applyBorder="1" applyFont="1" applyNumberFormat="1">
      <alignment readingOrder="0"/>
    </xf>
    <xf borderId="13" fillId="21" fontId="3" numFmtId="41" xfId="0" applyAlignment="1" applyBorder="1" applyFont="1" applyNumberFormat="1">
      <alignment readingOrder="0"/>
    </xf>
    <xf borderId="9" fillId="21" fontId="3" numFmtId="41" xfId="0" applyAlignment="1" applyBorder="1" applyFont="1" applyNumberFormat="1">
      <alignment readingOrder="0"/>
    </xf>
    <xf borderId="15" fillId="32" fontId="7" numFmtId="0" xfId="0" applyAlignment="1" applyBorder="1" applyFont="1">
      <alignment readingOrder="0" vertical="center"/>
    </xf>
    <xf borderId="32" fillId="21" fontId="3" numFmtId="0" xfId="0" applyAlignment="1" applyBorder="1" applyFont="1">
      <alignment horizontal="center" readingOrder="0" vertical="center"/>
    </xf>
    <xf borderId="15" fillId="21" fontId="3" numFmtId="49" xfId="0" applyAlignment="1" applyBorder="1" applyFont="1" applyNumberFormat="1">
      <alignment readingOrder="0" vertical="center"/>
    </xf>
    <xf borderId="1" fillId="21" fontId="3" numFmtId="49" xfId="0" applyAlignment="1" applyBorder="1" applyFont="1" applyNumberFormat="1">
      <alignment readingOrder="0" vertical="center"/>
    </xf>
    <xf borderId="16" fillId="21" fontId="3" numFmtId="49" xfId="0" applyAlignment="1" applyBorder="1" applyFont="1" applyNumberFormat="1">
      <alignment vertical="center"/>
    </xf>
    <xf borderId="15" fillId="21" fontId="3" numFmtId="41" xfId="0" applyAlignment="1" applyBorder="1" applyFont="1" applyNumberFormat="1">
      <alignment readingOrder="0"/>
    </xf>
    <xf borderId="16" fillId="21" fontId="3" numFmtId="41" xfId="0" applyAlignment="1" applyBorder="1" applyFont="1" applyNumberFormat="1">
      <alignment readingOrder="0"/>
    </xf>
    <xf borderId="1" fillId="21" fontId="3" numFmtId="41" xfId="0" applyAlignment="1" applyBorder="1" applyFont="1" applyNumberFormat="1">
      <alignment readingOrder="0"/>
    </xf>
    <xf borderId="8" fillId="33" fontId="24" numFmtId="0" xfId="0" applyAlignment="1" applyBorder="1" applyFont="1">
      <alignment readingOrder="0" vertical="center"/>
    </xf>
    <xf borderId="64" fillId="0" fontId="16" numFmtId="0" xfId="0" applyAlignment="1" applyBorder="1" applyFont="1">
      <alignment horizontal="center" shrinkToFit="0" wrapText="1"/>
    </xf>
    <xf borderId="10" fillId="24" fontId="3" numFmtId="0" xfId="0" applyAlignment="1" applyBorder="1" applyFont="1">
      <alignment horizontal="center" readingOrder="0" vertical="center"/>
    </xf>
    <xf borderId="65" fillId="0" fontId="16" numFmtId="0" xfId="0" applyAlignment="1" applyBorder="1" applyFont="1">
      <alignment horizontal="center" readingOrder="0"/>
    </xf>
    <xf borderId="8" fillId="24" fontId="3" numFmtId="49" xfId="0" applyAlignment="1" applyBorder="1" applyFont="1" applyNumberFormat="1">
      <alignment readingOrder="0" vertical="center"/>
    </xf>
    <xf borderId="0" fillId="0" fontId="0" numFmtId="0" xfId="0" applyAlignment="1" applyFont="1">
      <alignment horizontal="center"/>
    </xf>
    <xf borderId="9" fillId="24" fontId="3" numFmtId="49" xfId="0" applyAlignment="1" applyBorder="1" applyFont="1" applyNumberFormat="1">
      <alignment readingOrder="0" vertical="center"/>
    </xf>
    <xf borderId="13" fillId="24" fontId="3" numFmtId="49" xfId="0" applyAlignment="1" applyBorder="1" applyFont="1" applyNumberFormat="1">
      <alignment readingOrder="0" vertical="center"/>
    </xf>
    <xf borderId="8" fillId="24" fontId="3" numFmtId="41" xfId="0" applyAlignment="1" applyBorder="1" applyFont="1" applyNumberFormat="1">
      <alignment readingOrder="0"/>
    </xf>
    <xf borderId="13" fillId="24" fontId="3" numFmtId="41" xfId="0" applyAlignment="1" applyBorder="1" applyFont="1" applyNumberFormat="1">
      <alignment readingOrder="0"/>
    </xf>
    <xf borderId="0" fillId="0" fontId="0" numFmtId="164" xfId="0" applyAlignment="1" applyFont="1" applyNumberFormat="1">
      <alignment horizontal="center"/>
    </xf>
    <xf borderId="9" fillId="24" fontId="3" numFmtId="41" xfId="0" applyAlignment="1" applyBorder="1" applyFont="1" applyNumberFormat="1">
      <alignment readingOrder="0"/>
    </xf>
    <xf borderId="0" fillId="0" fontId="16" numFmtId="0" xfId="0" applyAlignment="1" applyFont="1">
      <alignment horizontal="right"/>
    </xf>
    <xf borderId="11" fillId="33" fontId="24" numFmtId="0" xfId="0" applyAlignment="1" applyBorder="1" applyFont="1">
      <alignment readingOrder="0" vertical="center"/>
    </xf>
    <xf borderId="12" fillId="24" fontId="3" numFmtId="0" xfId="0" applyAlignment="1" applyBorder="1" applyFont="1">
      <alignment horizontal="center" readingOrder="0" vertical="center"/>
    </xf>
    <xf borderId="11" fillId="24" fontId="3" numFmtId="49" xfId="0" applyAlignment="1" applyBorder="1" applyFont="1" applyNumberFormat="1">
      <alignment readingOrder="0" vertical="center"/>
    </xf>
    <xf borderId="0" fillId="24" fontId="3" numFmtId="49" xfId="0" applyAlignment="1" applyFont="1" applyNumberFormat="1">
      <alignment readingOrder="0" vertical="center"/>
    </xf>
    <xf borderId="14" fillId="24" fontId="3" numFmtId="49" xfId="0" applyAlignment="1" applyBorder="1" applyFont="1" applyNumberFormat="1">
      <alignment readingOrder="0" vertical="center"/>
    </xf>
    <xf borderId="11" fillId="24" fontId="3" numFmtId="41" xfId="0" applyAlignment="1" applyBorder="1" applyFont="1" applyNumberFormat="1">
      <alignment readingOrder="0"/>
    </xf>
    <xf borderId="14" fillId="24" fontId="3" numFmtId="41" xfId="0" applyAlignment="1" applyBorder="1" applyFont="1" applyNumberFormat="1">
      <alignment readingOrder="0"/>
    </xf>
    <xf borderId="0" fillId="24" fontId="3" numFmtId="41" xfId="0" applyAlignment="1" applyFont="1" applyNumberFormat="1">
      <alignment readingOrder="0"/>
    </xf>
    <xf borderId="64" fillId="0" fontId="16" numFmtId="0" xfId="0" applyBorder="1" applyFont="1"/>
    <xf borderId="15" fillId="33" fontId="24" numFmtId="0" xfId="0" applyAlignment="1" applyBorder="1" applyFont="1">
      <alignment readingOrder="0" vertical="center"/>
    </xf>
    <xf borderId="32" fillId="24" fontId="3" numFmtId="0" xfId="0" applyAlignment="1" applyBorder="1" applyFont="1">
      <alignment horizontal="center" readingOrder="0" vertical="center"/>
    </xf>
    <xf borderId="64" fillId="0" fontId="0" numFmtId="0" xfId="0" applyBorder="1" applyFont="1"/>
    <xf borderId="15" fillId="24" fontId="3" numFmtId="49" xfId="0" applyAlignment="1" applyBorder="1" applyFont="1" applyNumberFormat="1">
      <alignment readingOrder="0" vertical="center"/>
    </xf>
    <xf borderId="1" fillId="24" fontId="3" numFmtId="49" xfId="0" applyAlignment="1" applyBorder="1" applyFont="1" applyNumberFormat="1">
      <alignment readingOrder="0" vertical="center"/>
    </xf>
    <xf borderId="16" fillId="24" fontId="3" numFmtId="49" xfId="0" applyAlignment="1" applyBorder="1" applyFont="1" applyNumberFormat="1">
      <alignment readingOrder="0" vertical="center"/>
    </xf>
    <xf borderId="64" fillId="0" fontId="16" numFmtId="164" xfId="0" applyAlignment="1" applyBorder="1" applyFont="1" applyNumberFormat="1">
      <alignment horizontal="center"/>
    </xf>
    <xf borderId="15" fillId="24" fontId="3" numFmtId="41" xfId="0" applyAlignment="1" applyBorder="1" applyFont="1" applyNumberFormat="1">
      <alignment readingOrder="0"/>
    </xf>
    <xf borderId="64" fillId="0" fontId="16" numFmtId="0" xfId="0" applyAlignment="1" applyBorder="1" applyFont="1">
      <alignment horizontal="center" readingOrder="0" shrinkToFit="0" wrapText="1"/>
    </xf>
    <xf borderId="16" fillId="24" fontId="3" numFmtId="41" xfId="0" applyAlignment="1" applyBorder="1" applyFont="1" applyNumberFormat="1">
      <alignment readingOrder="0"/>
    </xf>
    <xf borderId="66" fillId="0" fontId="16" numFmtId="0" xfId="0" applyAlignment="1" applyBorder="1" applyFont="1">
      <alignment horizontal="center" readingOrder="0"/>
    </xf>
    <xf borderId="1" fillId="24" fontId="3" numFmtId="41" xfId="0" applyAlignment="1" applyBorder="1" applyFont="1" applyNumberFormat="1">
      <alignment readingOrder="0"/>
    </xf>
    <xf borderId="8" fillId="34" fontId="7" numFmtId="0" xfId="0" applyAlignment="1" applyBorder="1" applyFont="1">
      <alignment readingOrder="0" vertical="center"/>
    </xf>
    <xf borderId="10" fillId="23" fontId="3" numFmtId="0" xfId="0" applyAlignment="1" applyBorder="1" applyFont="1">
      <alignment horizontal="center" readingOrder="0" vertical="center"/>
    </xf>
    <xf borderId="8" fillId="23" fontId="3" numFmtId="49" xfId="0" applyAlignment="1" applyBorder="1" applyFont="1" applyNumberFormat="1">
      <alignment readingOrder="0" vertical="center"/>
    </xf>
    <xf borderId="9" fillId="23" fontId="3" numFmtId="49" xfId="0" applyAlignment="1" applyBorder="1" applyFont="1" applyNumberFormat="1">
      <alignment readingOrder="0" vertical="center"/>
    </xf>
    <xf borderId="13" fillId="23" fontId="3" numFmtId="49" xfId="0" applyAlignment="1" applyBorder="1" applyFont="1" applyNumberFormat="1">
      <alignment readingOrder="0" vertical="center"/>
    </xf>
    <xf borderId="8" fillId="23" fontId="3" numFmtId="41" xfId="0" applyAlignment="1" applyBorder="1" applyFont="1" applyNumberFormat="1">
      <alignment readingOrder="0"/>
    </xf>
    <xf borderId="13" fillId="23" fontId="3" numFmtId="41" xfId="0" applyAlignment="1" applyBorder="1" applyFont="1" applyNumberFormat="1">
      <alignment readingOrder="0"/>
    </xf>
    <xf borderId="9" fillId="23" fontId="3" numFmtId="41" xfId="0" applyAlignment="1" applyBorder="1" applyFont="1" applyNumberFormat="1">
      <alignment readingOrder="0"/>
    </xf>
    <xf borderId="11" fillId="34" fontId="7" numFmtId="0" xfId="0" applyAlignment="1" applyBorder="1" applyFont="1">
      <alignment readingOrder="0" vertical="center"/>
    </xf>
    <xf borderId="12" fillId="23" fontId="3" numFmtId="0" xfId="0" applyAlignment="1" applyBorder="1" applyFont="1">
      <alignment horizontal="center" readingOrder="0" vertical="center"/>
    </xf>
    <xf borderId="11" fillId="23" fontId="3" numFmtId="49" xfId="0" applyAlignment="1" applyBorder="1" applyFont="1" applyNumberFormat="1">
      <alignment readingOrder="0" vertical="center"/>
    </xf>
    <xf borderId="0" fillId="23" fontId="3" numFmtId="49" xfId="0" applyAlignment="1" applyFont="1" applyNumberFormat="1">
      <alignment readingOrder="0" vertical="center"/>
    </xf>
    <xf borderId="14" fillId="23" fontId="3" numFmtId="49" xfId="0" applyAlignment="1" applyBorder="1" applyFont="1" applyNumberFormat="1">
      <alignment readingOrder="0" vertical="center"/>
    </xf>
    <xf borderId="11" fillId="23" fontId="3" numFmtId="41" xfId="0" applyAlignment="1" applyBorder="1" applyFont="1" applyNumberFormat="1">
      <alignment readingOrder="0"/>
    </xf>
    <xf borderId="14" fillId="23" fontId="3" numFmtId="41" xfId="0" applyAlignment="1" applyBorder="1" applyFont="1" applyNumberFormat="1">
      <alignment readingOrder="0"/>
    </xf>
    <xf borderId="0" fillId="23" fontId="3" numFmtId="41" xfId="0" applyAlignment="1" applyFont="1" applyNumberFormat="1">
      <alignment readingOrder="0"/>
    </xf>
    <xf borderId="15" fillId="34" fontId="7" numFmtId="0" xfId="0" applyAlignment="1" applyBorder="1" applyFont="1">
      <alignment readingOrder="0" vertical="center"/>
    </xf>
    <xf borderId="32" fillId="23" fontId="3" numFmtId="0" xfId="0" applyAlignment="1" applyBorder="1" applyFont="1">
      <alignment horizontal="center" readingOrder="0" vertical="center"/>
    </xf>
    <xf borderId="15" fillId="23" fontId="3" numFmtId="49" xfId="0" applyAlignment="1" applyBorder="1" applyFont="1" applyNumberFormat="1">
      <alignment readingOrder="0" vertical="center"/>
    </xf>
    <xf borderId="1" fillId="23" fontId="3" numFmtId="49" xfId="0" applyAlignment="1" applyBorder="1" applyFont="1" applyNumberFormat="1">
      <alignment readingOrder="0" vertical="center"/>
    </xf>
    <xf borderId="16" fillId="23" fontId="3" numFmtId="49" xfId="0" applyAlignment="1" applyBorder="1" applyFont="1" applyNumberFormat="1">
      <alignment readingOrder="0" vertical="center"/>
    </xf>
    <xf borderId="15" fillId="23" fontId="3" numFmtId="41" xfId="0" applyAlignment="1" applyBorder="1" applyFont="1" applyNumberFormat="1">
      <alignment readingOrder="0"/>
    </xf>
    <xf borderId="16" fillId="23" fontId="3" numFmtId="41" xfId="0" applyAlignment="1" applyBorder="1" applyFont="1" applyNumberFormat="1">
      <alignment readingOrder="0"/>
    </xf>
    <xf borderId="1" fillId="23" fontId="3" numFmtId="41" xfId="0" applyAlignment="1" applyBorder="1" applyFont="1" applyNumberFormat="1">
      <alignment readingOrder="0"/>
    </xf>
    <xf borderId="6" fillId="0" fontId="1" numFmtId="0" xfId="0" applyAlignment="1" applyBorder="1" applyFont="1">
      <alignment readingOrder="0"/>
    </xf>
    <xf borderId="8" fillId="35" fontId="24" numFmtId="0" xfId="0" applyAlignment="1" applyBorder="1" applyFont="1">
      <alignment readingOrder="0" vertical="center"/>
    </xf>
    <xf borderId="6" fillId="0" fontId="1" numFmtId="0" xfId="0" applyAlignment="1" applyBorder="1" applyFont="1">
      <alignment horizontal="center" readingOrder="0"/>
    </xf>
    <xf borderId="10" fillId="25" fontId="3" numFmtId="0" xfId="0" applyAlignment="1" applyBorder="1" applyFont="1">
      <alignment horizontal="center" readingOrder="0" vertical="center"/>
    </xf>
    <xf borderId="13" fillId="0" fontId="1" numFmtId="0" xfId="0" applyAlignment="1" applyBorder="1" applyFont="1">
      <alignment horizontal="center" readingOrder="0"/>
    </xf>
    <xf borderId="8" fillId="25" fontId="3" numFmtId="49" xfId="0" applyAlignment="1" applyBorder="1" applyFont="1" applyNumberFormat="1">
      <alignment readingOrder="0" vertical="center"/>
    </xf>
    <xf borderId="11" fillId="0" fontId="7" numFmtId="0" xfId="0" applyAlignment="1" applyBorder="1" applyFont="1">
      <alignment readingOrder="0"/>
    </xf>
    <xf borderId="9" fillId="25" fontId="3" numFmtId="49" xfId="0" applyAlignment="1" applyBorder="1" applyFont="1" applyNumberFormat="1">
      <alignment readingOrder="0" vertical="center"/>
    </xf>
    <xf borderId="13" fillId="25" fontId="3" numFmtId="49" xfId="0" applyAlignment="1" applyBorder="1" applyFont="1" applyNumberFormat="1">
      <alignment readingOrder="0" vertical="center"/>
    </xf>
    <xf borderId="8" fillId="0" fontId="3" numFmtId="3" xfId="0" applyAlignment="1" applyBorder="1" applyFont="1" applyNumberFormat="1">
      <alignment horizontal="right"/>
    </xf>
    <xf borderId="8" fillId="25" fontId="3" numFmtId="41" xfId="0" applyAlignment="1" applyBorder="1" applyFont="1" applyNumberFormat="1">
      <alignment readingOrder="0"/>
    </xf>
    <xf borderId="13" fillId="25" fontId="3" numFmtId="41" xfId="0" applyAlignment="1" applyBorder="1" applyFont="1" applyNumberFormat="1">
      <alignment readingOrder="0"/>
    </xf>
    <xf borderId="13" fillId="0" fontId="3" numFmtId="3" xfId="0" applyAlignment="1" applyBorder="1" applyFont="1" applyNumberFormat="1">
      <alignment horizontal="right"/>
    </xf>
    <xf borderId="9" fillId="25" fontId="3" numFmtId="41" xfId="0" applyAlignment="1" applyBorder="1" applyFont="1" applyNumberFormat="1">
      <alignment readingOrder="0"/>
    </xf>
    <xf borderId="11" fillId="0" fontId="3" numFmtId="3" xfId="0" applyAlignment="1" applyBorder="1" applyFont="1" applyNumberFormat="1">
      <alignment horizontal="right"/>
    </xf>
    <xf borderId="11" fillId="35" fontId="24" numFmtId="0" xfId="0" applyAlignment="1" applyBorder="1" applyFont="1">
      <alignment readingOrder="0" vertical="center"/>
    </xf>
    <xf borderId="14" fillId="0" fontId="3" numFmtId="3" xfId="0" applyAlignment="1" applyBorder="1" applyFont="1" applyNumberFormat="1">
      <alignment horizontal="right"/>
    </xf>
    <xf borderId="12" fillId="25" fontId="3" numFmtId="0" xfId="0" applyAlignment="1" applyBorder="1" applyFont="1">
      <alignment horizontal="center" readingOrder="0" vertical="center"/>
    </xf>
    <xf borderId="11" fillId="25" fontId="3" numFmtId="49" xfId="0" applyAlignment="1" applyBorder="1" applyFont="1" applyNumberFormat="1">
      <alignment readingOrder="0" vertical="center"/>
    </xf>
    <xf borderId="15" fillId="0" fontId="3" numFmtId="3" xfId="0" applyAlignment="1" applyBorder="1" applyFont="1" applyNumberFormat="1">
      <alignment horizontal="right"/>
    </xf>
    <xf borderId="0" fillId="25" fontId="3" numFmtId="49" xfId="0" applyAlignment="1" applyFont="1" applyNumberFormat="1">
      <alignment readingOrder="0" vertical="center"/>
    </xf>
    <xf borderId="16" fillId="0" fontId="3" numFmtId="3" xfId="0" applyAlignment="1" applyBorder="1" applyFont="1" applyNumberFormat="1">
      <alignment horizontal="right"/>
    </xf>
    <xf borderId="2" fillId="39" fontId="24" numFmtId="0" xfId="0" applyAlignment="1" applyBorder="1" applyFill="1" applyFont="1">
      <alignment readingOrder="0"/>
    </xf>
    <xf borderId="14" fillId="25" fontId="3" numFmtId="49" xfId="0" applyAlignment="1" applyBorder="1" applyFont="1" applyNumberFormat="1">
      <alignment readingOrder="0" vertical="center"/>
    </xf>
    <xf borderId="6" fillId="0" fontId="1" numFmtId="3" xfId="0" applyAlignment="1" applyBorder="1" applyFont="1" applyNumberFormat="1">
      <alignment horizontal="right"/>
    </xf>
    <xf borderId="11" fillId="25" fontId="3" numFmtId="41" xfId="0" applyAlignment="1" applyBorder="1" applyFont="1" applyNumberFormat="1">
      <alignment readingOrder="0"/>
    </xf>
    <xf borderId="16" fillId="0" fontId="1" numFmtId="3" xfId="0" applyAlignment="1" applyBorder="1" applyFont="1" applyNumberFormat="1">
      <alignment horizontal="right"/>
    </xf>
    <xf borderId="14" fillId="25" fontId="3" numFmtId="41" xfId="0" applyAlignment="1" applyBorder="1" applyFont="1" applyNumberFormat="1">
      <alignment readingOrder="0"/>
    </xf>
    <xf borderId="0" fillId="25" fontId="3" numFmtId="41" xfId="0" applyAlignment="1" applyFont="1" applyNumberFormat="1">
      <alignment readingOrder="0"/>
    </xf>
    <xf borderId="67" fillId="39" fontId="24" numFmtId="0" xfId="0" applyAlignment="1" applyBorder="1" applyFont="1">
      <alignment readingOrder="0"/>
    </xf>
    <xf borderId="10" fillId="40" fontId="7" numFmtId="0" xfId="0" applyAlignment="1" applyBorder="1" applyFill="1" applyFont="1">
      <alignment horizontal="center" readingOrder="0" shrinkToFit="0" vertical="center" wrapText="1"/>
    </xf>
    <xf borderId="68" fillId="39" fontId="24" numFmtId="0" xfId="0" applyAlignment="1" applyBorder="1" applyFont="1">
      <alignment readingOrder="0"/>
    </xf>
    <xf borderId="9" fillId="40" fontId="7" numFmtId="0" xfId="0" applyAlignment="1" applyBorder="1" applyFont="1">
      <alignment horizontal="center" readingOrder="0" vertical="center"/>
    </xf>
    <xf borderId="69" fillId="39" fontId="24" numFmtId="0" xfId="0" applyAlignment="1" applyBorder="1" applyFont="1">
      <alignment readingOrder="0"/>
    </xf>
    <xf borderId="70" fillId="0" fontId="3" numFmtId="0" xfId="0" applyBorder="1" applyFont="1"/>
    <xf borderId="15" fillId="35" fontId="24" numFmtId="0" xfId="0" applyAlignment="1" applyBorder="1" applyFont="1">
      <alignment readingOrder="0" vertical="center"/>
    </xf>
    <xf borderId="10" fillId="40" fontId="7" numFmtId="0" xfId="0" applyAlignment="1" applyBorder="1" applyFont="1">
      <alignment horizontal="center" readingOrder="0" vertical="center"/>
    </xf>
    <xf borderId="32" fillId="25" fontId="3" numFmtId="0" xfId="0" applyAlignment="1" applyBorder="1" applyFont="1">
      <alignment horizontal="center" readingOrder="0" vertical="center"/>
    </xf>
    <xf borderId="41" fillId="40" fontId="7" numFmtId="0" xfId="0" applyAlignment="1" applyBorder="1" applyFont="1">
      <alignment horizontal="center" readingOrder="0" vertical="center"/>
    </xf>
    <xf borderId="12" fillId="41" fontId="7" numFmtId="0" xfId="0" applyAlignment="1" applyBorder="1" applyFill="1" applyFont="1">
      <alignment readingOrder="0" vertical="center"/>
    </xf>
    <xf borderId="12" fillId="0" fontId="3" numFmtId="0" xfId="0" applyBorder="1" applyFont="1"/>
    <xf borderId="71" fillId="41" fontId="3" numFmtId="0" xfId="0" applyAlignment="1" applyBorder="1" applyFont="1">
      <alignment horizontal="center" readingOrder="0"/>
    </xf>
    <xf borderId="52" fillId="0" fontId="3" numFmtId="0" xfId="0" applyBorder="1" applyFont="1"/>
    <xf borderId="72" fillId="41" fontId="3" numFmtId="170" xfId="0" applyAlignment="1" applyBorder="1" applyFont="1" applyNumberFormat="1">
      <alignment readingOrder="0"/>
    </xf>
    <xf borderId="71" fillId="0" fontId="3" numFmtId="0" xfId="0" applyBorder="1" applyFont="1"/>
    <xf borderId="72" fillId="10" fontId="3" numFmtId="3" xfId="0" applyAlignment="1" applyBorder="1" applyFont="1" applyNumberFormat="1">
      <alignment horizontal="center" readingOrder="0"/>
    </xf>
    <xf borderId="15" fillId="25" fontId="3" numFmtId="49" xfId="0" applyAlignment="1" applyBorder="1" applyFont="1" applyNumberFormat="1">
      <alignment readingOrder="0" vertical="center"/>
    </xf>
    <xf borderId="72" fillId="41" fontId="3" numFmtId="3" xfId="0" applyAlignment="1" applyBorder="1" applyFont="1" applyNumberFormat="1">
      <alignment horizontal="center" readingOrder="0"/>
    </xf>
    <xf borderId="1" fillId="25" fontId="3" numFmtId="49" xfId="0" applyAlignment="1" applyBorder="1" applyFont="1" applyNumberFormat="1">
      <alignment readingOrder="0" vertical="center"/>
    </xf>
    <xf borderId="16" fillId="25" fontId="3" numFmtId="49" xfId="0" applyAlignment="1" applyBorder="1" applyFont="1" applyNumberFormat="1">
      <alignment readingOrder="0" vertical="center"/>
    </xf>
    <xf borderId="72" fillId="41" fontId="3" numFmtId="3" xfId="0" applyAlignment="1" applyBorder="1" applyFont="1" applyNumberFormat="1">
      <alignment horizontal="center"/>
    </xf>
    <xf borderId="15" fillId="25" fontId="3" numFmtId="41" xfId="0" applyAlignment="1" applyBorder="1" applyFont="1" applyNumberFormat="1">
      <alignment readingOrder="0"/>
    </xf>
    <xf borderId="73" fillId="40" fontId="7" numFmtId="0" xfId="0" applyAlignment="1" applyBorder="1" applyFont="1">
      <alignment horizontal="center" readingOrder="0" vertical="center"/>
    </xf>
    <xf borderId="74" fillId="41" fontId="3" numFmtId="170" xfId="0" applyBorder="1" applyFont="1" applyNumberFormat="1"/>
    <xf borderId="17" fillId="40" fontId="7" numFmtId="0" xfId="0" applyAlignment="1" applyBorder="1" applyFont="1">
      <alignment horizontal="center" readingOrder="0" vertical="center"/>
    </xf>
    <xf borderId="61" fillId="41" fontId="3" numFmtId="0" xfId="0" applyAlignment="1" applyBorder="1" applyFont="1">
      <alignment horizontal="center" readingOrder="0"/>
    </xf>
    <xf borderId="64" fillId="0" fontId="3" numFmtId="0" xfId="0" applyBorder="1" applyFont="1"/>
    <xf borderId="62" fillId="41" fontId="3" numFmtId="170" xfId="0" applyAlignment="1" applyBorder="1" applyFont="1" applyNumberFormat="1">
      <alignment readingOrder="0"/>
    </xf>
    <xf borderId="16" fillId="25" fontId="3" numFmtId="41" xfId="0" applyAlignment="1" applyBorder="1" applyFont="1" applyNumberFormat="1">
      <alignment readingOrder="0"/>
    </xf>
    <xf borderId="62" fillId="10" fontId="3" numFmtId="3" xfId="0" applyAlignment="1" applyBorder="1" applyFont="1" applyNumberFormat="1">
      <alignment horizontal="center" readingOrder="0"/>
    </xf>
    <xf borderId="1" fillId="25" fontId="3" numFmtId="41" xfId="0" applyAlignment="1" applyBorder="1" applyFont="1" applyNumberFormat="1">
      <alignment readingOrder="0"/>
    </xf>
    <xf borderId="61" fillId="0" fontId="3" numFmtId="0" xfId="0" applyBorder="1" applyFont="1"/>
    <xf borderId="62" fillId="41" fontId="3" numFmtId="3" xfId="0" applyAlignment="1" applyBorder="1" applyFont="1" applyNumberFormat="1">
      <alignment horizontal="center" readingOrder="0"/>
    </xf>
    <xf borderId="64" fillId="40" fontId="7" numFmtId="0" xfId="0" applyAlignment="1" applyBorder="1" applyFont="1">
      <alignment horizontal="center" readingOrder="0" vertical="center"/>
    </xf>
    <xf borderId="62" fillId="41" fontId="3" numFmtId="3" xfId="0" applyAlignment="1" applyBorder="1" applyFont="1" applyNumberFormat="1">
      <alignment horizontal="center"/>
    </xf>
    <xf borderId="63" fillId="41" fontId="3" numFmtId="170" xfId="0" applyBorder="1" applyFont="1" applyNumberFormat="1"/>
    <xf borderId="55" fillId="42" fontId="7" numFmtId="0" xfId="0" applyAlignment="1" applyBorder="1" applyFill="1" applyFont="1">
      <alignment readingOrder="0" vertical="center"/>
    </xf>
    <xf borderId="61" fillId="42" fontId="3" numFmtId="0" xfId="0" applyAlignment="1" applyBorder="1" applyFont="1">
      <alignment horizontal="center" readingOrder="0"/>
    </xf>
    <xf borderId="62" fillId="42" fontId="3" numFmtId="170" xfId="0" applyAlignment="1" applyBorder="1" applyFont="1" applyNumberFormat="1">
      <alignment readingOrder="0"/>
    </xf>
    <xf borderId="62" fillId="42" fontId="3" numFmtId="3" xfId="0" applyAlignment="1" applyBorder="1" applyFont="1" applyNumberFormat="1">
      <alignment horizontal="center"/>
    </xf>
    <xf borderId="63" fillId="42" fontId="3" numFmtId="170" xfId="0" applyBorder="1" applyFont="1" applyNumberFormat="1"/>
    <xf borderId="75" fillId="0" fontId="3" numFmtId="0" xfId="0" applyBorder="1" applyFont="1"/>
    <xf borderId="55" fillId="15" fontId="7" numFmtId="0" xfId="0" applyAlignment="1" applyBorder="1" applyFont="1">
      <alignment readingOrder="0" vertical="center"/>
    </xf>
    <xf borderId="56" fillId="40" fontId="7" numFmtId="0" xfId="0" applyAlignment="1" applyBorder="1" applyFont="1">
      <alignment horizontal="center" readingOrder="0" vertical="center"/>
    </xf>
    <xf borderId="61" fillId="15" fontId="3" numFmtId="0" xfId="0" applyAlignment="1" applyBorder="1" applyFont="1">
      <alignment horizontal="center" readingOrder="0"/>
    </xf>
    <xf borderId="49" fillId="40" fontId="7" numFmtId="0" xfId="0" applyAlignment="1" applyBorder="1" applyFont="1">
      <alignment horizontal="center" readingOrder="0" vertical="center"/>
    </xf>
    <xf borderId="8" fillId="36" fontId="7" numFmtId="0" xfId="0" applyAlignment="1" applyBorder="1" applyFont="1">
      <alignment readingOrder="0" vertical="center"/>
    </xf>
    <xf borderId="49" fillId="40" fontId="27" numFmtId="0" xfId="0" applyAlignment="1" applyBorder="1" applyFont="1">
      <alignment horizontal="center" readingOrder="0" vertical="center"/>
    </xf>
    <xf borderId="10" fillId="37" fontId="3" numFmtId="0" xfId="0" applyAlignment="1" applyBorder="1" applyFont="1">
      <alignment horizontal="center" readingOrder="0" vertical="center"/>
    </xf>
    <xf borderId="62" fillId="15" fontId="3" numFmtId="170" xfId="0" applyAlignment="1" applyBorder="1" applyFont="1" applyNumberFormat="1">
      <alignment readingOrder="0"/>
    </xf>
    <xf borderId="47" fillId="40" fontId="27" numFmtId="0" xfId="0" applyAlignment="1" applyBorder="1" applyFont="1">
      <alignment horizontal="center" readingOrder="0" vertical="center"/>
    </xf>
    <xf borderId="62" fillId="15" fontId="3" numFmtId="3" xfId="0" applyAlignment="1" applyBorder="1" applyFont="1" applyNumberFormat="1">
      <alignment horizontal="center"/>
    </xf>
    <xf borderId="47" fillId="40" fontId="7" numFmtId="0" xfId="0" applyAlignment="1" applyBorder="1" applyFont="1">
      <alignment horizontal="center" readingOrder="0" vertical="center"/>
    </xf>
    <xf borderId="63" fillId="15" fontId="3" numFmtId="170" xfId="0" applyBorder="1" applyFont="1" applyNumberFormat="1"/>
    <xf borderId="8" fillId="37" fontId="3" numFmtId="49" xfId="0" applyAlignment="1" applyBorder="1" applyFont="1" applyNumberFormat="1">
      <alignment readingOrder="0" vertical="center"/>
    </xf>
    <xf borderId="55" fillId="13" fontId="7" numFmtId="0" xfId="0" applyAlignment="1" applyBorder="1" applyFont="1">
      <alignment readingOrder="0" vertical="center"/>
    </xf>
    <xf borderId="9" fillId="37" fontId="3" numFmtId="49" xfId="0" applyAlignment="1" applyBorder="1" applyFont="1" applyNumberFormat="1">
      <alignment readingOrder="0" vertical="center"/>
    </xf>
    <xf borderId="61" fillId="13" fontId="3" numFmtId="0" xfId="0" applyAlignment="1" applyBorder="1" applyFont="1">
      <alignment horizontal="center" readingOrder="0"/>
    </xf>
    <xf borderId="13" fillId="37" fontId="3" numFmtId="49" xfId="0" applyAlignment="1" applyBorder="1" applyFont="1" applyNumberFormat="1">
      <alignment readingOrder="0" vertical="center"/>
    </xf>
    <xf borderId="62" fillId="13" fontId="3" numFmtId="170" xfId="0" applyAlignment="1" applyBorder="1" applyFont="1" applyNumberFormat="1">
      <alignment readingOrder="0"/>
    </xf>
    <xf borderId="8" fillId="37" fontId="3" numFmtId="41" xfId="0" applyAlignment="1" applyBorder="1" applyFont="1" applyNumberFormat="1">
      <alignment readingOrder="0"/>
    </xf>
    <xf borderId="62" fillId="13" fontId="3" numFmtId="3" xfId="0" applyAlignment="1" applyBorder="1" applyFont="1" applyNumberFormat="1">
      <alignment horizontal="center"/>
    </xf>
    <xf borderId="13" fillId="37" fontId="3" numFmtId="41" xfId="0" applyAlignment="1" applyBorder="1" applyFont="1" applyNumberFormat="1">
      <alignment readingOrder="0"/>
    </xf>
    <xf borderId="63" fillId="13" fontId="3" numFmtId="170" xfId="0" applyBorder="1" applyFont="1" applyNumberFormat="1"/>
    <xf borderId="56" fillId="40" fontId="27" numFmtId="0" xfId="0" applyAlignment="1" applyBorder="1" applyFont="1">
      <alignment horizontal="center" readingOrder="0" vertical="center"/>
    </xf>
    <xf borderId="48" fillId="40" fontId="7" numFmtId="0" xfId="0" applyAlignment="1" applyBorder="1" applyFont="1">
      <alignment horizontal="center" readingOrder="0" vertical="center"/>
    </xf>
    <xf borderId="12" fillId="0" fontId="3" numFmtId="0" xfId="0" applyAlignment="1" applyBorder="1" applyFont="1">
      <alignment horizontal="center" readingOrder="0"/>
    </xf>
    <xf borderId="76" fillId="0" fontId="3" numFmtId="0" xfId="0" applyAlignment="1" applyBorder="1" applyFont="1">
      <alignment horizontal="center" readingOrder="0"/>
    </xf>
    <xf borderId="55" fillId="43" fontId="7" numFmtId="0" xfId="0" applyAlignment="1" applyBorder="1" applyFill="1" applyFont="1">
      <alignment readingOrder="0" vertical="center"/>
    </xf>
    <xf borderId="66" fillId="0" fontId="3" numFmtId="3" xfId="0" applyAlignment="1" applyBorder="1" applyFont="1" applyNumberFormat="1">
      <alignment horizontal="center" readingOrder="0"/>
    </xf>
    <xf borderId="61" fillId="43" fontId="3" numFmtId="0" xfId="0" applyAlignment="1" applyBorder="1" applyFont="1">
      <alignment horizontal="center" readingOrder="0"/>
    </xf>
    <xf borderId="14" fillId="0" fontId="3" numFmtId="3" xfId="0" applyAlignment="1" applyBorder="1" applyFont="1" applyNumberFormat="1">
      <alignment horizontal="center" readingOrder="0"/>
    </xf>
    <xf borderId="62" fillId="43" fontId="3" numFmtId="170" xfId="0" applyAlignment="1" applyBorder="1" applyFont="1" applyNumberFormat="1">
      <alignment readingOrder="0"/>
    </xf>
    <xf borderId="12" fillId="44" fontId="3" numFmtId="0" xfId="0" applyAlignment="1" applyBorder="1" applyFill="1" applyFont="1">
      <alignment horizontal="center" readingOrder="0"/>
    </xf>
    <xf borderId="62" fillId="43" fontId="3" numFmtId="3" xfId="0" applyAlignment="1" applyBorder="1" applyFont="1" applyNumberFormat="1">
      <alignment horizontal="center"/>
    </xf>
    <xf borderId="63" fillId="43" fontId="3" numFmtId="170" xfId="0" applyBorder="1" applyFont="1" applyNumberFormat="1"/>
    <xf borderId="9" fillId="37" fontId="3" numFmtId="41" xfId="0" applyAlignment="1" applyBorder="1" applyFont="1" applyNumberFormat="1">
      <alignment readingOrder="0"/>
    </xf>
    <xf borderId="0" fillId="44" fontId="3" numFmtId="0" xfId="0" applyAlignment="1" applyFont="1">
      <alignment horizontal="center" readingOrder="0"/>
    </xf>
    <xf borderId="11" fillId="36" fontId="7" numFmtId="0" xfId="0" applyAlignment="1" applyBorder="1" applyFont="1">
      <alignment readingOrder="0" vertical="center"/>
    </xf>
    <xf borderId="0" fillId="44" fontId="3" numFmtId="3" xfId="0" applyAlignment="1" applyFont="1" applyNumberFormat="1">
      <alignment horizontal="center" readingOrder="0"/>
    </xf>
    <xf borderId="12" fillId="37" fontId="3" numFmtId="0" xfId="0" applyAlignment="1" applyBorder="1" applyFont="1">
      <alignment horizontal="center" readingOrder="0" vertical="center"/>
    </xf>
    <xf borderId="11" fillId="44" fontId="3" numFmtId="0" xfId="0" applyAlignment="1" applyBorder="1" applyFont="1">
      <alignment horizontal="center" readingOrder="0"/>
    </xf>
    <xf borderId="11" fillId="37" fontId="3" numFmtId="49" xfId="0" applyAlignment="1" applyBorder="1" applyFont="1" applyNumberFormat="1">
      <alignment readingOrder="0" vertical="center"/>
    </xf>
    <xf borderId="76" fillId="44" fontId="3" numFmtId="0" xfId="0" applyAlignment="1" applyBorder="1" applyFont="1">
      <alignment horizontal="center" readingOrder="0"/>
    </xf>
    <xf borderId="0" fillId="37" fontId="3" numFmtId="49" xfId="0" applyAlignment="1" applyFont="1" applyNumberFormat="1">
      <alignment readingOrder="0" vertical="center"/>
    </xf>
    <xf borderId="66" fillId="44" fontId="3" numFmtId="3" xfId="0" applyAlignment="1" applyBorder="1" applyFont="1" applyNumberFormat="1">
      <alignment horizontal="center" readingOrder="0"/>
    </xf>
    <xf borderId="14" fillId="37" fontId="3" numFmtId="49" xfId="0" applyAlignment="1" applyBorder="1" applyFont="1" applyNumberFormat="1">
      <alignment readingOrder="0" vertical="center"/>
    </xf>
    <xf borderId="14" fillId="44" fontId="3" numFmtId="3" xfId="0" applyAlignment="1" applyBorder="1" applyFont="1" applyNumberFormat="1">
      <alignment horizontal="center" readingOrder="0"/>
    </xf>
    <xf borderId="11" fillId="37" fontId="3" numFmtId="41" xfId="0" applyAlignment="1" applyBorder="1" applyFont="1" applyNumberFormat="1">
      <alignment readingOrder="0"/>
    </xf>
    <xf borderId="14" fillId="37" fontId="3" numFmtId="41" xfId="0" applyAlignment="1" applyBorder="1" applyFont="1" applyNumberFormat="1">
      <alignment readingOrder="0"/>
    </xf>
    <xf borderId="56" fillId="43" fontId="3" numFmtId="0" xfId="0" applyAlignment="1" applyBorder="1" applyFont="1">
      <alignment horizontal="center" readingOrder="0"/>
    </xf>
    <xf borderId="0" fillId="37" fontId="3" numFmtId="41" xfId="0" applyAlignment="1" applyFont="1" applyNumberFormat="1">
      <alignment readingOrder="0"/>
    </xf>
    <xf borderId="47" fillId="43" fontId="3" numFmtId="170" xfId="0" applyBorder="1" applyFont="1" applyNumberFormat="1"/>
    <xf borderId="47" fillId="10" fontId="3" numFmtId="3" xfId="0" applyAlignment="1" applyBorder="1" applyFont="1" applyNumberFormat="1">
      <alignment horizontal="center" readingOrder="0"/>
    </xf>
    <xf borderId="15" fillId="36" fontId="7" numFmtId="0" xfId="0" applyAlignment="1" applyBorder="1" applyFont="1">
      <alignment readingOrder="0" vertical="center"/>
    </xf>
    <xf borderId="47" fillId="43" fontId="3" numFmtId="3" xfId="0" applyAlignment="1" applyBorder="1" applyFont="1" applyNumberFormat="1">
      <alignment horizontal="center"/>
    </xf>
    <xf borderId="32" fillId="37" fontId="3" numFmtId="0" xfId="0" applyAlignment="1" applyBorder="1" applyFont="1">
      <alignment horizontal="center" readingOrder="0" vertical="center"/>
    </xf>
    <xf borderId="77" fillId="43" fontId="3" numFmtId="3" xfId="0" applyAlignment="1" applyBorder="1" applyFont="1" applyNumberFormat="1">
      <alignment horizontal="center"/>
    </xf>
    <xf borderId="15" fillId="37" fontId="3" numFmtId="49" xfId="0" applyAlignment="1" applyBorder="1" applyFont="1" applyNumberFormat="1">
      <alignment readingOrder="0" vertical="center"/>
    </xf>
    <xf borderId="78" fillId="43" fontId="3" numFmtId="170" xfId="0" applyBorder="1" applyFont="1" applyNumberFormat="1"/>
    <xf borderId="1" fillId="37" fontId="3" numFmtId="49" xfId="0" applyAlignment="1" applyBorder="1" applyFont="1" applyNumberFormat="1">
      <alignment readingOrder="0" vertical="center"/>
    </xf>
    <xf borderId="0" fillId="0" fontId="3" numFmtId="170" xfId="0" applyFont="1" applyNumberFormat="1"/>
    <xf borderId="16" fillId="37" fontId="3" numFmtId="49" xfId="0" applyAlignment="1" applyBorder="1" applyFont="1" applyNumberFormat="1">
      <alignment readingOrder="0" vertical="center"/>
    </xf>
    <xf borderId="79" fillId="0" fontId="15" numFmtId="170" xfId="0" applyAlignment="1" applyBorder="1" applyFont="1" applyNumberFormat="1">
      <alignment readingOrder="0"/>
    </xf>
    <xf borderId="15" fillId="37" fontId="3" numFmtId="41" xfId="0" applyAlignment="1" applyBorder="1" applyFont="1" applyNumberFormat="1">
      <alignment readingOrder="0"/>
    </xf>
    <xf borderId="16" fillId="37" fontId="3" numFmtId="41" xfId="0" applyAlignment="1" applyBorder="1" applyFont="1" applyNumberFormat="1">
      <alignment readingOrder="0"/>
    </xf>
    <xf borderId="32" fillId="44" fontId="3" numFmtId="0" xfId="0" applyAlignment="1" applyBorder="1" applyFont="1">
      <alignment horizontal="center" readingOrder="0"/>
    </xf>
    <xf borderId="69" fillId="0" fontId="15" numFmtId="170" xfId="0" applyBorder="1" applyFont="1" applyNumberFormat="1"/>
    <xf borderId="1" fillId="37" fontId="3" numFmtId="41" xfId="0" applyAlignment="1" applyBorder="1" applyFont="1" applyNumberFormat="1">
      <alignment readingOrder="0"/>
    </xf>
    <xf borderId="1" fillId="44" fontId="3" numFmtId="0" xfId="0" applyAlignment="1" applyBorder="1" applyFont="1">
      <alignment horizontal="center" readingOrder="0"/>
    </xf>
    <xf borderId="1" fillId="44" fontId="3" numFmtId="3" xfId="0" applyAlignment="1" applyBorder="1" applyFont="1" applyNumberFormat="1">
      <alignment horizontal="center" readingOrder="0"/>
    </xf>
    <xf borderId="15" fillId="44" fontId="3" numFmtId="0" xfId="0" applyAlignment="1" applyBorder="1" applyFont="1">
      <alignment horizontal="center" readingOrder="0"/>
    </xf>
    <xf borderId="80" fillId="44" fontId="3" numFmtId="0" xfId="0" applyAlignment="1" applyBorder="1" applyFont="1">
      <alignment horizontal="center" readingOrder="0"/>
    </xf>
    <xf borderId="81" fillId="44" fontId="3" numFmtId="3" xfId="0" applyAlignment="1" applyBorder="1" applyFont="1" applyNumberFormat="1">
      <alignment horizontal="center" readingOrder="0"/>
    </xf>
    <xf borderId="16" fillId="44" fontId="3" numFmtId="3" xfId="0" applyAlignment="1" applyBorder="1" applyFont="1" applyNumberFormat="1">
      <alignment horizontal="center" readingOrder="0"/>
    </xf>
    <xf borderId="2" fillId="0" fontId="7" numFmtId="0" xfId="0" applyAlignment="1" applyBorder="1" applyFont="1">
      <alignment horizontal="left" readingOrder="0"/>
    </xf>
    <xf borderId="5" fillId="0" fontId="3" numFmtId="0" xfId="0" applyAlignment="1" applyBorder="1" applyFont="1">
      <alignment horizontal="center" readingOrder="0"/>
    </xf>
    <xf borderId="2" fillId="0" fontId="3" numFmtId="0" xfId="0" applyAlignment="1" applyBorder="1" applyFont="1">
      <alignment horizontal="center" readingOrder="0"/>
    </xf>
    <xf borderId="6" fillId="0" fontId="3" numFmtId="3" xfId="0" applyAlignment="1" applyBorder="1" applyFont="1" applyNumberFormat="1">
      <alignment horizontal="center"/>
    </xf>
    <xf borderId="4" fillId="0" fontId="3" numFmtId="3" xfId="0" applyAlignment="1" applyBorder="1" applyFont="1" applyNumberFormat="1">
      <alignment horizontal="center"/>
    </xf>
    <xf borderId="82" fillId="0" fontId="3" numFmtId="0" xfId="0" applyAlignment="1" applyBorder="1" applyFont="1">
      <alignment horizontal="center" readingOrder="0"/>
    </xf>
    <xf borderId="5" fillId="0" fontId="3" numFmtId="3" xfId="0" applyAlignment="1" applyBorder="1" applyFont="1" applyNumberFormat="1">
      <alignment horizontal="center" readingOrder="0"/>
    </xf>
    <xf borderId="4" fillId="0" fontId="3" numFmtId="3" xfId="0" applyAlignment="1" applyBorder="1" applyFont="1" applyNumberFormat="1">
      <alignment horizontal="center" readingOrder="0"/>
    </xf>
    <xf borderId="8" fillId="0" fontId="7" numFmtId="0" xfId="0" applyAlignment="1" applyBorder="1" applyFont="1">
      <alignment horizontal="center" readingOrder="0" vertical="center"/>
    </xf>
    <xf borderId="41" fillId="0" fontId="7" numFmtId="0" xfId="0" applyAlignment="1" applyBorder="1" applyFont="1">
      <alignment horizontal="center" readingOrder="0"/>
    </xf>
    <xf borderId="33" fillId="0" fontId="7" numFmtId="0" xfId="0" applyAlignment="1" applyBorder="1" applyFont="1">
      <alignment horizontal="center" readingOrder="0"/>
    </xf>
    <xf borderId="59" fillId="0" fontId="7" numFmtId="0" xfId="0" applyAlignment="1" applyBorder="1" applyFont="1">
      <alignment horizontal="center" readingOrder="0"/>
    </xf>
    <xf borderId="60" fillId="0" fontId="7" numFmtId="0" xfId="0" applyAlignment="1" applyBorder="1" applyFont="1">
      <alignment horizontal="center" readingOrder="0"/>
    </xf>
    <xf borderId="12" fillId="0" fontId="3" numFmtId="0" xfId="0" applyAlignment="1" applyBorder="1" applyFont="1">
      <alignment readingOrder="0"/>
    </xf>
    <xf borderId="0" fillId="0" fontId="3" numFmtId="9" xfId="0" applyAlignment="1" applyFont="1" applyNumberFormat="1">
      <alignment readingOrder="0"/>
    </xf>
    <xf borderId="14" fillId="0" fontId="3" numFmtId="9" xfId="0" applyAlignment="1" applyBorder="1" applyFont="1" applyNumberFormat="1">
      <alignment readingOrder="0"/>
    </xf>
    <xf borderId="32" fillId="0" fontId="3" numFmtId="0" xfId="0" applyAlignment="1" applyBorder="1" applyFont="1">
      <alignment readingOrder="0"/>
    </xf>
    <xf borderId="1" fillId="0" fontId="3" numFmtId="9" xfId="0" applyAlignment="1" applyBorder="1" applyFont="1" applyNumberFormat="1">
      <alignment readingOrder="0"/>
    </xf>
    <xf borderId="16" fillId="0" fontId="3" numFmtId="9" xfId="0" applyAlignment="1" applyBorder="1" applyFont="1" applyNumberFormat="1">
      <alignment readingOrder="0"/>
    </xf>
    <xf borderId="2" fillId="0" fontId="7" numFmtId="0" xfId="0" applyAlignment="1" applyBorder="1" applyFont="1">
      <alignment horizontal="right" readingOrder="0"/>
    </xf>
    <xf borderId="5" fillId="0" fontId="7" numFmtId="3" xfId="0" applyBorder="1" applyFont="1" applyNumberFormat="1"/>
    <xf borderId="4" fillId="0" fontId="7" numFmtId="3" xfId="0" applyBorder="1" applyFont="1" applyNumberFormat="1"/>
    <xf borderId="10" fillId="45" fontId="7" numFmtId="0" xfId="0" applyAlignment="1" applyBorder="1" applyFill="1" applyFont="1">
      <alignment horizontal="center" readingOrder="0" vertical="center"/>
    </xf>
    <xf borderId="8" fillId="45" fontId="7" numFmtId="0" xfId="0" applyAlignment="1" applyBorder="1" applyFont="1">
      <alignment horizontal="center" readingOrder="0"/>
    </xf>
    <xf borderId="8" fillId="45" fontId="7" numFmtId="0" xfId="0" applyAlignment="1" applyBorder="1" applyFont="1">
      <alignment horizontal="center" readingOrder="0" vertical="bottom"/>
    </xf>
    <xf borderId="9" fillId="45" fontId="7" numFmtId="0" xfId="0" applyAlignment="1" applyBorder="1" applyFont="1">
      <alignment horizontal="center" readingOrder="0" vertical="bottom"/>
    </xf>
    <xf borderId="6" fillId="21" fontId="7" numFmtId="0" xfId="0" applyAlignment="1" applyBorder="1" applyFont="1">
      <alignment horizontal="center" readingOrder="0"/>
    </xf>
    <xf borderId="4" fillId="13" fontId="7" numFmtId="0" xfId="0" applyAlignment="1" applyBorder="1" applyFont="1">
      <alignment horizontal="center" readingOrder="0"/>
    </xf>
    <xf borderId="5" fillId="21" fontId="7" numFmtId="0" xfId="0" applyAlignment="1" applyBorder="1" applyFont="1">
      <alignment horizontal="center" readingOrder="0" vertical="bottom"/>
    </xf>
    <xf borderId="5" fillId="22" fontId="7" numFmtId="0" xfId="0" applyAlignment="1" applyBorder="1" applyFont="1">
      <alignment horizontal="center" readingOrder="0" vertical="bottom"/>
    </xf>
    <xf borderId="5" fillId="46" fontId="7" numFmtId="0" xfId="0" applyAlignment="1" applyBorder="1" applyFill="1" applyFont="1">
      <alignment horizontal="center" readingOrder="0" vertical="bottom"/>
    </xf>
    <xf borderId="6" fillId="21" fontId="7" numFmtId="0" xfId="0" applyAlignment="1" applyBorder="1" applyFont="1">
      <alignment horizontal="center" readingOrder="0" vertical="bottom"/>
    </xf>
    <xf borderId="4" fillId="46" fontId="7" numFmtId="0" xfId="0" applyAlignment="1" applyBorder="1" applyFont="1">
      <alignment horizontal="center" readingOrder="0" vertical="bottom"/>
    </xf>
    <xf borderId="10" fillId="0" fontId="3" numFmtId="0" xfId="0" applyAlignment="1" applyBorder="1" applyFont="1">
      <alignment readingOrder="0"/>
    </xf>
    <xf borderId="0" fillId="21" fontId="3" numFmtId="0" xfId="0" applyAlignment="1" applyFont="1">
      <alignment readingOrder="0"/>
    </xf>
    <xf borderId="0" fillId="13" fontId="3" numFmtId="0" xfId="0" applyAlignment="1" applyFont="1">
      <alignment readingOrder="0"/>
    </xf>
    <xf borderId="11" fillId="21" fontId="3" numFmtId="0" xfId="0" applyAlignment="1" applyBorder="1" applyFont="1">
      <alignment readingOrder="0"/>
    </xf>
    <xf borderId="0" fillId="22" fontId="3" numFmtId="0" xfId="0" applyAlignment="1" applyFont="1">
      <alignment readingOrder="0"/>
    </xf>
    <xf borderId="14" fillId="46" fontId="3" numFmtId="0" xfId="0" applyAlignment="1" applyBorder="1" applyFont="1">
      <alignment readingOrder="0"/>
    </xf>
    <xf borderId="0" fillId="21" fontId="3" numFmtId="0" xfId="0" applyFont="1"/>
    <xf borderId="1" fillId="21" fontId="3" numFmtId="0" xfId="0" applyAlignment="1" applyBorder="1" applyFont="1">
      <alignment horizontal="right" readingOrder="0"/>
    </xf>
    <xf borderId="0" fillId="13" fontId="3" numFmtId="0" xfId="0" applyAlignment="1" applyFont="1">
      <alignment horizontal="right" readingOrder="0"/>
    </xf>
    <xf borderId="15" fillId="21" fontId="3" numFmtId="0" xfId="0" applyAlignment="1" applyBorder="1" applyFont="1">
      <alignment readingOrder="0"/>
    </xf>
    <xf borderId="1" fillId="22" fontId="3" numFmtId="0" xfId="0" applyAlignment="1" applyBorder="1" applyFont="1">
      <alignment readingOrder="0"/>
    </xf>
    <xf borderId="16" fillId="46" fontId="3" numFmtId="0" xfId="0" applyAlignment="1" applyBorder="1" applyFont="1">
      <alignment readingOrder="0"/>
    </xf>
    <xf borderId="1" fillId="21" fontId="3" numFmtId="0" xfId="0" applyBorder="1" applyFont="1"/>
    <xf borderId="32" fillId="0" fontId="7" numFmtId="0" xfId="0" applyAlignment="1" applyBorder="1" applyFont="1">
      <alignment horizontal="right" readingOrder="0"/>
    </xf>
    <xf borderId="1" fillId="0" fontId="7" numFmtId="3" xfId="0" applyBorder="1" applyFont="1" applyNumberFormat="1"/>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44546A"/>
                </a:solidFill>
                <a:latin typeface="Arial"/>
              </a:defRPr>
            </a:pPr>
            <a:r>
              <a:t>Auto-Battle Experience</a:t>
            </a:r>
          </a:p>
        </c:rich>
      </c:tx>
      <c:overlay val="0"/>
    </c:title>
    <c:plotArea>
      <c:layout/>
      <c:scatterChart>
        <c:scatterStyle val="lineMarker"/>
        <c:ser>
          <c:idx val="0"/>
          <c:order val="0"/>
          <c:tx>
            <c:strRef>
              <c:f>'Exp Data'!$H$30</c:f>
            </c:strRef>
          </c:tx>
          <c:spPr>
            <a:ln w="47625">
              <a:noFill/>
            </a:ln>
          </c:spPr>
          <c:marker>
            <c:symbol val="circle"/>
            <c:size val="5"/>
            <c:spPr>
              <a:solidFill>
                <a:srgbClr val="4472C4"/>
              </a:solidFill>
              <a:ln cmpd="sng">
                <a:solidFill>
                  <a:srgbClr val="4472C4"/>
                </a:solidFill>
              </a:ln>
            </c:spPr>
          </c:marker>
          <c:xVal>
            <c:numRef>
              <c:f>'Exp Data'!$G$31:$G$78</c:f>
            </c:numRef>
          </c:xVal>
          <c:yVal>
            <c:numRef>
              <c:f>'Exp Data'!$H$31:$H$78</c:f>
            </c:numRef>
          </c:yVal>
        </c:ser>
        <c:ser>
          <c:idx val="1"/>
          <c:order val="1"/>
          <c:tx>
            <c:strRef>
              <c:f>'Exp Data'!$J$30</c:f>
            </c:strRef>
          </c:tx>
          <c:spPr>
            <a:ln w="47625">
              <a:noFill/>
            </a:ln>
          </c:spPr>
          <c:marker>
            <c:symbol val="circle"/>
            <c:size val="5"/>
            <c:spPr>
              <a:solidFill>
                <a:srgbClr val="ED7D31"/>
              </a:solidFill>
              <a:ln cmpd="sng">
                <a:solidFill>
                  <a:srgbClr val="ED7D31"/>
                </a:solidFill>
              </a:ln>
            </c:spPr>
          </c:marker>
          <c:xVal>
            <c:numRef>
              <c:f>'Exp Data'!$G$31:$G$78</c:f>
            </c:numRef>
          </c:xVal>
          <c:yVal>
            <c:numRef>
              <c:f>'Exp Data'!$J$31:$J$78</c:f>
            </c:numRef>
          </c:yVal>
        </c:ser>
        <c:ser>
          <c:idx val="2"/>
          <c:order val="2"/>
          <c:tx>
            <c:strRef>
              <c:f>'Exp Data'!$I$30</c:f>
            </c:strRef>
          </c:tx>
          <c:spPr>
            <a:ln w="47625">
              <a:noFill/>
            </a:ln>
          </c:spPr>
          <c:marker>
            <c:symbol val="circle"/>
            <c:size val="7"/>
            <c:spPr>
              <a:solidFill>
                <a:srgbClr val="FF9900"/>
              </a:solidFill>
              <a:ln cmpd="sng">
                <a:solidFill>
                  <a:srgbClr val="FF9900"/>
                </a:solidFill>
              </a:ln>
            </c:spPr>
          </c:marker>
          <c:xVal>
            <c:numRef>
              <c:f>'Exp Data'!$G$31:$G$78</c:f>
            </c:numRef>
          </c:xVal>
          <c:yVal>
            <c:numRef>
              <c:f>'Exp Data'!$I$31:$I$78</c:f>
            </c:numRef>
          </c:yVal>
        </c:ser>
        <c:ser>
          <c:idx val="3"/>
          <c:order val="3"/>
          <c:tx>
            <c:strRef>
              <c:f>'Exp Data'!$K$30</c:f>
            </c:strRef>
          </c:tx>
          <c:spPr>
            <a:ln w="47625">
              <a:noFill/>
            </a:ln>
          </c:spPr>
          <c:marker>
            <c:symbol val="circle"/>
            <c:size val="7"/>
            <c:spPr>
              <a:solidFill>
                <a:srgbClr val="109618"/>
              </a:solidFill>
              <a:ln cmpd="sng">
                <a:solidFill>
                  <a:srgbClr val="109618"/>
                </a:solidFill>
              </a:ln>
            </c:spPr>
          </c:marker>
          <c:xVal>
            <c:numRef>
              <c:f>'Exp Data'!$G$31:$G$78</c:f>
            </c:numRef>
          </c:xVal>
          <c:yVal>
            <c:numRef>
              <c:f>'Exp Data'!$K$31:$K$78</c:f>
            </c:numRef>
          </c:yVal>
        </c:ser>
        <c:dLbls>
          <c:showLegendKey val="0"/>
          <c:showVal val="0"/>
          <c:showCatName val="0"/>
          <c:showSerName val="0"/>
          <c:showPercent val="0"/>
          <c:showBubbleSize val="0"/>
        </c:dLbls>
        <c:axId val="455685395"/>
        <c:axId val="432097750"/>
      </c:scatterChart>
      <c:valAx>
        <c:axId val="455685395"/>
        <c:scaling>
          <c:orientation val="minMax"/>
        </c:scaling>
        <c:delete val="0"/>
        <c:axPos val="b"/>
        <c:majorGridlines>
          <c:spPr>
            <a:ln>
              <a:solidFill>
                <a:srgbClr val="-1C1A17"/>
              </a:solidFill>
            </a:ln>
          </c:spPr>
        </c:majorGridlines>
        <c:minorGridlines>
          <c:spPr>
            <a:ln>
              <a:solidFill>
                <a:srgbClr val="CCCCCC"/>
              </a:solidFill>
            </a:ln>
          </c:spPr>
        </c:minorGridlines>
        <c:title>
          <c:tx>
            <c:rich>
              <a:bodyPr/>
              <a:lstStyle/>
              <a:p>
                <a:pPr lvl="0">
                  <a:defRPr b="1" i="0" sz="900">
                    <a:solidFill>
                      <a:srgbClr val="44546A"/>
                    </a:solidFill>
                    <a:latin typeface="+mn-lt"/>
                  </a:defRPr>
                </a:pPr>
                <a:r>
                  <a:t>Auto-Battle Increment</a:t>
                </a:r>
              </a:p>
            </c:rich>
          </c:tx>
          <c:overlay val="0"/>
        </c:title>
        <c:numFmt formatCode="General" sourceLinked="1"/>
        <c:tickLblPos val="nextTo"/>
        <c:spPr>
          <a:ln w="47625">
            <a:noFill/>
          </a:ln>
        </c:spPr>
        <c:txPr>
          <a:bodyPr/>
          <a:lstStyle/>
          <a:p>
            <a:pPr lvl="0">
              <a:defRPr b="0" i="0" sz="900">
                <a:solidFill>
                  <a:srgbClr val="44546A"/>
                </a:solidFill>
                <a:latin typeface="+mn-lt"/>
              </a:defRPr>
            </a:pPr>
          </a:p>
        </c:txPr>
        <c:crossAx val="432097750"/>
      </c:valAx>
      <c:valAx>
        <c:axId val="432097750"/>
        <c:scaling>
          <c:orientation val="minMax"/>
        </c:scaling>
        <c:delete val="0"/>
        <c:axPos val="l"/>
        <c:majorGridlines>
          <c:spPr>
            <a:ln>
              <a:solidFill>
                <a:srgbClr val="-1C1A17"/>
              </a:solidFill>
            </a:ln>
          </c:spPr>
        </c:majorGridlines>
        <c:minorGridlines>
          <c:spPr>
            <a:ln>
              <a:solidFill>
                <a:srgbClr val="CCCCCC"/>
              </a:solidFill>
            </a:ln>
          </c:spPr>
        </c:minorGridlines>
        <c:title>
          <c:tx>
            <c:rich>
              <a:bodyPr/>
              <a:lstStyle/>
              <a:p>
                <a:pPr lvl="0">
                  <a:defRPr b="1" i="0" sz="900">
                    <a:solidFill>
                      <a:srgbClr val="44546A"/>
                    </a:solidFill>
                    <a:latin typeface="+mn-lt"/>
                  </a:defRPr>
                </a:pPr>
                <a:r>
                  <a:t>Auto-Battle Experience</a:t>
                </a:r>
              </a:p>
            </c:rich>
          </c:tx>
          <c:overlay val="0"/>
        </c:title>
        <c:numFmt formatCode="General" sourceLinked="1"/>
        <c:tickLblPos val="nextTo"/>
        <c:spPr>
          <a:ln w="47625">
            <a:noFill/>
          </a:ln>
        </c:spPr>
        <c:txPr>
          <a:bodyPr/>
          <a:lstStyle/>
          <a:p>
            <a:pPr lvl="0">
              <a:defRPr b="0" i="0" sz="900">
                <a:solidFill>
                  <a:srgbClr val="44546A"/>
                </a:solidFill>
                <a:latin typeface="+mn-lt"/>
              </a:defRPr>
            </a:pPr>
          </a:p>
        </c:txPr>
        <c:crossAx val="455685395"/>
      </c:valAx>
      <c:spPr>
        <a:solidFill>
          <a:srgbClr val="FFFFFF"/>
        </a:solidFill>
      </c:spPr>
    </c:plotArea>
    <c:legend>
      <c:legendPos val="r"/>
      <c:overlay val="0"/>
      <c:txPr>
        <a:bodyPr/>
        <a:lstStyle/>
        <a:p>
          <a:pPr lvl="0">
            <a:defRPr b="0" i="0" sz="1200">
              <a:solidFill>
                <a:srgbClr val="44546A"/>
              </a:solidFill>
              <a:latin typeface="Arial"/>
            </a:defRPr>
          </a:pPr>
        </a:p>
      </c:txPr>
    </c:legend>
    <c:plotVisOnly val="1"/>
  </c:chart>
  <c:spPr>
    <a:solidFill>
      <a:srgbClr val="FFFFFF"/>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Hero Level 80-99</a:t>
            </a:r>
          </a:p>
        </c:rich>
      </c:tx>
      <c:overlay val="0"/>
    </c:title>
    <c:plotArea>
      <c:layout/>
      <c:lineChart>
        <c:ser>
          <c:idx val="0"/>
          <c:order val="0"/>
          <c:tx>
            <c:strRef>
              <c:f>'Hero Upgrade Costs'!$B$22:$B$23</c:f>
            </c:strRef>
          </c:tx>
          <c:marker>
            <c:symbol val="none"/>
          </c:marker>
          <c:cat>
            <c:strRef>
              <c:f>'Hero Upgrade Costs'!$A$24:$A$122</c:f>
            </c:strRef>
          </c:cat>
          <c:val>
            <c:numRef>
              <c:f>'Hero Upgrade Costs'!$B$24:$B$122</c:f>
            </c:numRef>
          </c:val>
          <c:smooth val="0"/>
        </c:ser>
        <c:ser>
          <c:idx val="1"/>
          <c:order val="1"/>
          <c:tx>
            <c:strRef>
              <c:f>'Hero Upgrade Costs'!$C$22:$C$23</c:f>
            </c:strRef>
          </c:tx>
          <c:marker>
            <c:symbol val="none"/>
          </c:marker>
          <c:cat>
            <c:strRef>
              <c:f>'Hero Upgrade Costs'!$A$24:$A$122</c:f>
            </c:strRef>
          </c:cat>
          <c:val>
            <c:numRef>
              <c:f>'Hero Upgrade Costs'!$C$24:$C$122</c:f>
            </c:numRef>
          </c:val>
          <c:smooth val="0"/>
        </c:ser>
        <c:axId val="1880408754"/>
        <c:axId val="986601819"/>
      </c:lineChart>
      <c:catAx>
        <c:axId val="1880408754"/>
        <c:scaling>
          <c:orientation val="minMax"/>
          <c:min val="81.0"/>
        </c:scaling>
        <c:delete val="0"/>
        <c:axPos val="b"/>
        <c:title>
          <c:tx>
            <c:rich>
              <a:bodyPr/>
              <a:lstStyle/>
              <a:p>
                <a:pPr lvl="0">
                  <a:defRPr b="0">
                    <a:solidFill>
                      <a:srgbClr val="000000"/>
                    </a:solidFill>
                    <a:latin typeface="Roboto"/>
                  </a:defRPr>
                </a:pPr>
                <a:r>
                  <a:t>Hero Level </a:t>
                </a:r>
              </a:p>
            </c:rich>
          </c:tx>
          <c:overlay val="0"/>
        </c:title>
        <c:txPr>
          <a:bodyPr/>
          <a:lstStyle/>
          <a:p>
            <a:pPr lvl="0">
              <a:defRPr b="0">
                <a:solidFill>
                  <a:srgbClr val="000000"/>
                </a:solidFill>
                <a:latin typeface="Roboto"/>
              </a:defRPr>
            </a:pPr>
          </a:p>
        </c:txPr>
        <c:crossAx val="986601819"/>
      </c:catAx>
      <c:valAx>
        <c:axId val="986601819"/>
        <c:scaling>
          <c:orientation val="minMax"/>
          <c:min val="5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880408754"/>
      </c:valAx>
    </c:plotArea>
    <c:legend>
      <c:legendPos val="r"/>
      <c:overlay val="0"/>
      <c:txPr>
        <a:bodyPr/>
        <a:lstStyle/>
        <a:p>
          <a:pPr lvl="0">
            <a:defRPr b="0">
              <a:solidFill>
                <a:srgbClr val="000000"/>
              </a:solidFill>
              <a:latin typeface="Roboto"/>
            </a:defRPr>
          </a:pPr>
        </a:p>
      </c:txPr>
    </c:legend>
    <c:plotVisOnly val="1"/>
  </c:chart>
  <c:spPr>
    <a:solidFill>
      <a:srgbClr val="D9D9D9"/>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Hero Level 100-139</a:t>
            </a:r>
          </a:p>
        </c:rich>
      </c:tx>
      <c:overlay val="0"/>
    </c:title>
    <c:plotArea>
      <c:layout/>
      <c:lineChart>
        <c:ser>
          <c:idx val="0"/>
          <c:order val="0"/>
          <c:tx>
            <c:strRef>
              <c:f>'Hero Upgrade Costs'!$B$22:$B$23</c:f>
            </c:strRef>
          </c:tx>
          <c:marker>
            <c:symbol val="none"/>
          </c:marker>
          <c:cat>
            <c:strRef>
              <c:f>'Hero Upgrade Costs'!$A$24:$A$162</c:f>
            </c:strRef>
          </c:cat>
          <c:val>
            <c:numRef>
              <c:f>'Hero Upgrade Costs'!$B$24:$B$162</c:f>
            </c:numRef>
          </c:val>
          <c:smooth val="0"/>
        </c:ser>
        <c:ser>
          <c:idx val="1"/>
          <c:order val="1"/>
          <c:tx>
            <c:strRef>
              <c:f>'Hero Upgrade Costs'!$C$22:$C$23</c:f>
            </c:strRef>
          </c:tx>
          <c:marker>
            <c:symbol val="none"/>
          </c:marker>
          <c:cat>
            <c:strRef>
              <c:f>'Hero Upgrade Costs'!$A$24:$A$162</c:f>
            </c:strRef>
          </c:cat>
          <c:val>
            <c:numRef>
              <c:f>'Hero Upgrade Costs'!$C$24:$C$162</c:f>
            </c:numRef>
          </c:val>
          <c:smooth val="0"/>
        </c:ser>
        <c:axId val="849581145"/>
        <c:axId val="1800372952"/>
      </c:lineChart>
      <c:catAx>
        <c:axId val="849581145"/>
        <c:scaling>
          <c:orientation val="minMax"/>
          <c:min val="101.0"/>
        </c:scaling>
        <c:delete val="0"/>
        <c:axPos val="b"/>
        <c:title>
          <c:tx>
            <c:rich>
              <a:bodyPr/>
              <a:lstStyle/>
              <a:p>
                <a:pPr lvl="0">
                  <a:defRPr b="0">
                    <a:solidFill>
                      <a:srgbClr val="000000"/>
                    </a:solidFill>
                    <a:latin typeface="Roboto"/>
                  </a:defRPr>
                </a:pPr>
                <a:r>
                  <a:t>Hero Level </a:t>
                </a:r>
              </a:p>
            </c:rich>
          </c:tx>
          <c:overlay val="0"/>
        </c:title>
        <c:txPr>
          <a:bodyPr/>
          <a:lstStyle/>
          <a:p>
            <a:pPr lvl="0">
              <a:defRPr b="0">
                <a:solidFill>
                  <a:srgbClr val="000000"/>
                </a:solidFill>
                <a:latin typeface="Roboto"/>
              </a:defRPr>
            </a:pPr>
          </a:p>
        </c:txPr>
        <c:crossAx val="1800372952"/>
      </c:catAx>
      <c:valAx>
        <c:axId val="1800372952"/>
        <c:scaling>
          <c:orientation val="minMax"/>
          <c:min val="14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849581145"/>
      </c:valAx>
    </c:plotArea>
    <c:legend>
      <c:legendPos val="r"/>
      <c:overlay val="0"/>
      <c:txPr>
        <a:bodyPr/>
        <a:lstStyle/>
        <a:p>
          <a:pPr lvl="0">
            <a:defRPr b="0">
              <a:solidFill>
                <a:srgbClr val="000000"/>
              </a:solidFill>
              <a:latin typeface="Roboto"/>
            </a:defRPr>
          </a:pPr>
        </a:p>
      </c:txPr>
    </c:legend>
    <c:plotVisOnly val="1"/>
  </c:chart>
  <c:spPr>
    <a:solidFill>
      <a:srgbClr val="D9D9D9"/>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Hero Level 140-159</a:t>
            </a:r>
          </a:p>
        </c:rich>
      </c:tx>
      <c:overlay val="0"/>
    </c:title>
    <c:plotArea>
      <c:layout/>
      <c:lineChart>
        <c:ser>
          <c:idx val="0"/>
          <c:order val="0"/>
          <c:tx>
            <c:strRef>
              <c:f>'Hero Upgrade Costs'!$B$22:$B$23</c:f>
            </c:strRef>
          </c:tx>
          <c:marker>
            <c:symbol val="none"/>
          </c:marker>
          <c:cat>
            <c:strRef>
              <c:f>'Hero Upgrade Costs'!$A$24:$A$182</c:f>
            </c:strRef>
          </c:cat>
          <c:val>
            <c:numRef>
              <c:f>'Hero Upgrade Costs'!$B$24:$B$182</c:f>
            </c:numRef>
          </c:val>
          <c:smooth val="0"/>
        </c:ser>
        <c:ser>
          <c:idx val="1"/>
          <c:order val="1"/>
          <c:tx>
            <c:strRef>
              <c:f>'Hero Upgrade Costs'!$C$22:$C$23</c:f>
            </c:strRef>
          </c:tx>
          <c:marker>
            <c:symbol val="none"/>
          </c:marker>
          <c:cat>
            <c:strRef>
              <c:f>'Hero Upgrade Costs'!$A$24:$A$182</c:f>
            </c:strRef>
          </c:cat>
          <c:val>
            <c:numRef>
              <c:f>'Hero Upgrade Costs'!$C$24:$C$182</c:f>
            </c:numRef>
          </c:val>
          <c:smooth val="0"/>
        </c:ser>
        <c:axId val="1183861001"/>
        <c:axId val="702205888"/>
      </c:lineChart>
      <c:catAx>
        <c:axId val="1183861001"/>
        <c:scaling>
          <c:orientation val="minMax"/>
          <c:min val="141.0"/>
        </c:scaling>
        <c:delete val="0"/>
        <c:axPos val="b"/>
        <c:title>
          <c:tx>
            <c:rich>
              <a:bodyPr/>
              <a:lstStyle/>
              <a:p>
                <a:pPr lvl="0">
                  <a:defRPr b="0">
                    <a:solidFill>
                      <a:srgbClr val="000000"/>
                    </a:solidFill>
                    <a:latin typeface="Roboto"/>
                  </a:defRPr>
                </a:pPr>
                <a:r>
                  <a:t>Hero Level </a:t>
                </a:r>
              </a:p>
            </c:rich>
          </c:tx>
          <c:overlay val="0"/>
        </c:title>
        <c:txPr>
          <a:bodyPr/>
          <a:lstStyle/>
          <a:p>
            <a:pPr lvl="0">
              <a:defRPr b="0">
                <a:solidFill>
                  <a:srgbClr val="000000"/>
                </a:solidFill>
                <a:latin typeface="Roboto"/>
              </a:defRPr>
            </a:pPr>
          </a:p>
        </c:txPr>
        <c:crossAx val="702205888"/>
      </c:catAx>
      <c:valAx>
        <c:axId val="702205888"/>
        <c:scaling>
          <c:orientation val="minMax"/>
          <c:min val="40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183861001"/>
      </c:valAx>
    </c:plotArea>
    <c:legend>
      <c:legendPos val="r"/>
      <c:overlay val="0"/>
      <c:txPr>
        <a:bodyPr/>
        <a:lstStyle/>
        <a:p>
          <a:pPr lvl="0">
            <a:defRPr b="0">
              <a:solidFill>
                <a:srgbClr val="000000"/>
              </a:solidFill>
              <a:latin typeface="Roboto"/>
            </a:defRPr>
          </a:pPr>
        </a:p>
      </c:txPr>
    </c:legend>
    <c:plotVisOnly val="1"/>
  </c:chart>
  <c:spPr>
    <a:solidFill>
      <a:srgbClr val="D9D9D9"/>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Hero Level 160-179</a:t>
            </a:r>
          </a:p>
        </c:rich>
      </c:tx>
      <c:overlay val="0"/>
    </c:title>
    <c:plotArea>
      <c:layout/>
      <c:lineChart>
        <c:ser>
          <c:idx val="0"/>
          <c:order val="0"/>
          <c:tx>
            <c:strRef>
              <c:f>'Hero Upgrade Costs'!$B$22:$B$23</c:f>
            </c:strRef>
          </c:tx>
          <c:marker>
            <c:symbol val="none"/>
          </c:marker>
          <c:cat>
            <c:strRef>
              <c:f>'Hero Upgrade Costs'!$A$24:$A$202</c:f>
            </c:strRef>
          </c:cat>
          <c:val>
            <c:numRef>
              <c:f>'Hero Upgrade Costs'!$B$24:$B$202</c:f>
            </c:numRef>
          </c:val>
          <c:smooth val="0"/>
        </c:ser>
        <c:ser>
          <c:idx val="1"/>
          <c:order val="1"/>
          <c:tx>
            <c:strRef>
              <c:f>'Hero Upgrade Costs'!$C$22:$C$23</c:f>
            </c:strRef>
          </c:tx>
          <c:marker>
            <c:symbol val="none"/>
          </c:marker>
          <c:cat>
            <c:strRef>
              <c:f>'Hero Upgrade Costs'!$A$24:$A$202</c:f>
            </c:strRef>
          </c:cat>
          <c:val>
            <c:numRef>
              <c:f>'Hero Upgrade Costs'!$C$24:$C$202</c:f>
            </c:numRef>
          </c:val>
          <c:smooth val="0"/>
        </c:ser>
        <c:axId val="1568215495"/>
        <c:axId val="1517683808"/>
      </c:lineChart>
      <c:catAx>
        <c:axId val="1568215495"/>
        <c:scaling>
          <c:orientation val="minMax"/>
          <c:min val="161.0"/>
        </c:scaling>
        <c:delete val="0"/>
        <c:axPos val="b"/>
        <c:title>
          <c:tx>
            <c:rich>
              <a:bodyPr/>
              <a:lstStyle/>
              <a:p>
                <a:pPr lvl="0">
                  <a:defRPr b="0">
                    <a:solidFill>
                      <a:srgbClr val="000000"/>
                    </a:solidFill>
                    <a:latin typeface="Roboto"/>
                  </a:defRPr>
                </a:pPr>
                <a:r>
                  <a:t>Hero Level </a:t>
                </a:r>
              </a:p>
            </c:rich>
          </c:tx>
          <c:overlay val="0"/>
        </c:title>
        <c:txPr>
          <a:bodyPr/>
          <a:lstStyle/>
          <a:p>
            <a:pPr lvl="0">
              <a:defRPr b="0">
                <a:solidFill>
                  <a:srgbClr val="000000"/>
                </a:solidFill>
                <a:latin typeface="Roboto"/>
              </a:defRPr>
            </a:pPr>
          </a:p>
        </c:txPr>
        <c:crossAx val="1517683808"/>
      </c:catAx>
      <c:valAx>
        <c:axId val="1517683808"/>
        <c:scaling>
          <c:orientation val="minMax"/>
          <c:min val="48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568215495"/>
      </c:valAx>
    </c:plotArea>
    <c:legend>
      <c:legendPos val="r"/>
      <c:overlay val="0"/>
      <c:txPr>
        <a:bodyPr/>
        <a:lstStyle/>
        <a:p>
          <a:pPr lvl="0">
            <a:defRPr b="0">
              <a:solidFill>
                <a:srgbClr val="000000"/>
              </a:solidFill>
              <a:latin typeface="Roboto"/>
            </a:defRPr>
          </a:pPr>
        </a:p>
      </c:txPr>
    </c:legend>
    <c:plotVisOnly val="1"/>
  </c:chart>
  <c:spPr>
    <a:solidFill>
      <a:srgbClr val="D9D9D9"/>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Hero Level 180-199</a:t>
            </a:r>
          </a:p>
        </c:rich>
      </c:tx>
      <c:overlay val="0"/>
    </c:title>
    <c:plotArea>
      <c:layout/>
      <c:lineChart>
        <c:ser>
          <c:idx val="0"/>
          <c:order val="0"/>
          <c:tx>
            <c:strRef>
              <c:f>'Hero Upgrade Costs'!$B$22:$B$23</c:f>
            </c:strRef>
          </c:tx>
          <c:marker>
            <c:symbol val="none"/>
          </c:marker>
          <c:cat>
            <c:strRef>
              <c:f>'Hero Upgrade Costs'!$A$24:$A$222</c:f>
            </c:strRef>
          </c:cat>
          <c:val>
            <c:numRef>
              <c:f>'Hero Upgrade Costs'!$B$24:$B$222</c:f>
            </c:numRef>
          </c:val>
          <c:smooth val="0"/>
        </c:ser>
        <c:ser>
          <c:idx val="1"/>
          <c:order val="1"/>
          <c:tx>
            <c:strRef>
              <c:f>'Hero Upgrade Costs'!$C$22:$C$23</c:f>
            </c:strRef>
          </c:tx>
          <c:marker>
            <c:symbol val="none"/>
          </c:marker>
          <c:cat>
            <c:strRef>
              <c:f>'Hero Upgrade Costs'!$A$24:$A$222</c:f>
            </c:strRef>
          </c:cat>
          <c:val>
            <c:numRef>
              <c:f>'Hero Upgrade Costs'!$C$24:$C$222</c:f>
            </c:numRef>
          </c:val>
          <c:smooth val="0"/>
        </c:ser>
        <c:axId val="2096705043"/>
        <c:axId val="1606851882"/>
      </c:lineChart>
      <c:catAx>
        <c:axId val="2096705043"/>
        <c:scaling>
          <c:orientation val="minMax"/>
          <c:min val="181.0"/>
        </c:scaling>
        <c:delete val="0"/>
        <c:axPos val="b"/>
        <c:title>
          <c:tx>
            <c:rich>
              <a:bodyPr/>
              <a:lstStyle/>
              <a:p>
                <a:pPr lvl="0">
                  <a:defRPr b="0">
                    <a:solidFill>
                      <a:srgbClr val="000000"/>
                    </a:solidFill>
                    <a:latin typeface="Roboto"/>
                  </a:defRPr>
                </a:pPr>
                <a:r>
                  <a:t>Hero Level </a:t>
                </a:r>
              </a:p>
            </c:rich>
          </c:tx>
          <c:overlay val="0"/>
        </c:title>
        <c:txPr>
          <a:bodyPr/>
          <a:lstStyle/>
          <a:p>
            <a:pPr lvl="0">
              <a:defRPr b="0">
                <a:solidFill>
                  <a:srgbClr val="000000"/>
                </a:solidFill>
                <a:latin typeface="Roboto"/>
              </a:defRPr>
            </a:pPr>
          </a:p>
        </c:txPr>
        <c:crossAx val="1606851882"/>
      </c:catAx>
      <c:valAx>
        <c:axId val="1606851882"/>
        <c:scaling>
          <c:orientation val="minMax"/>
          <c:min val="50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2096705043"/>
      </c:valAx>
    </c:plotArea>
    <c:legend>
      <c:legendPos val="r"/>
      <c:overlay val="0"/>
      <c:txPr>
        <a:bodyPr/>
        <a:lstStyle/>
        <a:p>
          <a:pPr lvl="0">
            <a:defRPr b="0">
              <a:solidFill>
                <a:srgbClr val="000000"/>
              </a:solidFill>
              <a:latin typeface="Roboto"/>
            </a:defRPr>
          </a:pPr>
        </a:p>
      </c:txPr>
    </c:legend>
    <c:plotVisOnly val="1"/>
  </c:chart>
  <c:spPr>
    <a:solidFill>
      <a:srgbClr val="D9D9D9"/>
    </a:solidFill>
  </c:spPr>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Hero Level 1-290</a:t>
            </a:r>
          </a:p>
        </c:rich>
      </c:tx>
      <c:overlay val="0"/>
    </c:title>
    <c:plotArea>
      <c:layout/>
      <c:lineChart>
        <c:ser>
          <c:idx val="0"/>
          <c:order val="0"/>
          <c:tx>
            <c:strRef>
              <c:f>'Hero Upgrade Costs'!$B$22:$B$23</c:f>
            </c:strRef>
          </c:tx>
          <c:marker>
            <c:symbol val="none"/>
          </c:marker>
          <c:cat>
            <c:strRef>
              <c:f>'Hero Upgrade Costs'!$A$24:$A$313</c:f>
            </c:strRef>
          </c:cat>
          <c:val>
            <c:numRef>
              <c:f>'Hero Upgrade Costs'!$B$24:$B$313</c:f>
            </c:numRef>
          </c:val>
          <c:smooth val="0"/>
        </c:ser>
        <c:ser>
          <c:idx val="1"/>
          <c:order val="1"/>
          <c:tx>
            <c:strRef>
              <c:f>'Hero Upgrade Costs'!$C$22:$C$23</c:f>
            </c:strRef>
          </c:tx>
          <c:marker>
            <c:symbol val="none"/>
          </c:marker>
          <c:cat>
            <c:strRef>
              <c:f>'Hero Upgrade Costs'!$A$24:$A$313</c:f>
            </c:strRef>
          </c:cat>
          <c:val>
            <c:numRef>
              <c:f>'Hero Upgrade Costs'!$C$24:$C$313</c:f>
            </c:numRef>
          </c:val>
          <c:smooth val="0"/>
        </c:ser>
        <c:axId val="50159961"/>
        <c:axId val="1530157033"/>
      </c:lineChart>
      <c:catAx>
        <c:axId val="50159961"/>
        <c:scaling>
          <c:orientation val="minMax"/>
        </c:scaling>
        <c:delete val="0"/>
        <c:axPos val="b"/>
        <c:title>
          <c:tx>
            <c:rich>
              <a:bodyPr/>
              <a:lstStyle/>
              <a:p>
                <a:pPr lvl="0">
                  <a:defRPr b="0">
                    <a:solidFill>
                      <a:srgbClr val="000000"/>
                    </a:solidFill>
                    <a:latin typeface="Roboto"/>
                  </a:defRPr>
                </a:pPr>
                <a:r>
                  <a:t>Hero Level </a:t>
                </a:r>
              </a:p>
            </c:rich>
          </c:tx>
          <c:overlay val="0"/>
        </c:title>
        <c:txPr>
          <a:bodyPr/>
          <a:lstStyle/>
          <a:p>
            <a:pPr lvl="0">
              <a:defRPr b="0">
                <a:solidFill>
                  <a:srgbClr val="000000"/>
                </a:solidFill>
                <a:latin typeface="Roboto"/>
              </a:defRPr>
            </a:pPr>
          </a:p>
        </c:txPr>
        <c:crossAx val="1530157033"/>
      </c:catAx>
      <c:valAx>
        <c:axId val="1530157033"/>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50159961"/>
      </c:valAx>
    </c:plotArea>
    <c:legend>
      <c:legendPos val="r"/>
      <c:overlay val="0"/>
      <c:txPr>
        <a:bodyPr/>
        <a:lstStyle/>
        <a:p>
          <a:pPr lvl="0">
            <a:defRPr b="0">
              <a:solidFill>
                <a:srgbClr val="000000"/>
              </a:solidFill>
              <a:latin typeface="Roboto"/>
            </a:defRPr>
          </a:pPr>
        </a:p>
      </c:txPr>
    </c:legend>
    <c:plotVisOnly val="1"/>
  </c:chart>
  <c:spPr>
    <a:solidFill>
      <a:srgbClr val="D9D9D9"/>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Confirmed Experience Requirements</a:t>
            </a:r>
          </a:p>
        </c:rich>
      </c:tx>
      <c:overlay val="0"/>
    </c:title>
    <c:plotArea>
      <c:layout/>
      <c:lineChart>
        <c:varyColors val="0"/>
        <c:ser>
          <c:idx val="0"/>
          <c:order val="0"/>
          <c:tx>
            <c:strRef>
              <c:f>'Exp Data'!$B$1</c:f>
            </c:strRef>
          </c:tx>
          <c:spPr>
            <a:ln cmpd="sng" w="19050">
              <a:solidFill>
                <a:srgbClr val="4285F4"/>
              </a:solidFill>
              <a:prstDash val="sysDot"/>
            </a:ln>
          </c:spPr>
          <c:marker>
            <c:symbol val="circle"/>
            <c:size val="2"/>
            <c:spPr>
              <a:solidFill>
                <a:srgbClr val="4285F4"/>
              </a:solidFill>
              <a:ln cmpd="sng">
                <a:solidFill>
                  <a:srgbClr val="4285F4"/>
                </a:solidFill>
              </a:ln>
            </c:spPr>
          </c:marker>
          <c:cat>
            <c:strRef>
              <c:f>'Exp Data'!$A$2:$A$252</c:f>
            </c:strRef>
          </c:cat>
          <c:val>
            <c:numRef>
              <c:f>'Exp Data'!$B$2:$B$252</c:f>
            </c:numRef>
          </c:val>
          <c:smooth val="0"/>
        </c:ser>
        <c:axId val="1384727442"/>
        <c:axId val="983744860"/>
      </c:lineChart>
      <c:catAx>
        <c:axId val="1384727442"/>
        <c:scaling>
          <c:orientation val="minMax"/>
        </c:scaling>
        <c:delete val="0"/>
        <c:axPos val="b"/>
        <c:title>
          <c:tx>
            <c:rich>
              <a:bodyPr/>
              <a:lstStyle/>
              <a:p>
                <a:pPr lvl="0">
                  <a:defRPr b="0" sz="1600">
                    <a:solidFill>
                      <a:srgbClr val="000000"/>
                    </a:solidFill>
                    <a:latin typeface="Roboto"/>
                  </a:defRPr>
                </a:pPr>
                <a:r>
                  <a:t>Player Level</a:t>
                </a:r>
              </a:p>
            </c:rich>
          </c:tx>
          <c:overlay val="0"/>
        </c:title>
        <c:txPr>
          <a:bodyPr/>
          <a:lstStyle/>
          <a:p>
            <a:pPr lvl="0">
              <a:defRPr b="0">
                <a:solidFill>
                  <a:srgbClr val="000000"/>
                </a:solidFill>
                <a:latin typeface="Roboto"/>
              </a:defRPr>
            </a:pPr>
          </a:p>
        </c:txPr>
        <c:crossAx val="983744860"/>
      </c:catAx>
      <c:valAx>
        <c:axId val="983744860"/>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sz="1600">
                    <a:solidFill>
                      <a:srgbClr val="000000"/>
                    </a:solidFill>
                    <a:latin typeface="Roboto"/>
                  </a:defRPr>
                </a:pPr>
                <a:r>
                  <a:t>Confirmed Experience</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384727442"/>
      </c:valAx>
    </c:plotArea>
    <c:legend>
      <c:legendPos val="r"/>
      <c:overlay val="0"/>
      <c:txPr>
        <a:bodyPr/>
        <a:lstStyle/>
        <a:p>
          <a:pPr lvl="0">
            <a:defRPr b="0" sz="12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Even Formula (116+)</a:t>
            </a:r>
          </a:p>
        </c:rich>
      </c:tx>
      <c:overlay val="0"/>
    </c:title>
    <c:plotArea>
      <c:layout/>
      <c:scatterChart>
        <c:scatterStyle val="lineMarker"/>
        <c:varyColors val="0"/>
        <c:ser>
          <c:idx val="0"/>
          <c:order val="0"/>
          <c:spPr>
            <a:ln w="47625">
              <a:noFill/>
            </a:ln>
          </c:spPr>
          <c:marker>
            <c:symbol val="circle"/>
            <c:size val="7"/>
            <c:spPr>
              <a:solidFill>
                <a:srgbClr val="4285F4"/>
              </a:solidFill>
              <a:ln cmpd="sng">
                <a:solidFill>
                  <a:srgbClr val="4285F4"/>
                </a:solidFill>
              </a:ln>
            </c:spPr>
          </c:marker>
          <c:trendline>
            <c:name/>
            <c:spPr>
              <a:ln w="19050">
                <a:solidFill>
                  <a:srgbClr val="000000"/>
                </a:solidFill>
              </a:ln>
            </c:spPr>
            <c:trendlineType val="linear"/>
            <c:dispRSqr val="1"/>
            <c:dispEq val="1"/>
          </c:trendline>
          <c:xVal>
            <c:numRef>
              <c:f>'Exp Data'!$G$126:$G$135</c:f>
            </c:numRef>
          </c:xVal>
          <c:yVal>
            <c:numRef>
              <c:f>'Exp Data'!$H$126:$H$135</c:f>
            </c:numRef>
          </c:yVal>
        </c:ser>
        <c:dLbls>
          <c:showLegendKey val="0"/>
          <c:showVal val="0"/>
          <c:showCatName val="0"/>
          <c:showSerName val="0"/>
          <c:showPercent val="0"/>
          <c:showBubbleSize val="0"/>
        </c:dLbls>
        <c:axId val="1446425181"/>
        <c:axId val="343449755"/>
      </c:scatterChart>
      <c:valAx>
        <c:axId val="1446425181"/>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343449755"/>
      </c:valAx>
      <c:valAx>
        <c:axId val="343449755"/>
        <c:scaling>
          <c:orientation val="minMax"/>
          <c:min val="700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446425181"/>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Odd Formula (117+)</a:t>
            </a:r>
          </a:p>
        </c:rich>
      </c:tx>
      <c:overlay val="0"/>
    </c:title>
    <c:plotArea>
      <c:layout/>
      <c:scatterChart>
        <c:scatterStyle val="lineMarker"/>
        <c:varyColors val="0"/>
        <c:ser>
          <c:idx val="0"/>
          <c:order val="0"/>
          <c:spPr>
            <a:ln w="47625">
              <a:noFill/>
            </a:ln>
          </c:spPr>
          <c:marker>
            <c:symbol val="circle"/>
            <c:size val="7"/>
            <c:spPr>
              <a:solidFill>
                <a:srgbClr val="4285F4"/>
              </a:solidFill>
              <a:ln cmpd="sng">
                <a:solidFill>
                  <a:srgbClr val="4285F4"/>
                </a:solidFill>
              </a:ln>
            </c:spPr>
          </c:marker>
          <c:trendline>
            <c:name/>
            <c:spPr>
              <a:ln w="19050">
                <a:solidFill>
                  <a:srgbClr val="000000"/>
                </a:solidFill>
              </a:ln>
            </c:spPr>
            <c:trendlineType val="linear"/>
            <c:dispRSqr val="1"/>
            <c:dispEq val="1"/>
          </c:trendline>
          <c:xVal>
            <c:numRef>
              <c:f>'Exp Data'!$G$137:$G$146</c:f>
            </c:numRef>
          </c:xVal>
          <c:yVal>
            <c:numRef>
              <c:f>'Exp Data'!$H$137:$H$146</c:f>
            </c:numRef>
          </c:yVal>
        </c:ser>
        <c:dLbls>
          <c:showLegendKey val="0"/>
          <c:showVal val="0"/>
          <c:showCatName val="0"/>
          <c:showSerName val="0"/>
          <c:showPercent val="0"/>
          <c:showBubbleSize val="0"/>
        </c:dLbls>
        <c:axId val="109129993"/>
        <c:axId val="2126616280"/>
      </c:scatterChart>
      <c:valAx>
        <c:axId val="109129993"/>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2126616280"/>
      </c:valAx>
      <c:valAx>
        <c:axId val="2126616280"/>
        <c:scaling>
          <c:orientation val="minMax"/>
          <c:min val="700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09129993"/>
      </c:valAx>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Hero Level 1-29</a:t>
            </a:r>
          </a:p>
        </c:rich>
      </c:tx>
      <c:overlay val="0"/>
    </c:title>
    <c:plotArea>
      <c:layout/>
      <c:lineChart>
        <c:ser>
          <c:idx val="0"/>
          <c:order val="0"/>
          <c:tx>
            <c:strRef>
              <c:f>'Hero Upgrade Costs'!$B$23</c:f>
            </c:strRef>
          </c:tx>
          <c:marker>
            <c:symbol val="none"/>
          </c:marker>
          <c:cat>
            <c:strRef>
              <c:f>'Hero Upgrade Costs'!$A$23:$A$52</c:f>
            </c:strRef>
          </c:cat>
          <c:val>
            <c:numRef>
              <c:f>'Hero Upgrade Costs'!$B$24:$B$52</c:f>
            </c:numRef>
          </c:val>
          <c:smooth val="0"/>
        </c:ser>
        <c:ser>
          <c:idx val="1"/>
          <c:order val="1"/>
          <c:tx>
            <c:strRef>
              <c:f>'Hero Upgrade Costs'!$C$23</c:f>
            </c:strRef>
          </c:tx>
          <c:marker>
            <c:symbol val="none"/>
          </c:marker>
          <c:cat>
            <c:strRef>
              <c:f>'Hero Upgrade Costs'!$A$23:$A$52</c:f>
            </c:strRef>
          </c:cat>
          <c:val>
            <c:numRef>
              <c:f>'Hero Upgrade Costs'!$C$24:$C$52</c:f>
            </c:numRef>
          </c:val>
          <c:smooth val="0"/>
        </c:ser>
        <c:axId val="416940213"/>
        <c:axId val="400178510"/>
      </c:lineChart>
      <c:catAx>
        <c:axId val="416940213"/>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400178510"/>
      </c:catAx>
      <c:valAx>
        <c:axId val="400178510"/>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416940213"/>
      </c:valAx>
    </c:plotArea>
    <c:legend>
      <c:legendPos val="r"/>
      <c:overlay val="0"/>
      <c:txPr>
        <a:bodyPr/>
        <a:lstStyle/>
        <a:p>
          <a:pPr lvl="0">
            <a:defRPr b="0">
              <a:solidFill>
                <a:srgbClr val="000000"/>
              </a:solidFill>
              <a:latin typeface="Roboto"/>
            </a:defRPr>
          </a:pPr>
        </a:p>
      </c:txPr>
    </c:legend>
    <c:plotVisOnly val="1"/>
  </c:chart>
  <c:spPr>
    <a:solidFill>
      <a:srgbClr val="D9D9D9"/>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Hero Level 40-49</a:t>
            </a:r>
          </a:p>
        </c:rich>
      </c:tx>
      <c:overlay val="0"/>
    </c:title>
    <c:plotArea>
      <c:layout/>
      <c:lineChart>
        <c:ser>
          <c:idx val="0"/>
          <c:order val="0"/>
          <c:tx>
            <c:strRef>
              <c:f>'Hero Upgrade Costs'!$B$23</c:f>
            </c:strRef>
          </c:tx>
          <c:marker>
            <c:symbol val="none"/>
          </c:marker>
          <c:cat>
            <c:strRef>
              <c:f>'Hero Upgrade Costs'!$A$24:$A$72</c:f>
            </c:strRef>
          </c:cat>
          <c:val>
            <c:numRef>
              <c:f>'Hero Upgrade Costs'!$B$24:$B$72</c:f>
            </c:numRef>
          </c:val>
          <c:smooth val="0"/>
        </c:ser>
        <c:ser>
          <c:idx val="1"/>
          <c:order val="1"/>
          <c:tx>
            <c:strRef>
              <c:f>'Hero Upgrade Costs'!$C$23</c:f>
            </c:strRef>
          </c:tx>
          <c:marker>
            <c:symbol val="none"/>
          </c:marker>
          <c:cat>
            <c:strRef>
              <c:f>'Hero Upgrade Costs'!$A$24:$A$72</c:f>
            </c:strRef>
          </c:cat>
          <c:val>
            <c:numRef>
              <c:f>'Hero Upgrade Costs'!$C$24:$C$72</c:f>
            </c:numRef>
          </c:val>
          <c:smooth val="0"/>
        </c:ser>
        <c:axId val="1153835855"/>
        <c:axId val="307472161"/>
      </c:lineChart>
      <c:catAx>
        <c:axId val="1153835855"/>
        <c:scaling>
          <c:orientation val="minMax"/>
          <c:max val="49.0"/>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307472161"/>
      </c:catAx>
      <c:valAx>
        <c:axId val="307472161"/>
        <c:scaling>
          <c:orientation val="minMax"/>
          <c:min val="4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153835855"/>
      </c:valAx>
    </c:plotArea>
    <c:legend>
      <c:legendPos val="r"/>
      <c:overlay val="0"/>
      <c:txPr>
        <a:bodyPr/>
        <a:lstStyle/>
        <a:p>
          <a:pPr lvl="0">
            <a:defRPr b="0">
              <a:solidFill>
                <a:srgbClr val="000000"/>
              </a:solidFill>
              <a:latin typeface="Roboto"/>
            </a:defRPr>
          </a:pPr>
        </a:p>
      </c:txPr>
    </c:legend>
    <c:plotVisOnly val="1"/>
  </c:chart>
  <c:spPr>
    <a:solidFill>
      <a:srgbClr val="D9D9D9"/>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Hero Level 30-39</a:t>
            </a:r>
          </a:p>
        </c:rich>
      </c:tx>
      <c:overlay val="0"/>
    </c:title>
    <c:plotArea>
      <c:layout/>
      <c:lineChart>
        <c:ser>
          <c:idx val="0"/>
          <c:order val="0"/>
          <c:tx>
            <c:strRef>
              <c:f>'Hero Upgrade Costs'!$B$23</c:f>
            </c:strRef>
          </c:tx>
          <c:marker>
            <c:symbol val="none"/>
          </c:marker>
          <c:cat>
            <c:strRef>
              <c:f>'Hero Upgrade Costs'!$A$24:$A$62</c:f>
            </c:strRef>
          </c:cat>
          <c:val>
            <c:numRef>
              <c:f>'Hero Upgrade Costs'!$B$24:$B$62</c:f>
            </c:numRef>
          </c:val>
          <c:smooth val="0"/>
        </c:ser>
        <c:ser>
          <c:idx val="1"/>
          <c:order val="1"/>
          <c:tx>
            <c:strRef>
              <c:f>'Hero Upgrade Costs'!$C$23</c:f>
            </c:strRef>
          </c:tx>
          <c:marker>
            <c:symbol val="none"/>
          </c:marker>
          <c:cat>
            <c:strRef>
              <c:f>'Hero Upgrade Costs'!$A$24:$A$62</c:f>
            </c:strRef>
          </c:cat>
          <c:val>
            <c:numRef>
              <c:f>'Hero Upgrade Costs'!$C$24:$C$62</c:f>
            </c:numRef>
          </c:val>
          <c:smooth val="0"/>
        </c:ser>
        <c:axId val="1326504888"/>
        <c:axId val="2001424680"/>
      </c:lineChart>
      <c:catAx>
        <c:axId val="1326504888"/>
        <c:scaling>
          <c:orientation val="minMax"/>
          <c:min val="31.0"/>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2001424680"/>
      </c:catAx>
      <c:valAx>
        <c:axId val="2001424680"/>
        <c:scaling>
          <c:orientation val="minMax"/>
          <c:min val="2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326504888"/>
      </c:valAx>
    </c:plotArea>
    <c:legend>
      <c:legendPos val="r"/>
      <c:overlay val="0"/>
      <c:txPr>
        <a:bodyPr/>
        <a:lstStyle/>
        <a:p>
          <a:pPr lvl="0">
            <a:defRPr b="0">
              <a:solidFill>
                <a:srgbClr val="000000"/>
              </a:solidFill>
              <a:latin typeface="Roboto"/>
            </a:defRPr>
          </a:pPr>
        </a:p>
      </c:txPr>
    </c:legend>
    <c:plotVisOnly val="1"/>
  </c:chart>
  <c:spPr>
    <a:solidFill>
      <a:srgbClr val="D9D9D9"/>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Hero Level 50-59</a:t>
            </a:r>
          </a:p>
        </c:rich>
      </c:tx>
      <c:overlay val="0"/>
    </c:title>
    <c:plotArea>
      <c:layout/>
      <c:lineChart>
        <c:ser>
          <c:idx val="0"/>
          <c:order val="0"/>
          <c:tx>
            <c:strRef>
              <c:f>'Hero Upgrade Costs'!$B$22:$B$23</c:f>
            </c:strRef>
          </c:tx>
          <c:marker>
            <c:symbol val="none"/>
          </c:marker>
          <c:cat>
            <c:strRef>
              <c:f>'Hero Upgrade Costs'!$A$24:$A$82</c:f>
            </c:strRef>
          </c:cat>
          <c:val>
            <c:numRef>
              <c:f>'Hero Upgrade Costs'!$B$24:$B$82</c:f>
            </c:numRef>
          </c:val>
          <c:smooth val="0"/>
        </c:ser>
        <c:ser>
          <c:idx val="1"/>
          <c:order val="1"/>
          <c:tx>
            <c:strRef>
              <c:f>'Hero Upgrade Costs'!$C$22:$C$23</c:f>
            </c:strRef>
          </c:tx>
          <c:marker>
            <c:symbol val="none"/>
          </c:marker>
          <c:cat>
            <c:strRef>
              <c:f>'Hero Upgrade Costs'!$A$24:$A$82</c:f>
            </c:strRef>
          </c:cat>
          <c:val>
            <c:numRef>
              <c:f>'Hero Upgrade Costs'!$C$24:$C$82</c:f>
            </c:numRef>
          </c:val>
          <c:smooth val="0"/>
        </c:ser>
        <c:axId val="2048193249"/>
        <c:axId val="1111056353"/>
      </c:lineChart>
      <c:catAx>
        <c:axId val="2048193249"/>
        <c:scaling>
          <c:orientation val="minMax"/>
          <c:min val="51.0"/>
        </c:scaling>
        <c:delete val="0"/>
        <c:axPos val="b"/>
        <c:title>
          <c:tx>
            <c:rich>
              <a:bodyPr/>
              <a:lstStyle/>
              <a:p>
                <a:pPr lvl="0">
                  <a:defRPr b="0">
                    <a:solidFill>
                      <a:srgbClr val="000000"/>
                    </a:solidFill>
                    <a:latin typeface="Roboto"/>
                  </a:defRPr>
                </a:pPr>
                <a:r>
                  <a:t>Hero Level </a:t>
                </a:r>
              </a:p>
            </c:rich>
          </c:tx>
          <c:overlay val="0"/>
        </c:title>
        <c:txPr>
          <a:bodyPr/>
          <a:lstStyle/>
          <a:p>
            <a:pPr lvl="0">
              <a:defRPr b="0">
                <a:solidFill>
                  <a:srgbClr val="000000"/>
                </a:solidFill>
                <a:latin typeface="Roboto"/>
              </a:defRPr>
            </a:pPr>
          </a:p>
        </c:txPr>
        <c:crossAx val="1111056353"/>
      </c:catAx>
      <c:valAx>
        <c:axId val="1111056353"/>
        <c:scaling>
          <c:orientation val="minMax"/>
          <c:min val="8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2048193249"/>
      </c:valAx>
    </c:plotArea>
    <c:legend>
      <c:legendPos val="r"/>
      <c:overlay val="0"/>
      <c:txPr>
        <a:bodyPr/>
        <a:lstStyle/>
        <a:p>
          <a:pPr lvl="0">
            <a:defRPr b="0">
              <a:solidFill>
                <a:srgbClr val="000000"/>
              </a:solidFill>
              <a:latin typeface="Roboto"/>
            </a:defRPr>
          </a:pPr>
        </a:p>
      </c:txPr>
    </c:legend>
    <c:plotVisOnly val="1"/>
  </c:chart>
  <c:spPr>
    <a:solidFill>
      <a:srgbClr val="D9D9D9"/>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Hero Level 60-79</a:t>
            </a:r>
          </a:p>
        </c:rich>
      </c:tx>
      <c:overlay val="0"/>
    </c:title>
    <c:plotArea>
      <c:layout/>
      <c:lineChart>
        <c:ser>
          <c:idx val="0"/>
          <c:order val="0"/>
          <c:tx>
            <c:strRef>
              <c:f>'Hero Upgrade Costs'!$B$22:$B$23</c:f>
            </c:strRef>
          </c:tx>
          <c:marker>
            <c:symbol val="none"/>
          </c:marker>
          <c:cat>
            <c:strRef>
              <c:f>'Hero Upgrade Costs'!$A$24:$A$102</c:f>
            </c:strRef>
          </c:cat>
          <c:val>
            <c:numRef>
              <c:f>'Hero Upgrade Costs'!$B$24:$B$102</c:f>
            </c:numRef>
          </c:val>
          <c:smooth val="0"/>
        </c:ser>
        <c:ser>
          <c:idx val="1"/>
          <c:order val="1"/>
          <c:tx>
            <c:strRef>
              <c:f>'Hero Upgrade Costs'!$C$22:$C$23</c:f>
            </c:strRef>
          </c:tx>
          <c:marker>
            <c:symbol val="none"/>
          </c:marker>
          <c:cat>
            <c:strRef>
              <c:f>'Hero Upgrade Costs'!$A$24:$A$102</c:f>
            </c:strRef>
          </c:cat>
          <c:val>
            <c:numRef>
              <c:f>'Hero Upgrade Costs'!$C$24:$C$102</c:f>
            </c:numRef>
          </c:val>
          <c:smooth val="0"/>
        </c:ser>
        <c:axId val="186457254"/>
        <c:axId val="530834700"/>
      </c:lineChart>
      <c:catAx>
        <c:axId val="186457254"/>
        <c:scaling>
          <c:orientation val="minMax"/>
          <c:min val="61.0"/>
        </c:scaling>
        <c:delete val="0"/>
        <c:axPos val="b"/>
        <c:title>
          <c:tx>
            <c:rich>
              <a:bodyPr/>
              <a:lstStyle/>
              <a:p>
                <a:pPr lvl="0">
                  <a:defRPr b="0">
                    <a:solidFill>
                      <a:srgbClr val="000000"/>
                    </a:solidFill>
                    <a:latin typeface="Roboto"/>
                  </a:defRPr>
                </a:pPr>
                <a:r>
                  <a:t>Hero Level </a:t>
                </a:r>
              </a:p>
            </c:rich>
          </c:tx>
          <c:overlay val="0"/>
        </c:title>
        <c:txPr>
          <a:bodyPr/>
          <a:lstStyle/>
          <a:p>
            <a:pPr lvl="0">
              <a:defRPr b="0">
                <a:solidFill>
                  <a:srgbClr val="000000"/>
                </a:solidFill>
                <a:latin typeface="Roboto"/>
              </a:defRPr>
            </a:pPr>
          </a:p>
        </c:txPr>
        <c:crossAx val="530834700"/>
      </c:catAx>
      <c:valAx>
        <c:axId val="530834700"/>
        <c:scaling>
          <c:orientation val="minMax"/>
          <c:min val="16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86457254"/>
      </c:valAx>
    </c:plotArea>
    <c:legend>
      <c:legendPos val="r"/>
      <c:overlay val="0"/>
      <c:txPr>
        <a:bodyPr/>
        <a:lstStyle/>
        <a:p>
          <a:pPr lvl="0">
            <a:defRPr b="0">
              <a:solidFill>
                <a:srgbClr val="000000"/>
              </a:solidFill>
              <a:latin typeface="Roboto"/>
            </a:defRPr>
          </a:pPr>
        </a:p>
      </c:txPr>
    </c:legend>
    <c:plotVisOnly val="1"/>
  </c:chart>
  <c:spPr>
    <a:solidFill>
      <a:srgbClr val="D9D9D9"/>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11" Type="http://schemas.openxmlformats.org/officeDocument/2006/relationships/chart" Target="../charts/chart15.xml"/><Relationship Id="rId10" Type="http://schemas.openxmlformats.org/officeDocument/2006/relationships/chart" Target="../charts/chart14.xml"/><Relationship Id="rId9" Type="http://schemas.openxmlformats.org/officeDocument/2006/relationships/chart" Target="../charts/chart13.xml"/><Relationship Id="rId5" Type="http://schemas.openxmlformats.org/officeDocument/2006/relationships/chart" Target="../charts/chart9.xml"/><Relationship Id="rId6" Type="http://schemas.openxmlformats.org/officeDocument/2006/relationships/chart" Target="../charts/chart10.xml"/><Relationship Id="rId7" Type="http://schemas.openxmlformats.org/officeDocument/2006/relationships/chart" Target="../charts/chart11.xml"/><Relationship Id="rId8"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390525</xdr:colOff>
      <xdr:row>13</xdr:row>
      <xdr:rowOff>161925</xdr:rowOff>
    </xdr:from>
    <xdr:ext cx="7296150" cy="39052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85725</xdr:colOff>
      <xdr:row>3</xdr:row>
      <xdr:rowOff>180975</xdr:rowOff>
    </xdr:from>
    <xdr:ext cx="7077075" cy="4371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504825</xdr:colOff>
      <xdr:row>121</xdr:row>
      <xdr:rowOff>133350</xdr:rowOff>
    </xdr:from>
    <xdr:ext cx="4524375" cy="279082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523875</xdr:colOff>
      <xdr:row>136</xdr:row>
      <xdr:rowOff>76200</xdr:rowOff>
    </xdr:from>
    <xdr:ext cx="4524375" cy="2800350"/>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209550</xdr:colOff>
      <xdr:row>27</xdr:row>
      <xdr:rowOff>57150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200025</xdr:colOff>
      <xdr:row>62</xdr:row>
      <xdr:rowOff>28575</xdr:rowOff>
    </xdr:from>
    <xdr:ext cx="5781675" cy="182880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190500</xdr:colOff>
      <xdr:row>52</xdr:row>
      <xdr:rowOff>9525</xdr:rowOff>
    </xdr:from>
    <xdr:ext cx="5762625" cy="18573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200025</xdr:colOff>
      <xdr:row>72</xdr:row>
      <xdr:rowOff>19050</xdr:rowOff>
    </xdr:from>
    <xdr:ext cx="5781675" cy="18573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200025</xdr:colOff>
      <xdr:row>82</xdr:row>
      <xdr:rowOff>85725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209550</xdr:colOff>
      <xdr:row>102</xdr:row>
      <xdr:rowOff>142875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228600</xdr:colOff>
      <xdr:row>134</xdr:row>
      <xdr:rowOff>9525</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5</xdr:col>
      <xdr:colOff>180975</xdr:colOff>
      <xdr:row>162</xdr:row>
      <xdr:rowOff>104775</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5</xdr:col>
      <xdr:colOff>190500</xdr:colOff>
      <xdr:row>182</xdr:row>
      <xdr:rowOff>38100</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5</xdr:col>
      <xdr:colOff>190500</xdr:colOff>
      <xdr:row>202</xdr:row>
      <xdr:rowOff>114300</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304800</xdr:colOff>
      <xdr:row>1</xdr:row>
      <xdr:rowOff>123825</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18.43"/>
  </cols>
  <sheetData>
    <row r="1">
      <c r="A1" s="1" t="s">
        <v>0</v>
      </c>
    </row>
    <row r="2">
      <c r="A2" s="2" t="s">
        <v>1</v>
      </c>
    </row>
    <row r="3">
      <c r="B3" s="3"/>
      <c r="C3" s="4"/>
      <c r="D3" s="3"/>
    </row>
    <row r="4">
      <c r="B4" s="3"/>
      <c r="C4" s="4" t="s">
        <v>2</v>
      </c>
      <c r="D4" s="3"/>
    </row>
    <row r="6">
      <c r="A6" s="5" t="s">
        <v>3</v>
      </c>
    </row>
    <row r="11">
      <c r="A11" s="5"/>
      <c r="B11" s="5"/>
      <c r="C11" s="5"/>
      <c r="D11" s="5"/>
      <c r="E11" s="5"/>
      <c r="F11" s="5"/>
    </row>
    <row r="12">
      <c r="A12" s="5" t="s">
        <v>4</v>
      </c>
    </row>
    <row r="15">
      <c r="A15" s="6"/>
    </row>
    <row r="16">
      <c r="A16" s="6"/>
      <c r="B16" s="6"/>
      <c r="C16" s="7" t="s">
        <v>5</v>
      </c>
      <c r="D16" s="6"/>
      <c r="E16" s="6"/>
      <c r="F16" s="6"/>
    </row>
    <row r="18">
      <c r="A18" s="8" t="s">
        <v>6</v>
      </c>
      <c r="B18" s="9" t="s">
        <v>7</v>
      </c>
      <c r="C18" s="8"/>
      <c r="D18" s="8"/>
      <c r="E18" s="8"/>
      <c r="F18" s="8"/>
    </row>
    <row r="19">
      <c r="A19" s="9"/>
      <c r="C19" s="9"/>
      <c r="D19" s="9"/>
      <c r="E19" s="9"/>
      <c r="F19" s="9"/>
    </row>
    <row r="20">
      <c r="A20" s="8" t="s">
        <v>8</v>
      </c>
      <c r="B20" s="9" t="s">
        <v>9</v>
      </c>
      <c r="C20" s="9"/>
      <c r="D20" s="9"/>
      <c r="E20" s="9"/>
      <c r="F20" s="9"/>
    </row>
    <row r="21">
      <c r="A21" s="8"/>
      <c r="C21" s="5"/>
      <c r="D21" s="5"/>
      <c r="E21" s="5"/>
      <c r="F21" s="5"/>
    </row>
    <row r="22">
      <c r="A22" s="8" t="s">
        <v>10</v>
      </c>
      <c r="B22" s="9" t="s">
        <v>11</v>
      </c>
      <c r="C22" s="5"/>
      <c r="D22" s="5"/>
      <c r="E22" s="5"/>
      <c r="F22" s="5"/>
    </row>
    <row r="23">
      <c r="A23" s="8"/>
      <c r="C23" s="5"/>
      <c r="D23" s="5"/>
      <c r="E23" s="5"/>
      <c r="F23" s="5"/>
    </row>
    <row r="24">
      <c r="A24" s="8" t="s">
        <v>12</v>
      </c>
      <c r="B24" s="9" t="s">
        <v>13</v>
      </c>
      <c r="C24" s="8"/>
      <c r="E24" s="5"/>
      <c r="F24" s="5"/>
      <c r="I24" s="5"/>
      <c r="J24" s="5"/>
    </row>
    <row r="25">
      <c r="A25" s="8"/>
      <c r="B25" s="9"/>
      <c r="C25" s="8"/>
      <c r="E25" s="5"/>
      <c r="F25" s="5"/>
      <c r="I25" s="5"/>
      <c r="J25" s="5"/>
    </row>
    <row r="26">
      <c r="A26" s="8" t="s">
        <v>14</v>
      </c>
      <c r="B26" s="9" t="s">
        <v>15</v>
      </c>
      <c r="C26" s="8"/>
      <c r="E26" s="5"/>
      <c r="F26" s="5"/>
      <c r="I26" s="5"/>
      <c r="J26" s="5"/>
    </row>
    <row r="27">
      <c r="A27" s="8"/>
    </row>
    <row r="28">
      <c r="A28" s="8" t="s">
        <v>16</v>
      </c>
      <c r="B28" s="9" t="s">
        <v>17</v>
      </c>
      <c r="C28" s="5"/>
    </row>
    <row r="29">
      <c r="A29" s="8"/>
      <c r="C29" s="5"/>
    </row>
    <row r="30">
      <c r="A30" s="8" t="s">
        <v>18</v>
      </c>
      <c r="B30" s="9" t="s">
        <v>19</v>
      </c>
      <c r="C30" s="5"/>
    </row>
    <row r="31">
      <c r="A31" s="8"/>
    </row>
    <row r="32">
      <c r="A32" s="8" t="s">
        <v>20</v>
      </c>
      <c r="B32" s="9" t="s">
        <v>21</v>
      </c>
      <c r="C32" s="8"/>
      <c r="D32" s="8"/>
      <c r="E32" s="8"/>
      <c r="F32" s="8"/>
    </row>
    <row r="34">
      <c r="A34" s="8" t="s">
        <v>22</v>
      </c>
      <c r="B34" s="9" t="s">
        <v>23</v>
      </c>
      <c r="D34" s="5"/>
      <c r="E34" s="5"/>
      <c r="F34" s="5"/>
    </row>
    <row r="35">
      <c r="A35" s="8"/>
      <c r="D35" s="5"/>
      <c r="E35" s="5"/>
      <c r="F35" s="5"/>
    </row>
    <row r="36">
      <c r="A36" s="8" t="s">
        <v>24</v>
      </c>
      <c r="B36" s="9" t="s">
        <v>25</v>
      </c>
      <c r="D36" s="5"/>
      <c r="E36" s="5"/>
      <c r="F36" s="5"/>
    </row>
    <row r="37">
      <c r="A37" s="8"/>
    </row>
    <row r="38">
      <c r="A38" s="8" t="s">
        <v>26</v>
      </c>
      <c r="B38" s="9" t="s">
        <v>27</v>
      </c>
      <c r="D38" s="8"/>
      <c r="E38" s="8"/>
      <c r="F38" s="8"/>
    </row>
    <row r="40">
      <c r="A40" s="10"/>
      <c r="B40" s="10"/>
      <c r="C40" s="10"/>
      <c r="D40" s="10"/>
      <c r="E40" s="10"/>
      <c r="F40" s="10"/>
    </row>
    <row r="41">
      <c r="A41" s="11" t="s">
        <v>28</v>
      </c>
    </row>
    <row r="43">
      <c r="C43" s="12"/>
    </row>
    <row r="44">
      <c r="C44" s="12" t="s">
        <v>29</v>
      </c>
    </row>
    <row r="46">
      <c r="A46" s="13" t="s">
        <v>0</v>
      </c>
      <c r="B46" s="14" t="s">
        <v>30</v>
      </c>
      <c r="C46" s="15"/>
      <c r="D46" s="15"/>
      <c r="E46" s="15"/>
      <c r="F46" s="15"/>
    </row>
    <row r="47">
      <c r="A47" s="13"/>
      <c r="B47" s="15"/>
      <c r="C47" s="15"/>
      <c r="D47" s="15"/>
      <c r="E47" s="15"/>
      <c r="F47" s="15"/>
    </row>
    <row r="48">
      <c r="A48" s="13" t="s">
        <v>31</v>
      </c>
      <c r="B48" s="15" t="s">
        <v>32</v>
      </c>
    </row>
    <row r="49">
      <c r="A49" s="13"/>
    </row>
    <row r="50">
      <c r="A50" s="13"/>
      <c r="B50" s="15"/>
      <c r="C50" s="15"/>
      <c r="D50" s="15"/>
      <c r="E50" s="15"/>
      <c r="F50" s="15"/>
    </row>
    <row r="51">
      <c r="A51" s="13" t="s">
        <v>33</v>
      </c>
      <c r="B51" s="15" t="s">
        <v>34</v>
      </c>
    </row>
    <row r="52">
      <c r="A52" s="13"/>
    </row>
    <row r="53">
      <c r="A53" s="13"/>
      <c r="B53" s="15"/>
      <c r="C53" s="15"/>
      <c r="D53" s="15"/>
      <c r="E53" s="15"/>
      <c r="F53" s="15"/>
    </row>
    <row r="54">
      <c r="A54" s="13" t="s">
        <v>35</v>
      </c>
      <c r="B54" s="14" t="s">
        <v>36</v>
      </c>
      <c r="C54" s="14"/>
      <c r="D54" s="14"/>
      <c r="E54" s="14"/>
      <c r="F54" s="14"/>
    </row>
    <row r="55">
      <c r="A55" s="13"/>
      <c r="B55" s="14"/>
      <c r="C55" s="15"/>
      <c r="D55" s="15"/>
      <c r="E55" s="15"/>
      <c r="F55" s="15"/>
    </row>
    <row r="56">
      <c r="A56" s="13" t="s">
        <v>37</v>
      </c>
      <c r="B56" s="15" t="s">
        <v>38</v>
      </c>
    </row>
    <row r="57">
      <c r="A57" s="13"/>
    </row>
    <row r="58">
      <c r="A58" s="13"/>
    </row>
    <row r="59">
      <c r="A59" s="13"/>
      <c r="B59" s="14"/>
      <c r="C59" s="14"/>
      <c r="D59" s="15"/>
      <c r="E59" s="15"/>
      <c r="F59" s="15"/>
    </row>
    <row r="60">
      <c r="A60" s="13" t="s">
        <v>39</v>
      </c>
      <c r="B60" s="14" t="s">
        <v>40</v>
      </c>
      <c r="C60" s="14"/>
      <c r="D60" s="15"/>
      <c r="E60" s="15"/>
      <c r="F60" s="15"/>
    </row>
    <row r="61">
      <c r="A61" s="13"/>
      <c r="B61" s="14"/>
      <c r="C61" s="14"/>
      <c r="D61" s="15"/>
      <c r="E61" s="15"/>
      <c r="F61" s="15"/>
    </row>
    <row r="62">
      <c r="A62" s="13" t="s">
        <v>41</v>
      </c>
      <c r="B62" s="14" t="s">
        <v>42</v>
      </c>
      <c r="C62" s="14"/>
      <c r="D62" s="15"/>
      <c r="E62" s="15"/>
      <c r="F62" s="15"/>
    </row>
    <row r="63">
      <c r="A63" s="13"/>
      <c r="B63" s="15"/>
      <c r="C63" s="15"/>
      <c r="D63" s="15"/>
      <c r="E63" s="15"/>
      <c r="F63" s="15"/>
    </row>
    <row r="64">
      <c r="A64" s="13" t="s">
        <v>43</v>
      </c>
      <c r="B64" s="14" t="s">
        <v>44</v>
      </c>
      <c r="C64" s="14"/>
      <c r="D64" s="14"/>
      <c r="E64" s="14"/>
      <c r="F64" s="14"/>
    </row>
    <row r="65">
      <c r="A65" s="13"/>
      <c r="B65" s="14"/>
      <c r="C65" s="14"/>
      <c r="D65" s="14"/>
      <c r="E65" s="14"/>
      <c r="F65" s="14"/>
    </row>
    <row r="66">
      <c r="A66" s="13" t="s">
        <v>45</v>
      </c>
      <c r="B66" s="14" t="s">
        <v>46</v>
      </c>
      <c r="C66" s="14"/>
      <c r="D66" s="14"/>
      <c r="E66" s="14"/>
      <c r="F66" s="14"/>
    </row>
    <row r="67">
      <c r="A67" s="13"/>
      <c r="B67" s="14"/>
      <c r="C67" s="14"/>
      <c r="D67" s="14"/>
      <c r="E67" s="14"/>
      <c r="F67" s="14"/>
    </row>
    <row r="68">
      <c r="A68" s="13" t="s">
        <v>47</v>
      </c>
      <c r="B68" s="14" t="s">
        <v>48</v>
      </c>
      <c r="C68" s="14"/>
      <c r="D68" s="14"/>
      <c r="E68" s="14"/>
      <c r="F68" s="14"/>
    </row>
    <row r="69">
      <c r="A69" s="13"/>
      <c r="B69" s="15"/>
      <c r="C69" s="15"/>
      <c r="D69" s="15"/>
      <c r="E69" s="15"/>
      <c r="F69" s="15"/>
    </row>
    <row r="70">
      <c r="A70" s="13" t="s">
        <v>49</v>
      </c>
      <c r="B70" s="15" t="s">
        <v>50</v>
      </c>
    </row>
    <row r="71">
      <c r="A71" s="13"/>
      <c r="B71" s="15"/>
      <c r="C71" s="15"/>
      <c r="D71" s="15"/>
      <c r="E71" s="15"/>
      <c r="F71" s="15"/>
    </row>
    <row r="72">
      <c r="A72" s="13" t="s">
        <v>51</v>
      </c>
      <c r="B72" s="15" t="s">
        <v>52</v>
      </c>
    </row>
    <row r="73">
      <c r="A73" s="13"/>
    </row>
    <row r="74">
      <c r="A74" s="13"/>
      <c r="B74" s="15"/>
      <c r="C74" s="15"/>
      <c r="D74" s="15"/>
      <c r="E74" s="15"/>
      <c r="F74" s="15"/>
    </row>
    <row r="75">
      <c r="A75" s="13" t="s">
        <v>53</v>
      </c>
      <c r="B75" s="15" t="s">
        <v>54</v>
      </c>
    </row>
    <row r="76">
      <c r="A76" s="13"/>
    </row>
    <row r="77">
      <c r="A77" s="13"/>
      <c r="B77" s="15"/>
      <c r="C77" s="15"/>
      <c r="D77" s="15"/>
      <c r="E77" s="15"/>
      <c r="F77" s="15"/>
    </row>
    <row r="78">
      <c r="A78" s="13" t="s">
        <v>55</v>
      </c>
      <c r="B78" s="15" t="s">
        <v>56</v>
      </c>
    </row>
    <row r="79">
      <c r="A79" s="13"/>
    </row>
    <row r="80">
      <c r="A80" s="13"/>
      <c r="B80" s="15"/>
      <c r="C80" s="15"/>
      <c r="D80" s="15"/>
      <c r="E80" s="15"/>
      <c r="F80" s="15"/>
    </row>
    <row r="81">
      <c r="A81" s="13" t="s">
        <v>57</v>
      </c>
      <c r="B81" s="15" t="s">
        <v>58</v>
      </c>
    </row>
    <row r="82">
      <c r="A82" s="13"/>
    </row>
    <row r="83">
      <c r="A83" s="13"/>
    </row>
    <row r="84">
      <c r="A84" s="13"/>
      <c r="B84" s="15"/>
      <c r="C84" s="15"/>
      <c r="D84" s="15"/>
      <c r="E84" s="15"/>
      <c r="F84" s="15"/>
    </row>
    <row r="85">
      <c r="A85" s="13" t="s">
        <v>59</v>
      </c>
      <c r="B85" s="15" t="s">
        <v>60</v>
      </c>
    </row>
    <row r="86">
      <c r="A86" s="13"/>
    </row>
    <row r="87">
      <c r="A87" s="13"/>
      <c r="B87" s="15"/>
      <c r="C87" s="15"/>
      <c r="D87" s="15"/>
      <c r="E87" s="15"/>
      <c r="F87" s="15"/>
    </row>
    <row r="88">
      <c r="A88" s="13" t="s">
        <v>61</v>
      </c>
      <c r="B88" s="15" t="s">
        <v>62</v>
      </c>
    </row>
    <row r="89">
      <c r="A89" s="13"/>
    </row>
    <row r="90">
      <c r="A90" s="13"/>
      <c r="B90" s="15"/>
      <c r="C90" s="15"/>
      <c r="D90" s="15"/>
      <c r="E90" s="15"/>
      <c r="F90" s="15"/>
    </row>
    <row r="91">
      <c r="A91" s="13" t="s">
        <v>63</v>
      </c>
      <c r="B91" s="15" t="s">
        <v>64</v>
      </c>
    </row>
    <row r="92">
      <c r="A92" s="13"/>
    </row>
    <row r="93">
      <c r="A93" s="13"/>
    </row>
    <row r="94">
      <c r="A94" s="13"/>
    </row>
    <row r="95">
      <c r="A95" s="13"/>
      <c r="B95" s="15"/>
      <c r="C95" s="15"/>
      <c r="D95" s="15"/>
      <c r="E95" s="15"/>
      <c r="F95" s="15"/>
    </row>
    <row r="96">
      <c r="A96" s="13" t="s">
        <v>65</v>
      </c>
      <c r="B96" s="15" t="s">
        <v>66</v>
      </c>
    </row>
    <row r="97">
      <c r="A97" s="13"/>
    </row>
    <row r="98">
      <c r="A98" s="13"/>
      <c r="B98" s="9"/>
    </row>
    <row r="99">
      <c r="A99" s="13" t="s">
        <v>67</v>
      </c>
      <c r="B99" s="9" t="s">
        <v>68</v>
      </c>
    </row>
    <row r="100">
      <c r="A100" s="13"/>
      <c r="B100" s="9"/>
    </row>
    <row r="101">
      <c r="A101" s="13" t="s">
        <v>69</v>
      </c>
      <c r="B101" s="9" t="s">
        <v>70</v>
      </c>
    </row>
    <row r="102">
      <c r="A102" s="13"/>
      <c r="B102" s="9"/>
    </row>
    <row r="103">
      <c r="A103" s="13" t="s">
        <v>71</v>
      </c>
      <c r="B103" s="9" t="s">
        <v>72</v>
      </c>
    </row>
  </sheetData>
  <mergeCells count="15">
    <mergeCell ref="B72:F73"/>
    <mergeCell ref="B91:F94"/>
    <mergeCell ref="B96:F97"/>
    <mergeCell ref="B85:F86"/>
    <mergeCell ref="B88:F89"/>
    <mergeCell ref="B78:F79"/>
    <mergeCell ref="B75:F76"/>
    <mergeCell ref="B81:F83"/>
    <mergeCell ref="B56:F58"/>
    <mergeCell ref="A12:F14"/>
    <mergeCell ref="A6:F10"/>
    <mergeCell ref="B51:F52"/>
    <mergeCell ref="A41:F42"/>
    <mergeCell ref="B48:F49"/>
    <mergeCell ref="B70:F70"/>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9BD5"/>
    <pageSetUpPr/>
  </sheetPr>
  <sheetViews>
    <sheetView workbookViewId="0"/>
  </sheetViews>
  <sheetFormatPr customHeight="1" defaultColWidth="14.43" defaultRowHeight="15.0"/>
  <cols>
    <col customWidth="1" min="1" max="1" width="16.86"/>
    <col customWidth="1" min="2" max="4" width="11.57"/>
    <col customWidth="1" min="5" max="5" width="11.71"/>
    <col customWidth="1" min="6" max="7" width="11.57"/>
    <col customWidth="1" min="8" max="8" width="10.57"/>
    <col customWidth="1" min="9" max="11" width="11.57"/>
    <col customWidth="1" min="12" max="13" width="12.71"/>
    <col customWidth="1" min="14" max="14" width="11.57"/>
    <col customWidth="1" min="15" max="15" width="12.57"/>
  </cols>
  <sheetData>
    <row r="2">
      <c r="A2" s="274" t="s">
        <v>482</v>
      </c>
    </row>
    <row r="3">
      <c r="A3" s="276"/>
      <c r="B3" s="277" t="s">
        <v>339</v>
      </c>
      <c r="C3" s="250"/>
      <c r="D3" s="278" t="s">
        <v>340</v>
      </c>
      <c r="E3" s="279"/>
      <c r="F3" s="280" t="s">
        <v>341</v>
      </c>
      <c r="G3" s="250"/>
      <c r="H3" s="282" t="s">
        <v>342</v>
      </c>
      <c r="I3" s="279"/>
      <c r="J3" s="284" t="s">
        <v>343</v>
      </c>
      <c r="K3" s="250"/>
      <c r="L3" s="286" t="s">
        <v>333</v>
      </c>
      <c r="M3" s="252"/>
      <c r="N3" s="288" t="s">
        <v>487</v>
      </c>
    </row>
    <row r="4">
      <c r="A4" s="290"/>
      <c r="B4" s="292" t="s">
        <v>488</v>
      </c>
      <c r="C4" s="294" t="s">
        <v>489</v>
      </c>
      <c r="D4" s="296" t="s">
        <v>488</v>
      </c>
      <c r="E4" s="297" t="s">
        <v>489</v>
      </c>
      <c r="F4" s="298" t="s">
        <v>488</v>
      </c>
      <c r="G4" s="299" t="s">
        <v>489</v>
      </c>
      <c r="H4" s="300" t="s">
        <v>488</v>
      </c>
      <c r="I4" s="301" t="s">
        <v>489</v>
      </c>
      <c r="J4" s="302" t="s">
        <v>488</v>
      </c>
      <c r="K4" s="303" t="s">
        <v>489</v>
      </c>
      <c r="L4" s="304" t="s">
        <v>488</v>
      </c>
      <c r="M4" s="260" t="s">
        <v>489</v>
      </c>
      <c r="N4" s="305"/>
    </row>
    <row r="5">
      <c r="A5" s="193" t="s">
        <v>344</v>
      </c>
      <c r="B5" s="306">
        <f t="shared" ref="B5:B12" si="2">E33-C5</f>
        <v>18300</v>
      </c>
      <c r="C5" s="308">
        <f>IF('Tech Input'!B5=0,'Tech Info'!$E$33,'Tech Info'!$E$33-VLOOKUP('Tech Input'!B5,'Tech Costs'!$A$2:$AE$61,3,FALSE))</f>
        <v>0</v>
      </c>
      <c r="D5" s="310">
        <f t="shared" ref="D5:D12" si="3">E33-E5</f>
        <v>18300</v>
      </c>
      <c r="E5" s="310">
        <f>IF('Tech Input'!C5=0,'Tech Info'!$E$33,'Tech Info'!$E$33-VLOOKUP('Tech Input'!C5,'Tech Costs'!$A$2:$AE$61,3,FALSE))</f>
        <v>0</v>
      </c>
      <c r="F5" s="312">
        <f t="shared" ref="F5:F12" si="4">E33-G5</f>
        <v>18300</v>
      </c>
      <c r="G5" s="316">
        <f>IF('Tech Input'!D5=0,'Tech Info'!$E$33,'Tech Info'!$E$33-VLOOKUP('Tech Input'!D5,'Tech Costs'!$A$2:$AE$61,3,FALSE))</f>
        <v>0</v>
      </c>
      <c r="H5" s="318">
        <f t="shared" ref="H5:H12" si="5">E33-I5</f>
        <v>550</v>
      </c>
      <c r="I5" s="318">
        <f>IF('Tech Input'!E5=0,'Tech Info'!$E$33,'Tech Info'!$E$33-VLOOKUP('Tech Input'!E5,'Tech Costs'!$A$2:$AE$61,3,FALSE))</f>
        <v>17750</v>
      </c>
      <c r="J5" s="325">
        <f t="shared" ref="J5:J12" si="6">E33-K5</f>
        <v>18300</v>
      </c>
      <c r="K5" s="329">
        <f>IF('Tech Input'!F5=0,'Tech Info'!$E$33,'Tech Info'!$E$33-VLOOKUP('Tech Input'!F5,'Tech Costs'!$A$2:$AE$61,3,FALSE))</f>
        <v>0</v>
      </c>
      <c r="L5" s="26">
        <f t="shared" ref="L5:M5" si="1">SUM(B5,D5,F5,H5,J5)</f>
        <v>73750</v>
      </c>
      <c r="M5" s="26">
        <f t="shared" si="1"/>
        <v>17750</v>
      </c>
      <c r="N5" s="335">
        <f t="shared" ref="N5:N13" si="8">L5/SUM(L5:M5)</f>
        <v>0.806010929</v>
      </c>
    </row>
    <row r="6">
      <c r="A6" s="193" t="s">
        <v>346</v>
      </c>
      <c r="B6" s="306">
        <f t="shared" si="2"/>
        <v>17200</v>
      </c>
      <c r="C6" s="308">
        <f>IF('Tech Input'!B6=0,'Tech Info'!$E$34,'Tech Info'!$E$34-VLOOKUP('Tech Input'!B6,'Tech Costs'!$A$2:$AE$61,7,FALSE))</f>
        <v>0</v>
      </c>
      <c r="D6" s="310">
        <f t="shared" si="3"/>
        <v>17200</v>
      </c>
      <c r="E6" s="310">
        <f>IF('Tech Input'!C6=0,'Tech Info'!$E$34,'Tech Info'!$E$34-VLOOKUP('Tech Input'!C6,'Tech Costs'!$A$2:$AE$61,7,FALSE))</f>
        <v>0</v>
      </c>
      <c r="F6" s="312">
        <f t="shared" si="4"/>
        <v>17200</v>
      </c>
      <c r="G6" s="316">
        <f>IF('Tech Input'!D6=0,'Tech Info'!$E$34,'Tech Info'!$E$34-VLOOKUP('Tech Input'!D6,'Tech Costs'!$A$2:$AE$61,7,FALSE))</f>
        <v>0</v>
      </c>
      <c r="H6" s="318">
        <f t="shared" si="5"/>
        <v>1040</v>
      </c>
      <c r="I6" s="318">
        <f>IF('Tech Input'!E6=0,'Tech Info'!$E$34,'Tech Info'!$E$34-VLOOKUP('Tech Input'!E6,'Tech Costs'!$A$2:$AE$61,7,FALSE))</f>
        <v>16160</v>
      </c>
      <c r="J6" s="325">
        <f t="shared" si="6"/>
        <v>17200</v>
      </c>
      <c r="K6" s="329">
        <f>IF('Tech Input'!F6=0,'Tech Info'!$E$34,'Tech Info'!$E$34-VLOOKUP('Tech Input'!F6,'Tech Costs'!$A$2:$AE$61,7,FALSE))</f>
        <v>0</v>
      </c>
      <c r="L6" s="26">
        <f t="shared" ref="L6:M6" si="7">SUM(B6,D6,F6,H6,J6)</f>
        <v>69840</v>
      </c>
      <c r="M6" s="26">
        <f t="shared" si="7"/>
        <v>16160</v>
      </c>
      <c r="N6" s="335">
        <f t="shared" si="8"/>
        <v>0.8120930233</v>
      </c>
    </row>
    <row r="7">
      <c r="A7" s="193" t="s">
        <v>348</v>
      </c>
      <c r="B7" s="306">
        <f t="shared" si="2"/>
        <v>14920</v>
      </c>
      <c r="C7" s="308">
        <f>IF('Tech Input'!B7=0,'Tech Info'!$E$35,'Tech Info'!$E$35-VLOOKUP('Tech Input'!B7,'Tech Costs'!$A$2:$AE$61,11,FALSE))</f>
        <v>0</v>
      </c>
      <c r="D7" s="310">
        <f t="shared" si="3"/>
        <v>14920</v>
      </c>
      <c r="E7" s="310">
        <f>IF('Tech Input'!C7=0,'Tech Info'!$E$35,'Tech Info'!$E$35-VLOOKUP('Tech Input'!C7,'Tech Costs'!$A$2:$AE$61,11,FALSE))</f>
        <v>0</v>
      </c>
      <c r="F7" s="312">
        <f t="shared" si="4"/>
        <v>14920</v>
      </c>
      <c r="G7" s="316">
        <f>IF('Tech Input'!D7=0,'Tech Info'!$E$35,'Tech Info'!$E$35-VLOOKUP('Tech Input'!D7,'Tech Costs'!$A$2:$AE$61,11,FALSE))</f>
        <v>0</v>
      </c>
      <c r="H7" s="318">
        <f t="shared" si="5"/>
        <v>1630</v>
      </c>
      <c r="I7" s="318">
        <f>IF('Tech Input'!E7=0,'Tech Info'!$E$35,'Tech Info'!$E$35-VLOOKUP('Tech Input'!E7,'Tech Costs'!$A$2:$AE$61,11,FALSE))</f>
        <v>13290</v>
      </c>
      <c r="J7" s="325">
        <f t="shared" si="6"/>
        <v>14920</v>
      </c>
      <c r="K7" s="329">
        <f>IF('Tech Input'!F7=0,'Tech Info'!$E$35,'Tech Info'!$E$35-VLOOKUP('Tech Input'!F7,'Tech Costs'!$A$2:$AE$61,11,FALSE))</f>
        <v>0</v>
      </c>
      <c r="L7" s="26">
        <f t="shared" ref="L7:M7" si="9">SUM(B7,D7,F7,H7,J7)</f>
        <v>61310</v>
      </c>
      <c r="M7" s="26">
        <f t="shared" si="9"/>
        <v>13290</v>
      </c>
      <c r="N7" s="335">
        <f t="shared" si="8"/>
        <v>0.821849866</v>
      </c>
    </row>
    <row r="8">
      <c r="A8" s="193" t="s">
        <v>349</v>
      </c>
      <c r="B8" s="306">
        <f t="shared" si="2"/>
        <v>12630</v>
      </c>
      <c r="C8" s="308">
        <f>IF('Tech Input'!B8=0,'Tech Info'!$E$36,'Tech Info'!$E$36-VLOOKUP('Tech Input'!B8,'Tech Costs'!$A$2:$AE$61,15,FALSE))</f>
        <v>0</v>
      </c>
      <c r="D8" s="310">
        <f t="shared" si="3"/>
        <v>12630</v>
      </c>
      <c r="E8" s="310">
        <f>IF('Tech Input'!C8=0,'Tech Info'!$E$36,'Tech Info'!$E$36-VLOOKUP('Tech Input'!C8,'Tech Costs'!$A$2:$AE$61,15,FALSE))</f>
        <v>0</v>
      </c>
      <c r="F8" s="312">
        <f t="shared" si="4"/>
        <v>12630</v>
      </c>
      <c r="G8" s="316">
        <f>IF('Tech Input'!D8=0,'Tech Info'!$E$36,'Tech Info'!$E$36-VLOOKUP('Tech Input'!D8,'Tech Costs'!$A$2:$AE$61,15,FALSE))</f>
        <v>0</v>
      </c>
      <c r="H8" s="318">
        <f t="shared" si="5"/>
        <v>2410</v>
      </c>
      <c r="I8" s="318">
        <f>IF('Tech Input'!E8=0,'Tech Info'!$E$36,'Tech Info'!$E$36-VLOOKUP('Tech Input'!E8,'Tech Costs'!$A$2:$AE$61,15,FALSE))</f>
        <v>10220</v>
      </c>
      <c r="J8" s="325">
        <f t="shared" si="6"/>
        <v>12630</v>
      </c>
      <c r="K8" s="329">
        <f>IF('Tech Input'!F8=0,'Tech Info'!$E$36,'Tech Info'!$E$36-VLOOKUP('Tech Input'!F8,'Tech Costs'!$A$2:$AE$61,15,FALSE))</f>
        <v>0</v>
      </c>
      <c r="L8" s="26">
        <f t="shared" ref="L8:M8" si="10">SUM(B8,D8,F8,H8,J8)</f>
        <v>52930</v>
      </c>
      <c r="M8" s="26">
        <f t="shared" si="10"/>
        <v>10220</v>
      </c>
      <c r="N8" s="335">
        <f t="shared" si="8"/>
        <v>0.8381631037</v>
      </c>
    </row>
    <row r="9">
      <c r="A9" s="193" t="s">
        <v>350</v>
      </c>
      <c r="B9" s="306">
        <f t="shared" si="2"/>
        <v>10500</v>
      </c>
      <c r="C9" s="308">
        <f>IF('Tech Input'!B9=0,'Tech Info'!$E$37,'Tech Info'!$E$37-VLOOKUP('Tech Input'!B9,'Tech Costs'!$A$2:$AE$61,19,FALSE))</f>
        <v>0</v>
      </c>
      <c r="D9" s="310">
        <f t="shared" si="3"/>
        <v>10500</v>
      </c>
      <c r="E9" s="310">
        <f>IF('Tech Input'!C9=0,'Tech Info'!$E$37,'Tech Info'!$E$37-VLOOKUP('Tech Input'!C9,'Tech Costs'!$A$2:$AE$61,19,FALSE))</f>
        <v>0</v>
      </c>
      <c r="F9" s="312">
        <f t="shared" si="4"/>
        <v>10500</v>
      </c>
      <c r="G9" s="316">
        <f>IF('Tech Input'!D9=0,'Tech Info'!$E$37,'Tech Info'!$E$37-VLOOKUP('Tech Input'!D9,'Tech Costs'!$A$2:$AE$61,19,FALSE))</f>
        <v>0</v>
      </c>
      <c r="H9" s="318">
        <f t="shared" si="5"/>
        <v>3750</v>
      </c>
      <c r="I9" s="318">
        <f>IF('Tech Input'!E9=0,'Tech Info'!$E$37,'Tech Info'!$E$37-VLOOKUP('Tech Input'!E9,'Tech Costs'!$A$2:$AE$61,19,FALSE))</f>
        <v>6750</v>
      </c>
      <c r="J9" s="325">
        <f t="shared" si="6"/>
        <v>10500</v>
      </c>
      <c r="K9" s="329">
        <f>IF('Tech Input'!F9=0,'Tech Info'!$E$37,'Tech Info'!$E$37-VLOOKUP('Tech Input'!F9,'Tech Costs'!$A$2:$AE$61,19,FALSE))</f>
        <v>0</v>
      </c>
      <c r="L9" s="26">
        <f t="shared" ref="L9:M9" si="11">SUM(B9,D9,F9,H9,J9)</f>
        <v>45750</v>
      </c>
      <c r="M9" s="26">
        <f t="shared" si="11"/>
        <v>6750</v>
      </c>
      <c r="N9" s="335">
        <f t="shared" si="8"/>
        <v>0.8714285714</v>
      </c>
    </row>
    <row r="10">
      <c r="A10" s="193" t="s">
        <v>351</v>
      </c>
      <c r="B10" s="306">
        <f t="shared" si="2"/>
        <v>35000</v>
      </c>
      <c r="C10" s="308">
        <f>IF('Tech Input'!B10=0,'Tech Info'!$E$38,'Tech Info'!$E$38-VLOOKUP('Tech Input'!B10,'Tech Costs'!$A$2:$AE$61,23,FALSE))</f>
        <v>0</v>
      </c>
      <c r="D10" s="310">
        <f t="shared" si="3"/>
        <v>35000</v>
      </c>
      <c r="E10" s="310">
        <f>IF('Tech Input'!C10=0,'Tech Info'!$E$38,'Tech Info'!$E$38-VLOOKUP('Tech Input'!C10,'Tech Costs'!$A$2:$AE$61,23,FALSE))</f>
        <v>0</v>
      </c>
      <c r="F10" s="312">
        <f t="shared" si="4"/>
        <v>35000</v>
      </c>
      <c r="G10" s="316">
        <f>IF('Tech Input'!D10=0,'Tech Info'!$E$38,'Tech Info'!$E$38-VLOOKUP('Tech Input'!D10,'Tech Costs'!$A$2:$AE$61,23,FALSE))</f>
        <v>0</v>
      </c>
      <c r="H10" s="318">
        <f t="shared" si="5"/>
        <v>0</v>
      </c>
      <c r="I10" s="318">
        <f>IF('Tech Input'!E10=0,'Tech Info'!$E$38,'Tech Info'!$E$38-VLOOKUP('Tech Input'!E10,'Tech Costs'!$A$2:$AE$61,23,FALSE))</f>
        <v>35000</v>
      </c>
      <c r="J10" s="325">
        <f t="shared" si="6"/>
        <v>35000</v>
      </c>
      <c r="K10" s="329">
        <f>IF('Tech Input'!F10=0,'Tech Info'!$E$38,'Tech Info'!$E$38-VLOOKUP('Tech Input'!F10,'Tech Costs'!$A$2:$AE$61,23,FALSE))</f>
        <v>0</v>
      </c>
      <c r="L10" s="26">
        <f t="shared" ref="L10:M10" si="12">SUM(B10,D10,F10,H10,J10)</f>
        <v>140000</v>
      </c>
      <c r="M10" s="26">
        <f t="shared" si="12"/>
        <v>35000</v>
      </c>
      <c r="N10" s="335">
        <f t="shared" si="8"/>
        <v>0.8</v>
      </c>
    </row>
    <row r="11">
      <c r="A11" s="193" t="s">
        <v>352</v>
      </c>
      <c r="B11" s="306">
        <f t="shared" si="2"/>
        <v>50400</v>
      </c>
      <c r="C11" s="308">
        <f>IF('Tech Input'!B11=0,'Tech Info'!$E$39,'Tech Info'!$E$39-VLOOKUP('Tech Input'!B11,'Tech Costs'!$A$2:$AE$61,27,FALSE))</f>
        <v>0</v>
      </c>
      <c r="D11" s="310">
        <f t="shared" si="3"/>
        <v>50400</v>
      </c>
      <c r="E11" s="310">
        <f>IF('Tech Input'!C11=0,'Tech Info'!$E$39,'Tech Info'!$E$39-VLOOKUP('Tech Input'!C11,'Tech Costs'!$A$2:$AE$61,27,FALSE))</f>
        <v>0</v>
      </c>
      <c r="F11" s="312">
        <f t="shared" si="4"/>
        <v>50400</v>
      </c>
      <c r="G11" s="316">
        <f>IF('Tech Input'!D11=0,'Tech Info'!$E$39,'Tech Info'!$E$39-VLOOKUP('Tech Input'!D11,'Tech Costs'!$A$2:$AE$61,27,FALSE))</f>
        <v>0</v>
      </c>
      <c r="H11" s="318">
        <f t="shared" si="5"/>
        <v>0</v>
      </c>
      <c r="I11" s="318">
        <f>IF('Tech Input'!E11=0,'Tech Info'!$E$39,'Tech Info'!$E$39-VLOOKUP('Tech Input'!E11,'Tech Costs'!$A$2:$AE$61,27,FALSE))</f>
        <v>50400</v>
      </c>
      <c r="J11" s="325">
        <f t="shared" si="6"/>
        <v>50400</v>
      </c>
      <c r="K11" s="329">
        <f>IF('Tech Input'!F11=0,'Tech Info'!$E$39,'Tech Info'!$E$39-VLOOKUP('Tech Input'!F11,'Tech Costs'!$A$2:$AE$61,27,FALSE))</f>
        <v>0</v>
      </c>
      <c r="L11" s="26">
        <f t="shared" ref="L11:M11" si="13">SUM(B11,D11,F11,H11,J11)</f>
        <v>201600</v>
      </c>
      <c r="M11" s="26">
        <f t="shared" si="13"/>
        <v>50400</v>
      </c>
      <c r="N11" s="335">
        <f t="shared" si="8"/>
        <v>0.8</v>
      </c>
    </row>
    <row r="12">
      <c r="A12" s="346" t="s">
        <v>353</v>
      </c>
      <c r="B12" s="306">
        <f t="shared" si="2"/>
        <v>66000</v>
      </c>
      <c r="C12" s="308">
        <f>IF('Tech Input'!B12=0,'Tech Info'!$E$40,'Tech Info'!$E$40-VLOOKUP('Tech Input'!B12,'Tech Costs'!$A$2:$AE$61,31,FALSE))</f>
        <v>0</v>
      </c>
      <c r="D12" s="310">
        <f t="shared" si="3"/>
        <v>66000</v>
      </c>
      <c r="E12" s="310">
        <f>IF('Tech Input'!C12=0,'Tech Info'!$E$40,'Tech Info'!$E$40-VLOOKUP('Tech Input'!C12,'Tech Costs'!$A$2:$AE$61,31,FALSE))</f>
        <v>0</v>
      </c>
      <c r="F12" s="312">
        <f t="shared" si="4"/>
        <v>66000</v>
      </c>
      <c r="G12" s="316">
        <f>IF('Tech Input'!D12=0,'Tech Info'!$E$40,'Tech Info'!$E$40-VLOOKUP('Tech Input'!D12,'Tech Costs'!$A$2:$AE$61,31,FALSE))</f>
        <v>0</v>
      </c>
      <c r="H12" s="318">
        <f t="shared" si="5"/>
        <v>0</v>
      </c>
      <c r="I12" s="318">
        <f>IF('Tech Input'!E12=0,'Tech Info'!$E$40,'Tech Info'!$E$40-VLOOKUP('Tech Input'!E12,'Tech Costs'!$A$2:$AE$61,31,FALSE))</f>
        <v>66000</v>
      </c>
      <c r="J12" s="325">
        <f t="shared" si="6"/>
        <v>66000</v>
      </c>
      <c r="K12" s="329">
        <f>IF('Tech Input'!F12=0,'Tech Info'!$E$40,'Tech Info'!$E$40-VLOOKUP('Tech Input'!F12,'Tech Costs'!$A$2:$AE$61,31,FALSE))</f>
        <v>0</v>
      </c>
      <c r="L12" s="26">
        <f t="shared" ref="L12:M12" si="14">SUM(B12,D12,F12,H12,J12)</f>
        <v>264000</v>
      </c>
      <c r="M12" s="26">
        <f t="shared" si="14"/>
        <v>66000</v>
      </c>
      <c r="N12" s="335">
        <f t="shared" si="8"/>
        <v>0.8</v>
      </c>
    </row>
    <row r="13">
      <c r="A13" s="347" t="s">
        <v>333</v>
      </c>
      <c r="B13" s="348">
        <f t="shared" ref="B13:M13" si="15">SUM(B5:B12)</f>
        <v>224950</v>
      </c>
      <c r="C13" s="349">
        <f t="shared" si="15"/>
        <v>0</v>
      </c>
      <c r="D13" s="350">
        <f t="shared" si="15"/>
        <v>224950</v>
      </c>
      <c r="E13" s="350">
        <f t="shared" si="15"/>
        <v>0</v>
      </c>
      <c r="F13" s="352">
        <f t="shared" si="15"/>
        <v>224950</v>
      </c>
      <c r="G13" s="354">
        <f t="shared" si="15"/>
        <v>0</v>
      </c>
      <c r="H13" s="356">
        <f t="shared" si="15"/>
        <v>9380</v>
      </c>
      <c r="I13" s="356">
        <f t="shared" si="15"/>
        <v>215570</v>
      </c>
      <c r="J13" s="358">
        <f t="shared" si="15"/>
        <v>224950</v>
      </c>
      <c r="K13" s="359">
        <f t="shared" si="15"/>
        <v>0</v>
      </c>
      <c r="L13" s="360">
        <f t="shared" si="15"/>
        <v>909180</v>
      </c>
      <c r="M13" s="360">
        <f t="shared" si="15"/>
        <v>215570</v>
      </c>
      <c r="N13" s="361">
        <f t="shared" si="8"/>
        <v>0.808339631</v>
      </c>
    </row>
    <row r="14">
      <c r="A14" s="362" t="s">
        <v>487</v>
      </c>
      <c r="B14" s="364">
        <f>B13/$E$41</f>
        <v>1</v>
      </c>
      <c r="C14" s="366"/>
      <c r="D14" s="367">
        <f>D13/$E$41</f>
        <v>1</v>
      </c>
      <c r="E14" s="368"/>
      <c r="F14" s="369">
        <f>F13/$E$41</f>
        <v>1</v>
      </c>
      <c r="G14" s="366"/>
      <c r="H14" s="371">
        <f>H13/$E$41</f>
        <v>0.04169815515</v>
      </c>
      <c r="I14" s="368"/>
      <c r="J14" s="372">
        <f>J13/$E$41</f>
        <v>1</v>
      </c>
      <c r="K14" s="366"/>
      <c r="L14" s="373">
        <f>L13/(E41*5)</f>
        <v>0.808339631</v>
      </c>
      <c r="M14" s="368"/>
      <c r="N14" s="374"/>
    </row>
    <row r="16">
      <c r="A16" s="375" t="s">
        <v>506</v>
      </c>
      <c r="B16" s="376"/>
      <c r="C16" s="376"/>
      <c r="D16" s="376"/>
      <c r="E16" s="376"/>
      <c r="F16" s="376"/>
      <c r="G16" s="376"/>
      <c r="H16" s="377"/>
      <c r="I16" s="377"/>
      <c r="J16" s="377"/>
      <c r="K16" s="377"/>
      <c r="L16" s="93"/>
      <c r="M16" s="93"/>
    </row>
    <row r="17">
      <c r="A17" s="276"/>
      <c r="B17" s="277" t="s">
        <v>339</v>
      </c>
      <c r="C17" s="250"/>
      <c r="D17" s="378" t="s">
        <v>340</v>
      </c>
      <c r="E17" s="250"/>
      <c r="F17" s="280" t="s">
        <v>341</v>
      </c>
      <c r="G17" s="250"/>
      <c r="H17" s="379" t="s">
        <v>342</v>
      </c>
      <c r="I17" s="250"/>
      <c r="J17" s="284" t="s">
        <v>343</v>
      </c>
      <c r="K17" s="250"/>
      <c r="L17" s="286" t="s">
        <v>333</v>
      </c>
      <c r="M17" s="252"/>
      <c r="N17" s="324" t="s">
        <v>487</v>
      </c>
    </row>
    <row r="18">
      <c r="A18" s="290"/>
      <c r="B18" s="292" t="s">
        <v>488</v>
      </c>
      <c r="C18" s="294" t="s">
        <v>489</v>
      </c>
      <c r="D18" s="380" t="s">
        <v>488</v>
      </c>
      <c r="E18" s="381" t="s">
        <v>489</v>
      </c>
      <c r="F18" s="298" t="s">
        <v>488</v>
      </c>
      <c r="G18" s="299" t="s">
        <v>489</v>
      </c>
      <c r="H18" s="382" t="s">
        <v>488</v>
      </c>
      <c r="I18" s="383" t="s">
        <v>489</v>
      </c>
      <c r="J18" s="302" t="s">
        <v>488</v>
      </c>
      <c r="K18" s="303" t="s">
        <v>489</v>
      </c>
      <c r="L18" s="304" t="s">
        <v>488</v>
      </c>
      <c r="M18" s="260" t="s">
        <v>489</v>
      </c>
      <c r="N18" s="305"/>
    </row>
    <row r="19" ht="15.75" customHeight="1">
      <c r="A19" s="193" t="s">
        <v>344</v>
      </c>
      <c r="B19" s="306">
        <f t="shared" ref="B19:B26" si="17">E47-C19</f>
        <v>9150000</v>
      </c>
      <c r="C19" s="308">
        <f>IF('Tech Input'!B5=0,'Tech Info'!$E$47,'Tech Info'!$E$47-VLOOKUP('Tech Input'!B5,'Tech Costs'!$A$2:$AG$61,5,FALSE))</f>
        <v>0</v>
      </c>
      <c r="D19" s="384">
        <f t="shared" ref="D19:D26" si="18">E47-E19</f>
        <v>9150000</v>
      </c>
      <c r="E19" s="385">
        <f>IF('Tech Input'!C5=0,'Tech Info'!$E$47,'Tech Info'!$E$47-VLOOKUP('Tech Input'!C5,'Tech Costs'!$A$2:$AG$61,5,FALSE))</f>
        <v>0</v>
      </c>
      <c r="F19" s="312">
        <f t="shared" ref="F19:F26" si="19">E47-G19</f>
        <v>9150000</v>
      </c>
      <c r="G19" s="316">
        <f>IF('Tech Input'!D5=0,'Tech Info'!$E$47,'Tech Info'!$E$47-VLOOKUP('Tech Input'!D5,'Tech Costs'!$A$2:$AG$61,5,FALSE))</f>
        <v>0</v>
      </c>
      <c r="H19" s="386">
        <f t="shared" ref="H19:H26" si="20">E47-I19</f>
        <v>275000</v>
      </c>
      <c r="I19" s="387">
        <f>IF('Tech Input'!E5=0,'Tech Info'!$E$47,'Tech Info'!$E$47-VLOOKUP('Tech Input'!E5,'Tech Costs'!$A$2:$AG$61,5,FALSE))</f>
        <v>8875000</v>
      </c>
      <c r="J19" s="325">
        <f t="shared" ref="J19:J26" si="21">E47-K19</f>
        <v>9150000</v>
      </c>
      <c r="K19" s="329">
        <f>IF('Tech Input'!F5=0,'Tech Info'!$E$47,'Tech Info'!$E$47-VLOOKUP('Tech Input'!F5,'Tech Costs'!$A$2:$AG$61,5,FALSE))</f>
        <v>0</v>
      </c>
      <c r="L19" s="26">
        <f t="shared" ref="L19:M19" si="16">SUM(B19,D19,F19,H19,J19)</f>
        <v>36875000</v>
      </c>
      <c r="M19" s="26">
        <f t="shared" si="16"/>
        <v>8875000</v>
      </c>
      <c r="N19" s="335">
        <f t="shared" ref="N19:N27" si="23">L19/SUM(L19:M19)</f>
        <v>0.806010929</v>
      </c>
    </row>
    <row r="20">
      <c r="A20" s="193" t="s">
        <v>346</v>
      </c>
      <c r="B20" s="306">
        <f t="shared" si="17"/>
        <v>8850000</v>
      </c>
      <c r="C20" s="308">
        <f>IF('Tech Input'!B6=0,'Tech Info'!$E$48,'Tech Info'!$E$48-VLOOKUP('Tech Input'!B6,'Tech Costs'!$A$2:$AG$61,9,FALSE))</f>
        <v>0</v>
      </c>
      <c r="D20" s="384">
        <f t="shared" si="18"/>
        <v>8850000</v>
      </c>
      <c r="E20" s="385">
        <f>IF('Tech Input'!C6=0,'Tech Info'!$E$48,'Tech Info'!$E$48-VLOOKUP('Tech Input'!C6,'Tech Costs'!$A$2:$AG$61,9,FALSE))</f>
        <v>0</v>
      </c>
      <c r="F20" s="312">
        <f t="shared" si="19"/>
        <v>8850000</v>
      </c>
      <c r="G20" s="316">
        <f>IF('Tech Input'!D6=0,'Tech Info'!$E$48,'Tech Info'!$E$48-VLOOKUP('Tech Input'!D6,'Tech Costs'!$A$2:$AG$61,9,FALSE))</f>
        <v>0</v>
      </c>
      <c r="H20" s="386">
        <f t="shared" si="20"/>
        <v>570000</v>
      </c>
      <c r="I20" s="387">
        <f>IF('Tech Input'!E6=0,'Tech Info'!$E$48,'Tech Info'!$E$48-VLOOKUP('Tech Input'!E6,'Tech Costs'!$A$2:$AG$61,9,FALSE))</f>
        <v>8280000</v>
      </c>
      <c r="J20" s="325">
        <f t="shared" si="21"/>
        <v>8850000</v>
      </c>
      <c r="K20" s="329">
        <f>IF('Tech Input'!F6=0,'Tech Info'!$E$48,'Tech Info'!$E$48-VLOOKUP('Tech Input'!F6,'Tech Costs'!$A$2:$AG$61,9,FALSE))</f>
        <v>0</v>
      </c>
      <c r="L20" s="26">
        <f t="shared" ref="L20:M20" si="22">SUM(B20,D20,F20,H20,J20)</f>
        <v>35970000</v>
      </c>
      <c r="M20" s="26">
        <f t="shared" si="22"/>
        <v>8280000</v>
      </c>
      <c r="N20" s="335">
        <f t="shared" si="23"/>
        <v>0.8128813559</v>
      </c>
    </row>
    <row r="21">
      <c r="A21" s="193" t="s">
        <v>348</v>
      </c>
      <c r="B21" s="306">
        <f t="shared" si="17"/>
        <v>8250000</v>
      </c>
      <c r="C21" s="308">
        <f>IF('Tech Input'!B7=0,'Tech Info'!$E$49,'Tech Info'!$E$49-VLOOKUP('Tech Input'!B7,'Tech Costs'!$A$2:$AG$61,13,FALSE))</f>
        <v>0</v>
      </c>
      <c r="D21" s="384">
        <f t="shared" si="18"/>
        <v>8250000</v>
      </c>
      <c r="E21" s="385">
        <f>IF('Tech Input'!C7=0,'Tech Info'!$E$49,'Tech Info'!$E$49-VLOOKUP('Tech Input'!C7,'Tech Costs'!$A$2:$AG$61,13,FALSE))</f>
        <v>0</v>
      </c>
      <c r="F21" s="312">
        <f t="shared" si="19"/>
        <v>8250000</v>
      </c>
      <c r="G21" s="316">
        <f>IF('Tech Input'!D7=0,'Tech Info'!$E$49,'Tech Info'!$E$49-VLOOKUP('Tech Input'!D7,'Tech Costs'!$A$2:$AG$61,13,FALSE))</f>
        <v>0</v>
      </c>
      <c r="H21" s="386">
        <f t="shared" si="20"/>
        <v>937500</v>
      </c>
      <c r="I21" s="387">
        <f>IF('Tech Input'!E7=0,'Tech Info'!$E$49,'Tech Info'!$E$49-VLOOKUP('Tech Input'!E7,'Tech Costs'!$A$2:$AG$61,13,FALSE))</f>
        <v>7312500</v>
      </c>
      <c r="J21" s="325">
        <f t="shared" si="21"/>
        <v>8250000</v>
      </c>
      <c r="K21" s="329">
        <f>IF('Tech Input'!F7=0,'Tech Info'!$E$49,'Tech Info'!$E$49-VLOOKUP('Tech Input'!F7,'Tech Costs'!$A$2:$AG$61,13,FALSE))</f>
        <v>0</v>
      </c>
      <c r="L21" s="26">
        <f t="shared" ref="L21:M21" si="24">SUM(B21,D21,F21,H21,J21)</f>
        <v>33937500</v>
      </c>
      <c r="M21" s="26">
        <f t="shared" si="24"/>
        <v>7312500</v>
      </c>
      <c r="N21" s="335">
        <f t="shared" si="23"/>
        <v>0.8227272727</v>
      </c>
    </row>
    <row r="22" ht="15.75" customHeight="1">
      <c r="A22" s="193" t="s">
        <v>349</v>
      </c>
      <c r="B22" s="306">
        <f t="shared" si="17"/>
        <v>7350000</v>
      </c>
      <c r="C22" s="308">
        <f>IF('Tech Input'!B8=0,'Tech Info'!$E$50,'Tech Info'!$E$50-VLOOKUP('Tech Input'!B8,'Tech Costs'!$A$2:$AG$61,17,FALSE))</f>
        <v>0</v>
      </c>
      <c r="D22" s="384">
        <f t="shared" si="18"/>
        <v>7350000</v>
      </c>
      <c r="E22" s="385">
        <f>IF('Tech Input'!C8=0,'Tech Info'!$E$50,'Tech Info'!$E$50-VLOOKUP('Tech Input'!C8,'Tech Costs'!$A$2:$AG$61,17,FALSE))</f>
        <v>0</v>
      </c>
      <c r="F22" s="312">
        <f t="shared" si="19"/>
        <v>7350000</v>
      </c>
      <c r="G22" s="316">
        <f>IF('Tech Input'!D8=0,'Tech Info'!$E$50,'Tech Info'!$E$50-VLOOKUP('Tech Input'!D8,'Tech Costs'!$A$2:$AG$61,17,FALSE))</f>
        <v>0</v>
      </c>
      <c r="H22" s="386">
        <f t="shared" si="20"/>
        <v>1450000</v>
      </c>
      <c r="I22" s="387">
        <f>IF('Tech Input'!E8=0,'Tech Info'!$E$50,'Tech Info'!$E$50-VLOOKUP('Tech Input'!E8,'Tech Costs'!$A$2:$AG$61,17,FALSE))</f>
        <v>5900000</v>
      </c>
      <c r="J22" s="325">
        <f t="shared" si="21"/>
        <v>7350000</v>
      </c>
      <c r="K22" s="329">
        <f>IF('Tech Input'!F8=0,'Tech Info'!$E$50,'Tech Info'!$E$50-VLOOKUP('Tech Input'!F8,'Tech Costs'!$A$2:$AG$61,17,FALSE))</f>
        <v>0</v>
      </c>
      <c r="L22" s="26">
        <f t="shared" ref="L22:M22" si="25">SUM(B22,D22,F22,H22,J22)</f>
        <v>30850000</v>
      </c>
      <c r="M22" s="26">
        <f t="shared" si="25"/>
        <v>5900000</v>
      </c>
      <c r="N22" s="335">
        <f t="shared" si="23"/>
        <v>0.8394557823</v>
      </c>
    </row>
    <row r="23" ht="15.75" customHeight="1">
      <c r="A23" s="193" t="s">
        <v>350</v>
      </c>
      <c r="B23" s="306">
        <f t="shared" si="17"/>
        <v>6800000</v>
      </c>
      <c r="C23" s="308">
        <f>IF('Tech Input'!B9=0,'Tech Info'!$E$51,'Tech Info'!$E$51-VLOOKUP('Tech Input'!B9,'Tech Costs'!$A$2:$AG$61,21,FALSE))</f>
        <v>0</v>
      </c>
      <c r="D23" s="384">
        <f t="shared" si="18"/>
        <v>6800000</v>
      </c>
      <c r="E23" s="385">
        <f>IF('Tech Input'!C9=0,'Tech Info'!$E$51,'Tech Info'!$E$51-VLOOKUP('Tech Input'!C9,'Tech Costs'!$A$2:$AG$61,21,FALSE))</f>
        <v>0</v>
      </c>
      <c r="F23" s="312">
        <f t="shared" si="19"/>
        <v>6800000</v>
      </c>
      <c r="G23" s="316">
        <f>IF('Tech Input'!D9=0,'Tech Info'!$E$51,'Tech Info'!$E$51-VLOOKUP('Tech Input'!D9,'Tech Costs'!$A$2:$AG$61,21,FALSE))</f>
        <v>0</v>
      </c>
      <c r="H23" s="386">
        <f t="shared" si="20"/>
        <v>2400000</v>
      </c>
      <c r="I23" s="387">
        <f>IF('Tech Input'!E9=0,'Tech Info'!$E$51,'Tech Info'!$E$51-VLOOKUP('Tech Input'!E9,'Tech Costs'!$A$2:$AG$61,21,FALSE))</f>
        <v>4400000</v>
      </c>
      <c r="J23" s="325">
        <f t="shared" si="21"/>
        <v>6800000</v>
      </c>
      <c r="K23" s="329">
        <f>IF('Tech Input'!F9=0,'Tech Info'!$E$51,'Tech Info'!$E$51-VLOOKUP('Tech Input'!F9,'Tech Costs'!$A$2:$AG$61,21,FALSE))</f>
        <v>0</v>
      </c>
      <c r="L23" s="26">
        <f t="shared" ref="L23:M23" si="26">SUM(B23,D23,F23,H23,J23)</f>
        <v>29600000</v>
      </c>
      <c r="M23" s="26">
        <f t="shared" si="26"/>
        <v>4400000</v>
      </c>
      <c r="N23" s="335">
        <f t="shared" si="23"/>
        <v>0.8705882353</v>
      </c>
    </row>
    <row r="24" ht="15.75" customHeight="1">
      <c r="A24" s="193" t="s">
        <v>351</v>
      </c>
      <c r="B24" s="306">
        <f t="shared" si="17"/>
        <v>9700000</v>
      </c>
      <c r="C24" s="308">
        <f>IF('Tech Input'!B10=0,'Tech Info'!$E$52,'Tech Info'!$E$52-VLOOKUP('Tech Input'!B10,'Tech Costs'!$A$2:$AG$61,25,FALSE))</f>
        <v>0</v>
      </c>
      <c r="D24" s="384">
        <f t="shared" si="18"/>
        <v>9700000</v>
      </c>
      <c r="E24" s="385">
        <f>IF('Tech Input'!C10=0,'Tech Info'!$E$52,'Tech Info'!$E$52-VLOOKUP('Tech Input'!C10,'Tech Costs'!$A$2:$AG$61,25,FALSE))</f>
        <v>0</v>
      </c>
      <c r="F24" s="312">
        <f t="shared" si="19"/>
        <v>9700000</v>
      </c>
      <c r="G24" s="316">
        <f>IF('Tech Input'!D10=0,'Tech Info'!$E$52,'Tech Info'!$E$52-VLOOKUP('Tech Input'!D10,'Tech Costs'!$A$2:$AG$61,25,FALSE))</f>
        <v>0</v>
      </c>
      <c r="H24" s="386">
        <f t="shared" si="20"/>
        <v>0</v>
      </c>
      <c r="I24" s="387">
        <f>IF('Tech Input'!E10=0,'Tech Info'!$E$52,'Tech Info'!$E$52-VLOOKUP('Tech Input'!E10,'Tech Costs'!$A$2:$AG$61,25,FALSE))</f>
        <v>9700000</v>
      </c>
      <c r="J24" s="325">
        <f t="shared" si="21"/>
        <v>9700000</v>
      </c>
      <c r="K24" s="329">
        <f>IF('Tech Input'!F10=0,'Tech Info'!$E$52,'Tech Info'!$E$52-VLOOKUP('Tech Input'!F10,'Tech Costs'!$A$2:$AG$61,25,FALSE))</f>
        <v>0</v>
      </c>
      <c r="L24" s="26">
        <f t="shared" ref="L24:M24" si="27">SUM(B24,D24,F24,H24,J24)</f>
        <v>38800000</v>
      </c>
      <c r="M24" s="26">
        <f t="shared" si="27"/>
        <v>9700000</v>
      </c>
      <c r="N24" s="335">
        <f t="shared" si="23"/>
        <v>0.8</v>
      </c>
    </row>
    <row r="25" ht="15.75" customHeight="1">
      <c r="A25" s="193" t="s">
        <v>352</v>
      </c>
      <c r="B25" s="306">
        <f t="shared" si="17"/>
        <v>11700000</v>
      </c>
      <c r="C25" s="308">
        <f>IF('Tech Input'!B11=0,'Tech Info'!$E$53,'Tech Info'!$E$53-VLOOKUP('Tech Input'!B11,'Tech Costs'!$A$2:$AG$61,29,FALSE))</f>
        <v>0</v>
      </c>
      <c r="D25" s="384">
        <f t="shared" si="18"/>
        <v>11700000</v>
      </c>
      <c r="E25" s="385">
        <f>IF('Tech Input'!C11=0,'Tech Info'!$E$53,'Tech Info'!$E$53-VLOOKUP('Tech Input'!C11,'Tech Costs'!$A$2:$AG$61,29,FALSE))</f>
        <v>0</v>
      </c>
      <c r="F25" s="312">
        <f t="shared" si="19"/>
        <v>11700000</v>
      </c>
      <c r="G25" s="316">
        <f>IF('Tech Input'!D11=0,'Tech Info'!$E$53,'Tech Info'!$E$53-VLOOKUP('Tech Input'!D11,'Tech Costs'!$A$2:$AG$61,29,FALSE))</f>
        <v>0</v>
      </c>
      <c r="H25" s="386">
        <f t="shared" si="20"/>
        <v>0</v>
      </c>
      <c r="I25" s="387">
        <f>IF('Tech Input'!E11=0,'Tech Info'!$E$53,'Tech Info'!$E$53-VLOOKUP('Tech Input'!E11,'Tech Costs'!$A$2:$AG$61,29,FALSE))</f>
        <v>11700000</v>
      </c>
      <c r="J25" s="325">
        <f t="shared" si="21"/>
        <v>11700000</v>
      </c>
      <c r="K25" s="329">
        <f>IF('Tech Input'!F11=0,'Tech Info'!$E$53,'Tech Info'!$E$53-VLOOKUP('Tech Input'!F11,'Tech Costs'!$A$2:$AG$61,29,FALSE))</f>
        <v>0</v>
      </c>
      <c r="L25" s="26">
        <f t="shared" ref="L25:M25" si="28">SUM(B25,D25,F25,H25,J25)</f>
        <v>46800000</v>
      </c>
      <c r="M25" s="26">
        <f t="shared" si="28"/>
        <v>11700000</v>
      </c>
      <c r="N25" s="335">
        <f t="shared" si="23"/>
        <v>0.8</v>
      </c>
    </row>
    <row r="26">
      <c r="A26" s="346" t="s">
        <v>353</v>
      </c>
      <c r="B26" s="306">
        <f t="shared" si="17"/>
        <v>13700000</v>
      </c>
      <c r="C26" s="308">
        <f>IF('Tech Input'!B12=0,'Tech Info'!$E$54,'Tech Info'!$E$54-VLOOKUP('Tech Input'!B12,'Tech Costs'!$A$2:$AG$61,33,FALSE))</f>
        <v>0</v>
      </c>
      <c r="D26" s="310">
        <f t="shared" si="18"/>
        <v>13700000</v>
      </c>
      <c r="E26" s="310">
        <f>IF('Tech Input'!C12=0,'Tech Info'!$E$54,'Tech Info'!$E$54-VLOOKUP('Tech Input'!C12,'Tech Costs'!$A$2:$AG$61,33,FALSE))</f>
        <v>0</v>
      </c>
      <c r="F26" s="312">
        <f t="shared" si="19"/>
        <v>13700000</v>
      </c>
      <c r="G26" s="316">
        <f>IF('Tech Input'!D12=0,'Tech Info'!$E$54,'Tech Info'!$E$54-VLOOKUP('Tech Input'!D12,'Tech Costs'!$A$2:$AG$61,33,FALSE))</f>
        <v>0</v>
      </c>
      <c r="H26" s="318">
        <f t="shared" si="20"/>
        <v>0</v>
      </c>
      <c r="I26" s="318">
        <f>IF('Tech Input'!E12=0,'Tech Info'!$E$54,'Tech Info'!$E$54-VLOOKUP('Tech Input'!E12,'Tech Costs'!$A$2:$AG$61,33,FALSE))</f>
        <v>13700000</v>
      </c>
      <c r="J26" s="325">
        <f t="shared" si="21"/>
        <v>13700000</v>
      </c>
      <c r="K26" s="329">
        <f>IF('Tech Input'!F12=0,'Tech Info'!$E$54,'Tech Info'!$E$54-VLOOKUP('Tech Input'!F12,'Tech Costs'!$A$2:$AG$61,33,FALSE))</f>
        <v>0</v>
      </c>
      <c r="L26" s="26">
        <f t="shared" ref="L26:M26" si="29">SUM(B26,D26,F26,H26,J26)</f>
        <v>54800000</v>
      </c>
      <c r="M26" s="26">
        <f t="shared" si="29"/>
        <v>13700000</v>
      </c>
      <c r="N26" s="335">
        <f t="shared" si="23"/>
        <v>0.8</v>
      </c>
    </row>
    <row r="27" ht="15.75" customHeight="1">
      <c r="A27" s="347" t="s">
        <v>333</v>
      </c>
      <c r="B27" s="348">
        <f t="shared" ref="B27:M27" si="30">SUM(B19:B26)</f>
        <v>75500000</v>
      </c>
      <c r="C27" s="349">
        <f t="shared" si="30"/>
        <v>0</v>
      </c>
      <c r="D27" s="350">
        <f t="shared" si="30"/>
        <v>75500000</v>
      </c>
      <c r="E27" s="350">
        <f t="shared" si="30"/>
        <v>0</v>
      </c>
      <c r="F27" s="352">
        <f t="shared" si="30"/>
        <v>75500000</v>
      </c>
      <c r="G27" s="354">
        <f t="shared" si="30"/>
        <v>0</v>
      </c>
      <c r="H27" s="356">
        <f t="shared" si="30"/>
        <v>5632500</v>
      </c>
      <c r="I27" s="356">
        <f t="shared" si="30"/>
        <v>69867500</v>
      </c>
      <c r="J27" s="358">
        <f t="shared" si="30"/>
        <v>75500000</v>
      </c>
      <c r="K27" s="359">
        <f t="shared" si="30"/>
        <v>0</v>
      </c>
      <c r="L27" s="360">
        <f t="shared" si="30"/>
        <v>307632500</v>
      </c>
      <c r="M27" s="360">
        <f t="shared" si="30"/>
        <v>69867500</v>
      </c>
      <c r="N27" s="361">
        <f t="shared" si="23"/>
        <v>0.8149205298</v>
      </c>
    </row>
    <row r="28" ht="15.75" customHeight="1">
      <c r="A28" s="362" t="s">
        <v>487</v>
      </c>
      <c r="B28" s="364">
        <f>B27/$E$55</f>
        <v>1</v>
      </c>
      <c r="C28" s="366"/>
      <c r="D28" s="367">
        <f>D27/$E$55</f>
        <v>1</v>
      </c>
      <c r="E28" s="368"/>
      <c r="F28" s="369">
        <f>F27/$E$55</f>
        <v>1</v>
      </c>
      <c r="G28" s="366"/>
      <c r="H28" s="371">
        <f>H27/$E$55</f>
        <v>0.07460264901</v>
      </c>
      <c r="I28" s="368"/>
      <c r="J28" s="372">
        <f>J27/$E$55</f>
        <v>1</v>
      </c>
      <c r="K28" s="366"/>
      <c r="L28" s="373">
        <f>L27/(E55*5)</f>
        <v>0.8149205298</v>
      </c>
      <c r="M28" s="368"/>
      <c r="N28" s="374"/>
    </row>
    <row r="29" ht="15.75" customHeight="1"/>
    <row r="30" ht="15.75" customHeight="1"/>
    <row r="31" ht="15.75" customHeight="1"/>
    <row r="32" ht="15.75" customHeight="1">
      <c r="A32" s="481" t="s">
        <v>533</v>
      </c>
      <c r="B32" s="481" t="s">
        <v>534</v>
      </c>
      <c r="C32" s="481" t="s">
        <v>535</v>
      </c>
      <c r="D32" s="481" t="s">
        <v>536</v>
      </c>
      <c r="E32" s="481" t="s">
        <v>537</v>
      </c>
    </row>
    <row r="33" ht="15.75" customHeight="1">
      <c r="A33" s="483">
        <v>1.0</v>
      </c>
      <c r="B33" s="485">
        <v>60.0</v>
      </c>
      <c r="C33" s="485">
        <v>10.0</v>
      </c>
      <c r="D33" s="485">
        <v>10.0</v>
      </c>
      <c r="E33" s="490">
        <f>'Tech Costs'!C61</f>
        <v>18300</v>
      </c>
      <c r="F33" s="25"/>
    </row>
    <row r="34" ht="15.75" customHeight="1">
      <c r="A34" s="483">
        <v>2.0</v>
      </c>
      <c r="B34" s="485">
        <v>50.0</v>
      </c>
      <c r="C34" s="485">
        <v>50.0</v>
      </c>
      <c r="D34" s="485">
        <v>12.0</v>
      </c>
      <c r="E34" s="490">
        <f>'Tech Costs'!G51</f>
        <v>17200</v>
      </c>
      <c r="F34" s="25"/>
    </row>
    <row r="35" ht="15.75" customHeight="1">
      <c r="A35" s="483">
        <v>3.0</v>
      </c>
      <c r="B35" s="485">
        <v>40.0</v>
      </c>
      <c r="C35" s="485">
        <v>100.0</v>
      </c>
      <c r="D35" s="485">
        <v>14.0</v>
      </c>
      <c r="E35" s="490">
        <f>'Tech Costs'!K41</f>
        <v>14920</v>
      </c>
      <c r="F35" s="25"/>
    </row>
    <row r="36" ht="15.75" customHeight="1">
      <c r="A36" s="483">
        <v>4.0</v>
      </c>
      <c r="B36" s="485">
        <v>30.0</v>
      </c>
      <c r="C36" s="485">
        <v>160.0</v>
      </c>
      <c r="D36" s="485">
        <v>18.0</v>
      </c>
      <c r="E36" s="490">
        <f>'Tech Costs'!O31</f>
        <v>12630</v>
      </c>
      <c r="F36" s="25"/>
    </row>
    <row r="37" ht="15.75" customHeight="1">
      <c r="A37" s="483">
        <v>5.0</v>
      </c>
      <c r="B37" s="485">
        <v>20.0</v>
      </c>
      <c r="C37" s="485">
        <v>240.0</v>
      </c>
      <c r="D37" s="485">
        <v>30.0</v>
      </c>
      <c r="E37" s="490">
        <f>'Tech Costs'!S21</f>
        <v>10500</v>
      </c>
      <c r="F37" s="25"/>
    </row>
    <row r="38" ht="15.75" customHeight="1">
      <c r="A38" s="483">
        <v>6.0</v>
      </c>
      <c r="B38" s="485">
        <v>20.0</v>
      </c>
      <c r="C38" s="485">
        <v>800.0</v>
      </c>
      <c r="D38" s="485">
        <v>100.0</v>
      </c>
      <c r="E38" s="490">
        <f>'Tech Costs'!W21</f>
        <v>35000</v>
      </c>
      <c r="F38" s="25"/>
    </row>
    <row r="39" ht="15.75" customHeight="1">
      <c r="A39" s="483">
        <v>7.0</v>
      </c>
      <c r="B39" s="485">
        <v>20.0</v>
      </c>
      <c r="C39" s="485">
        <v>1000.0</v>
      </c>
      <c r="D39" s="485">
        <v>160.0</v>
      </c>
      <c r="E39" s="490">
        <f>'Tech Costs'!AA21</f>
        <v>50400</v>
      </c>
      <c r="F39" s="25"/>
    </row>
    <row r="40" ht="15.75" customHeight="1">
      <c r="A40" s="483">
        <v>8.0</v>
      </c>
      <c r="B40" s="485">
        <v>20.0</v>
      </c>
      <c r="C40" s="485">
        <v>1400.0</v>
      </c>
      <c r="D40" s="485">
        <v>200.0</v>
      </c>
      <c r="E40" s="490">
        <f>'Tech Costs'!AE21</f>
        <v>66000</v>
      </c>
      <c r="F40" s="25"/>
    </row>
    <row r="41" ht="15.75" customHeight="1">
      <c r="A41" s="501" t="s">
        <v>333</v>
      </c>
      <c r="B41" s="504"/>
      <c r="C41" s="504"/>
      <c r="D41" s="504"/>
      <c r="E41" s="508">
        <f>SUM(E33:E40)</f>
        <v>224950</v>
      </c>
    </row>
    <row r="42" ht="15.75" customHeight="1"/>
    <row r="43" ht="15.75" customHeight="1"/>
    <row r="44" ht="15.75" customHeight="1"/>
    <row r="45" ht="15.75" customHeight="1"/>
    <row r="46" ht="15.75" customHeight="1">
      <c r="A46" s="481" t="s">
        <v>533</v>
      </c>
      <c r="B46" s="481" t="s">
        <v>534</v>
      </c>
      <c r="C46" s="481" t="s">
        <v>547</v>
      </c>
      <c r="D46" s="510" t="s">
        <v>548</v>
      </c>
      <c r="E46" s="510" t="s">
        <v>549</v>
      </c>
    </row>
    <row r="47" ht="15.75" customHeight="1">
      <c r="A47" s="512">
        <v>1.0</v>
      </c>
      <c r="B47" s="485">
        <v>60.0</v>
      </c>
      <c r="C47" s="490">
        <v>5000.0</v>
      </c>
      <c r="D47" s="490">
        <v>5000.0</v>
      </c>
      <c r="E47" s="490">
        <f>'Tech Costs'!E61</f>
        <v>9150000</v>
      </c>
    </row>
    <row r="48" ht="15.75" customHeight="1">
      <c r="A48" s="512">
        <v>2.0</v>
      </c>
      <c r="B48" s="485">
        <v>50.0</v>
      </c>
      <c r="C48" s="490">
        <v>30000.0</v>
      </c>
      <c r="D48" s="490">
        <v>6000.0</v>
      </c>
      <c r="E48" s="490">
        <f>'Tech Costs'!I51</f>
        <v>8850000</v>
      </c>
    </row>
    <row r="49" ht="15.75" customHeight="1">
      <c r="A49" s="512">
        <v>3.0</v>
      </c>
      <c r="B49" s="485">
        <v>40.0</v>
      </c>
      <c r="C49" s="490">
        <v>60000.0</v>
      </c>
      <c r="D49" s="490">
        <v>7500.0</v>
      </c>
      <c r="E49" s="490">
        <f>'Tech Costs'!M41</f>
        <v>8250000</v>
      </c>
    </row>
    <row r="50" ht="15.75" customHeight="1">
      <c r="A50" s="512">
        <v>4.0</v>
      </c>
      <c r="B50" s="485">
        <v>30.0</v>
      </c>
      <c r="C50" s="490">
        <v>100000.0</v>
      </c>
      <c r="D50" s="490">
        <v>10000.0</v>
      </c>
      <c r="E50" s="490">
        <f>'Tech Costs'!Q31</f>
        <v>7350000</v>
      </c>
    </row>
    <row r="51" ht="15.75" customHeight="1">
      <c r="A51" s="512">
        <v>5.0</v>
      </c>
      <c r="B51" s="485">
        <v>20.0</v>
      </c>
      <c r="C51" s="490">
        <v>150000.0</v>
      </c>
      <c r="D51" s="490">
        <v>20000.0</v>
      </c>
      <c r="E51" s="490">
        <f>'Tech Costs'!U21</f>
        <v>6800000</v>
      </c>
    </row>
    <row r="52" ht="15.75" customHeight="1">
      <c r="A52" s="512">
        <v>6.0</v>
      </c>
      <c r="B52" s="485">
        <v>20.0</v>
      </c>
      <c r="C52" s="490">
        <v>200000.0</v>
      </c>
      <c r="D52" s="490">
        <v>30000.0</v>
      </c>
      <c r="E52" s="490">
        <f>'Tech Costs'!Y21</f>
        <v>9700000</v>
      </c>
    </row>
    <row r="53" ht="15.75" customHeight="1">
      <c r="A53" s="512">
        <v>7.0</v>
      </c>
      <c r="B53" s="485">
        <v>20.0</v>
      </c>
      <c r="C53" s="490">
        <v>300000.0</v>
      </c>
      <c r="D53" s="490">
        <v>30000.0</v>
      </c>
      <c r="E53" s="490">
        <f>'Tech Costs'!AC21</f>
        <v>11700000</v>
      </c>
    </row>
    <row r="54" ht="15.75" customHeight="1">
      <c r="A54" s="512">
        <v>8.0</v>
      </c>
      <c r="B54" s="485">
        <v>20.0</v>
      </c>
      <c r="C54" s="490">
        <v>400000.0</v>
      </c>
      <c r="D54" s="490">
        <v>30000.0</v>
      </c>
      <c r="E54" s="490">
        <f>'Tech Costs'!AG21</f>
        <v>13700000</v>
      </c>
    </row>
    <row r="55" ht="15.75" customHeight="1">
      <c r="A55" s="501" t="s">
        <v>333</v>
      </c>
      <c r="B55" s="504"/>
      <c r="C55" s="504"/>
      <c r="D55" s="504"/>
      <c r="E55" s="508">
        <f>SUM(E47:E54)</f>
        <v>75500000</v>
      </c>
    </row>
    <row r="56" ht="15.75" customHeight="1"/>
    <row r="57" ht="15.75" customHeight="1"/>
    <row r="58" ht="15.75" customHeight="1"/>
    <row r="59" ht="15.75" customHeight="1"/>
    <row r="60" ht="15.75" customHeight="1"/>
    <row r="61" ht="15.75" customHeight="1"/>
    <row r="62" ht="15.75" customHeight="1"/>
    <row r="63" ht="15.75" customHeight="1"/>
    <row r="64" ht="15.75" customHeight="1"/>
  </sheetData>
  <mergeCells count="26">
    <mergeCell ref="L17:M17"/>
    <mergeCell ref="N17:N18"/>
    <mergeCell ref="J28:K28"/>
    <mergeCell ref="L28:M28"/>
    <mergeCell ref="F17:G17"/>
    <mergeCell ref="D17:E17"/>
    <mergeCell ref="D28:E28"/>
    <mergeCell ref="F28:G28"/>
    <mergeCell ref="H28:I28"/>
    <mergeCell ref="B28:C28"/>
    <mergeCell ref="J14:K14"/>
    <mergeCell ref="H14:I14"/>
    <mergeCell ref="L14:M14"/>
    <mergeCell ref="F3:G3"/>
    <mergeCell ref="H3:I3"/>
    <mergeCell ref="N3:N4"/>
    <mergeCell ref="L3:M3"/>
    <mergeCell ref="J3:K3"/>
    <mergeCell ref="D14:E14"/>
    <mergeCell ref="B14:C14"/>
    <mergeCell ref="B3:C3"/>
    <mergeCell ref="D3:E3"/>
    <mergeCell ref="J17:K17"/>
    <mergeCell ref="B17:C17"/>
    <mergeCell ref="H17:I17"/>
    <mergeCell ref="F14:G14"/>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9BD5"/>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8.86"/>
    <col customWidth="1" min="2" max="2" width="10.71"/>
    <col customWidth="1" min="3" max="3" width="11.29"/>
    <col customWidth="1" min="4" max="4" width="9.57"/>
    <col customWidth="1" min="5" max="5" width="11.29"/>
    <col customWidth="1" min="6" max="6" width="10.71"/>
    <col customWidth="1" min="7" max="7" width="11.29"/>
    <col customWidth="1" min="8" max="8" width="9.57"/>
    <col customWidth="1" min="9" max="9" width="11.29"/>
    <col customWidth="1" min="10" max="10" width="10.71"/>
    <col customWidth="1" min="11" max="11" width="11.29"/>
    <col customWidth="1" min="12" max="12" width="9.57"/>
    <col customWidth="1" min="13" max="13" width="11.29"/>
    <col customWidth="1" min="14" max="14" width="10.71"/>
    <col customWidth="1" min="15" max="15" width="11.29"/>
    <col customWidth="1" min="16" max="16" width="9.57"/>
    <col customWidth="1" min="17" max="17" width="11.29"/>
    <col customWidth="1" min="18" max="18" width="10.71"/>
    <col customWidth="1" min="19" max="19" width="11.29"/>
    <col customWidth="1" min="20" max="20" width="9.57"/>
    <col customWidth="1" min="21" max="21" width="11.29"/>
    <col customWidth="1" min="22" max="22" width="10.71"/>
    <col customWidth="1" min="23" max="23" width="11.29"/>
    <col customWidth="1" min="24" max="24" width="9.57"/>
    <col customWidth="1" min="25" max="25" width="11.29"/>
    <col customWidth="1" min="26" max="26" width="10.71"/>
    <col customWidth="1" min="27" max="27" width="11.29"/>
    <col customWidth="1" min="28" max="28" width="9.57"/>
    <col customWidth="1" min="29" max="29" width="12.29"/>
    <col customWidth="1" min="30" max="30" width="10.71"/>
    <col customWidth="1" min="31" max="31" width="11.29"/>
    <col customWidth="1" min="32" max="32" width="9.57"/>
    <col customWidth="1" min="33" max="33" width="12.29"/>
    <col customWidth="1" min="34" max="34" width="12.14"/>
    <col customWidth="1" min="35" max="35" width="16.43"/>
    <col customWidth="1" min="36" max="36" width="13.43"/>
    <col customWidth="1" min="37" max="37" width="16.43"/>
  </cols>
  <sheetData>
    <row r="1" ht="30.0" customHeight="1">
      <c r="A1" s="238"/>
      <c r="B1" s="239" t="s">
        <v>344</v>
      </c>
      <c r="C1" s="240" t="s">
        <v>122</v>
      </c>
      <c r="D1" s="240" t="s">
        <v>455</v>
      </c>
      <c r="E1" s="241" t="s">
        <v>122</v>
      </c>
      <c r="F1" s="239" t="s">
        <v>346</v>
      </c>
      <c r="G1" s="240" t="s">
        <v>122</v>
      </c>
      <c r="H1" s="240" t="s">
        <v>456</v>
      </c>
      <c r="I1" s="241" t="s">
        <v>122</v>
      </c>
      <c r="J1" s="239" t="s">
        <v>348</v>
      </c>
      <c r="K1" s="240" t="s">
        <v>122</v>
      </c>
      <c r="L1" s="240" t="s">
        <v>457</v>
      </c>
      <c r="M1" s="241" t="s">
        <v>122</v>
      </c>
      <c r="N1" s="239" t="s">
        <v>349</v>
      </c>
      <c r="O1" s="240" t="s">
        <v>122</v>
      </c>
      <c r="P1" s="240" t="s">
        <v>458</v>
      </c>
      <c r="Q1" s="241" t="s">
        <v>122</v>
      </c>
      <c r="R1" s="239" t="s">
        <v>350</v>
      </c>
      <c r="S1" s="240" t="s">
        <v>122</v>
      </c>
      <c r="T1" s="240" t="s">
        <v>459</v>
      </c>
      <c r="U1" s="241" t="s">
        <v>122</v>
      </c>
      <c r="V1" s="240" t="s">
        <v>351</v>
      </c>
      <c r="W1" s="240" t="s">
        <v>122</v>
      </c>
      <c r="X1" s="240" t="s">
        <v>460</v>
      </c>
      <c r="Y1" s="240" t="s">
        <v>122</v>
      </c>
      <c r="Z1" s="239" t="s">
        <v>352</v>
      </c>
      <c r="AA1" s="240" t="s">
        <v>122</v>
      </c>
      <c r="AB1" s="240" t="s">
        <v>461</v>
      </c>
      <c r="AC1" s="241" t="s">
        <v>122</v>
      </c>
      <c r="AD1" s="240" t="s">
        <v>353</v>
      </c>
      <c r="AE1" s="240" t="s">
        <v>122</v>
      </c>
      <c r="AF1" s="240" t="s">
        <v>462</v>
      </c>
      <c r="AG1" s="240" t="s">
        <v>122</v>
      </c>
      <c r="AH1" s="239" t="s">
        <v>463</v>
      </c>
      <c r="AI1" s="241" t="s">
        <v>464</v>
      </c>
      <c r="AJ1" s="240" t="s">
        <v>465</v>
      </c>
      <c r="AK1" s="241" t="s">
        <v>466</v>
      </c>
    </row>
    <row r="2">
      <c r="A2" s="242">
        <v>1.0</v>
      </c>
      <c r="B2" s="243">
        <v>10.0</v>
      </c>
      <c r="C2" s="244">
        <f t="shared" ref="C2:C61" si="1">SUM($B$2:B2)</f>
        <v>10</v>
      </c>
      <c r="D2" s="28">
        <f>'Tech Info'!C47</f>
        <v>5000</v>
      </c>
      <c r="E2" s="245">
        <f t="shared" ref="E2:E61" si="2">SUM($D$2:D2)</f>
        <v>5000</v>
      </c>
      <c r="F2" s="243">
        <v>50.0</v>
      </c>
      <c r="G2" s="244">
        <f t="shared" ref="G2:G51" si="3">SUM($F$2:F2)</f>
        <v>50</v>
      </c>
      <c r="H2" s="28">
        <f>'Tech Info'!C48</f>
        <v>30000</v>
      </c>
      <c r="I2" s="245">
        <f t="shared" ref="I2:I51" si="4">SUM($H$2:H2)</f>
        <v>30000</v>
      </c>
      <c r="J2" s="243">
        <v>100.0</v>
      </c>
      <c r="K2" s="244">
        <f t="shared" ref="K2:K41" si="5">SUM($J$2:J2)</f>
        <v>100</v>
      </c>
      <c r="L2" s="28">
        <f>'Tech Info'!C49</f>
        <v>60000</v>
      </c>
      <c r="M2" s="245">
        <f t="shared" ref="M2:M41" si="6">SUM($L$2:L2)</f>
        <v>60000</v>
      </c>
      <c r="N2" s="243">
        <v>160.0</v>
      </c>
      <c r="O2" s="244">
        <f t="shared" ref="O2:O31" si="7">SUM($N$2:N2)</f>
        <v>160</v>
      </c>
      <c r="P2" s="28">
        <f>'Tech Info'!C50</f>
        <v>100000</v>
      </c>
      <c r="Q2" s="245">
        <f t="shared" ref="Q2:Q31" si="8">SUM($P$2:P2)</f>
        <v>100000</v>
      </c>
      <c r="R2" s="243">
        <v>240.0</v>
      </c>
      <c r="S2" s="244">
        <f t="shared" ref="S2:S21" si="9">SUM($R$2:R2)</f>
        <v>240</v>
      </c>
      <c r="T2" s="28">
        <f>'Tech Info'!C51</f>
        <v>150000</v>
      </c>
      <c r="U2" s="245">
        <f t="shared" ref="U2:U21" si="10">SUM($T$2:T2)</f>
        <v>150000</v>
      </c>
      <c r="V2" s="244">
        <v>800.0</v>
      </c>
      <c r="W2" s="244">
        <f t="shared" ref="W2:W21" si="11">SUM($V$2:V2)</f>
        <v>800</v>
      </c>
      <c r="X2" s="28">
        <f>'Tech Info'!C52</f>
        <v>200000</v>
      </c>
      <c r="Y2" s="28">
        <f t="shared" ref="Y2:Y21" si="12">SUM($X$2:X2)</f>
        <v>200000</v>
      </c>
      <c r="Z2" s="243">
        <v>1000.0</v>
      </c>
      <c r="AA2" s="244">
        <f t="shared" ref="AA2:AA21" si="13">SUM($Z$2:Z2)</f>
        <v>1000</v>
      </c>
      <c r="AB2" s="28">
        <f>'Tech Info'!C53</f>
        <v>300000</v>
      </c>
      <c r="AC2" s="245">
        <f t="shared" ref="AC2:AC21" si="14">SUM($AB$2:AB2)</f>
        <v>300000</v>
      </c>
      <c r="AD2" s="244">
        <v>1400.0</v>
      </c>
      <c r="AE2" s="244">
        <f t="shared" ref="AE2:AE21" si="15">SUM($AD$2:AD2)</f>
        <v>1400</v>
      </c>
      <c r="AF2" s="28">
        <f>'Tech Info'!C54</f>
        <v>400000</v>
      </c>
      <c r="AG2" s="28">
        <f t="shared" ref="AG2:AG21" si="16">SUM($AF$2:AF2)</f>
        <v>400000</v>
      </c>
      <c r="AH2" s="243">
        <f t="shared" ref="AH2:AH61" si="17">SUM(B2,F2,J2,N2,R2,V2,Z2,AD2)</f>
        <v>3760</v>
      </c>
      <c r="AI2" s="246">
        <f t="shared" ref="AI2:AI61" si="18">SUM($AH$2:AH2)</f>
        <v>3760</v>
      </c>
      <c r="AJ2" s="28">
        <f t="shared" ref="AJ2:AJ61" si="19">SUM(D2,H2,L2,P2,T2,X2,AB2,AF2)</f>
        <v>1245000</v>
      </c>
      <c r="AK2" s="245">
        <f>SUM($AJ$2:AJ2)</f>
        <v>1245000</v>
      </c>
    </row>
    <row r="3">
      <c r="A3" s="242">
        <v>2.0</v>
      </c>
      <c r="B3" s="243">
        <f t="shared" ref="B3:B61" si="20">B2+10</f>
        <v>20</v>
      </c>
      <c r="C3" s="244">
        <f t="shared" si="1"/>
        <v>30</v>
      </c>
      <c r="D3" s="28">
        <f>D2+'Tech Info'!$D$47</f>
        <v>10000</v>
      </c>
      <c r="E3" s="245">
        <f t="shared" si="2"/>
        <v>15000</v>
      </c>
      <c r="F3" s="243">
        <f t="shared" ref="F3:F51" si="21">F2+12</f>
        <v>62</v>
      </c>
      <c r="G3" s="244">
        <f t="shared" si="3"/>
        <v>112</v>
      </c>
      <c r="H3" s="28">
        <f>H2+'Tech Info'!$D$48</f>
        <v>36000</v>
      </c>
      <c r="I3" s="245">
        <f t="shared" si="4"/>
        <v>66000</v>
      </c>
      <c r="J3" s="243">
        <f t="shared" ref="J3:J41" si="22">J2+14</f>
        <v>114</v>
      </c>
      <c r="K3" s="244">
        <f t="shared" si="5"/>
        <v>214</v>
      </c>
      <c r="L3" s="28">
        <f>L2+'Tech Info'!$D$49</f>
        <v>67500</v>
      </c>
      <c r="M3" s="245">
        <f t="shared" si="6"/>
        <v>127500</v>
      </c>
      <c r="N3" s="243">
        <f t="shared" ref="N3:N31" si="23">N2+18</f>
        <v>178</v>
      </c>
      <c r="O3" s="244">
        <f t="shared" si="7"/>
        <v>338</v>
      </c>
      <c r="P3" s="28">
        <f>P2+'Tech Info'!$D$50</f>
        <v>110000</v>
      </c>
      <c r="Q3" s="245">
        <f t="shared" si="8"/>
        <v>210000</v>
      </c>
      <c r="R3" s="243">
        <f t="shared" ref="R3:R21" si="24">R2+30</f>
        <v>270</v>
      </c>
      <c r="S3" s="244">
        <f t="shared" si="9"/>
        <v>510</v>
      </c>
      <c r="T3" s="28">
        <f>T2+'Tech Info'!$D$51</f>
        <v>170000</v>
      </c>
      <c r="U3" s="245">
        <f t="shared" si="10"/>
        <v>320000</v>
      </c>
      <c r="V3" s="244">
        <f t="shared" ref="V3:V21" si="25">V2+100</f>
        <v>900</v>
      </c>
      <c r="W3" s="244">
        <f t="shared" si="11"/>
        <v>1700</v>
      </c>
      <c r="X3" s="28">
        <f>X2+'Tech Info'!$D$52</f>
        <v>230000</v>
      </c>
      <c r="Y3" s="28">
        <f t="shared" si="12"/>
        <v>430000</v>
      </c>
      <c r="Z3" s="243">
        <f t="shared" ref="Z3:Z21" si="26">Z2+160</f>
        <v>1160</v>
      </c>
      <c r="AA3" s="244">
        <f t="shared" si="13"/>
        <v>2160</v>
      </c>
      <c r="AB3" s="28">
        <f>AB2+'Tech Info'!$D$53</f>
        <v>330000</v>
      </c>
      <c r="AC3" s="245">
        <f t="shared" si="14"/>
        <v>630000</v>
      </c>
      <c r="AD3" s="244">
        <f t="shared" ref="AD3:AD21" si="27">AD2+200</f>
        <v>1600</v>
      </c>
      <c r="AE3" s="244">
        <f t="shared" si="15"/>
        <v>3000</v>
      </c>
      <c r="AF3" s="28">
        <f>AF2+'Tech Info'!$D$54</f>
        <v>430000</v>
      </c>
      <c r="AG3" s="28">
        <f t="shared" si="16"/>
        <v>830000</v>
      </c>
      <c r="AH3" s="243">
        <f t="shared" si="17"/>
        <v>4304</v>
      </c>
      <c r="AI3" s="246">
        <f t="shared" si="18"/>
        <v>8064</v>
      </c>
      <c r="AJ3" s="28">
        <f t="shared" si="19"/>
        <v>1383500</v>
      </c>
      <c r="AK3" s="245">
        <f t="shared" ref="AK3:AK61" si="28">SUM($AJ$3:AJ3)</f>
        <v>1383500</v>
      </c>
    </row>
    <row r="4">
      <c r="A4" s="242">
        <v>3.0</v>
      </c>
      <c r="B4" s="243">
        <f t="shared" si="20"/>
        <v>30</v>
      </c>
      <c r="C4" s="244">
        <f t="shared" si="1"/>
        <v>60</v>
      </c>
      <c r="D4" s="28">
        <f>D3+'Tech Info'!$D$47</f>
        <v>15000</v>
      </c>
      <c r="E4" s="245">
        <f t="shared" si="2"/>
        <v>30000</v>
      </c>
      <c r="F4" s="243">
        <f t="shared" si="21"/>
        <v>74</v>
      </c>
      <c r="G4" s="244">
        <f t="shared" si="3"/>
        <v>186</v>
      </c>
      <c r="H4" s="28">
        <f>H3+'Tech Info'!$D$48</f>
        <v>42000</v>
      </c>
      <c r="I4" s="245">
        <f t="shared" si="4"/>
        <v>108000</v>
      </c>
      <c r="J4" s="243">
        <f t="shared" si="22"/>
        <v>128</v>
      </c>
      <c r="K4" s="244">
        <f t="shared" si="5"/>
        <v>342</v>
      </c>
      <c r="L4" s="28">
        <f>L3+'Tech Info'!$D$49</f>
        <v>75000</v>
      </c>
      <c r="M4" s="245">
        <f t="shared" si="6"/>
        <v>202500</v>
      </c>
      <c r="N4" s="243">
        <f t="shared" si="23"/>
        <v>196</v>
      </c>
      <c r="O4" s="244">
        <f t="shared" si="7"/>
        <v>534</v>
      </c>
      <c r="P4" s="28">
        <f>P3+'Tech Info'!$D$50</f>
        <v>120000</v>
      </c>
      <c r="Q4" s="245">
        <f t="shared" si="8"/>
        <v>330000</v>
      </c>
      <c r="R4" s="243">
        <f t="shared" si="24"/>
        <v>300</v>
      </c>
      <c r="S4" s="244">
        <f t="shared" si="9"/>
        <v>810</v>
      </c>
      <c r="T4" s="28">
        <f>T3+'Tech Info'!$D$51</f>
        <v>190000</v>
      </c>
      <c r="U4" s="245">
        <f t="shared" si="10"/>
        <v>510000</v>
      </c>
      <c r="V4" s="244">
        <f t="shared" si="25"/>
        <v>1000</v>
      </c>
      <c r="W4" s="244">
        <f t="shared" si="11"/>
        <v>2700</v>
      </c>
      <c r="X4" s="28">
        <f>X3+'Tech Info'!$D$52</f>
        <v>260000</v>
      </c>
      <c r="Y4" s="28">
        <f t="shared" si="12"/>
        <v>690000</v>
      </c>
      <c r="Z4" s="243">
        <f t="shared" si="26"/>
        <v>1320</v>
      </c>
      <c r="AA4" s="244">
        <f t="shared" si="13"/>
        <v>3480</v>
      </c>
      <c r="AB4" s="28">
        <f>AB3+'Tech Info'!$D$53</f>
        <v>360000</v>
      </c>
      <c r="AC4" s="245">
        <f t="shared" si="14"/>
        <v>990000</v>
      </c>
      <c r="AD4" s="244">
        <f t="shared" si="27"/>
        <v>1800</v>
      </c>
      <c r="AE4" s="244">
        <f t="shared" si="15"/>
        <v>4800</v>
      </c>
      <c r="AF4" s="28">
        <f>AF3+'Tech Info'!$D$54</f>
        <v>460000</v>
      </c>
      <c r="AG4" s="28">
        <f t="shared" si="16"/>
        <v>1290000</v>
      </c>
      <c r="AH4" s="243">
        <f t="shared" si="17"/>
        <v>4848</v>
      </c>
      <c r="AI4" s="246">
        <f t="shared" si="18"/>
        <v>12912</v>
      </c>
      <c r="AJ4" s="28">
        <f t="shared" si="19"/>
        <v>1522000</v>
      </c>
      <c r="AK4" s="245">
        <f t="shared" si="28"/>
        <v>2905500</v>
      </c>
    </row>
    <row r="5">
      <c r="A5" s="242">
        <v>4.0</v>
      </c>
      <c r="B5" s="243">
        <f t="shared" si="20"/>
        <v>40</v>
      </c>
      <c r="C5" s="244">
        <f t="shared" si="1"/>
        <v>100</v>
      </c>
      <c r="D5" s="28">
        <f>D4+'Tech Info'!$D$47</f>
        <v>20000</v>
      </c>
      <c r="E5" s="245">
        <f t="shared" si="2"/>
        <v>50000</v>
      </c>
      <c r="F5" s="243">
        <f t="shared" si="21"/>
        <v>86</v>
      </c>
      <c r="G5" s="244">
        <f t="shared" si="3"/>
        <v>272</v>
      </c>
      <c r="H5" s="28">
        <f>H4+'Tech Info'!$D$48</f>
        <v>48000</v>
      </c>
      <c r="I5" s="245">
        <f t="shared" si="4"/>
        <v>156000</v>
      </c>
      <c r="J5" s="243">
        <f t="shared" si="22"/>
        <v>142</v>
      </c>
      <c r="K5" s="244">
        <f t="shared" si="5"/>
        <v>484</v>
      </c>
      <c r="L5" s="28">
        <f>L4+'Tech Info'!$D$49</f>
        <v>82500</v>
      </c>
      <c r="M5" s="245">
        <f t="shared" si="6"/>
        <v>285000</v>
      </c>
      <c r="N5" s="243">
        <f t="shared" si="23"/>
        <v>214</v>
      </c>
      <c r="O5" s="244">
        <f t="shared" si="7"/>
        <v>748</v>
      </c>
      <c r="P5" s="28">
        <f>P4+'Tech Info'!$D$50</f>
        <v>130000</v>
      </c>
      <c r="Q5" s="245">
        <f t="shared" si="8"/>
        <v>460000</v>
      </c>
      <c r="R5" s="243">
        <f t="shared" si="24"/>
        <v>330</v>
      </c>
      <c r="S5" s="244">
        <f t="shared" si="9"/>
        <v>1140</v>
      </c>
      <c r="T5" s="28">
        <f>T4+'Tech Info'!$D$51</f>
        <v>210000</v>
      </c>
      <c r="U5" s="245">
        <f t="shared" si="10"/>
        <v>720000</v>
      </c>
      <c r="V5" s="244">
        <f t="shared" si="25"/>
        <v>1100</v>
      </c>
      <c r="W5" s="244">
        <f t="shared" si="11"/>
        <v>3800</v>
      </c>
      <c r="X5" s="28">
        <f>X4+'Tech Info'!$D$52</f>
        <v>290000</v>
      </c>
      <c r="Y5" s="28">
        <f t="shared" si="12"/>
        <v>980000</v>
      </c>
      <c r="Z5" s="243">
        <f t="shared" si="26"/>
        <v>1480</v>
      </c>
      <c r="AA5" s="244">
        <f t="shared" si="13"/>
        <v>4960</v>
      </c>
      <c r="AB5" s="28">
        <f>AB4+'Tech Info'!$D$53</f>
        <v>390000</v>
      </c>
      <c r="AC5" s="245">
        <f t="shared" si="14"/>
        <v>1380000</v>
      </c>
      <c r="AD5" s="244">
        <f t="shared" si="27"/>
        <v>2000</v>
      </c>
      <c r="AE5" s="244">
        <f t="shared" si="15"/>
        <v>6800</v>
      </c>
      <c r="AF5" s="28">
        <f>AF4+'Tech Info'!$D$54</f>
        <v>490000</v>
      </c>
      <c r="AG5" s="28">
        <f t="shared" si="16"/>
        <v>1780000</v>
      </c>
      <c r="AH5" s="243">
        <f t="shared" si="17"/>
        <v>5392</v>
      </c>
      <c r="AI5" s="246">
        <f t="shared" si="18"/>
        <v>18304</v>
      </c>
      <c r="AJ5" s="28">
        <f t="shared" si="19"/>
        <v>1660500</v>
      </c>
      <c r="AK5" s="245">
        <f t="shared" si="28"/>
        <v>4566000</v>
      </c>
    </row>
    <row r="6">
      <c r="A6" s="242">
        <v>5.0</v>
      </c>
      <c r="B6" s="243">
        <f t="shared" si="20"/>
        <v>50</v>
      </c>
      <c r="C6" s="244">
        <f t="shared" si="1"/>
        <v>150</v>
      </c>
      <c r="D6" s="28">
        <f>D5+'Tech Info'!$D$47</f>
        <v>25000</v>
      </c>
      <c r="E6" s="245">
        <f t="shared" si="2"/>
        <v>75000</v>
      </c>
      <c r="F6" s="243">
        <f t="shared" si="21"/>
        <v>98</v>
      </c>
      <c r="G6" s="244">
        <f t="shared" si="3"/>
        <v>370</v>
      </c>
      <c r="H6" s="28">
        <f>H5+'Tech Info'!$D$48</f>
        <v>54000</v>
      </c>
      <c r="I6" s="245">
        <f t="shared" si="4"/>
        <v>210000</v>
      </c>
      <c r="J6" s="243">
        <f t="shared" si="22"/>
        <v>156</v>
      </c>
      <c r="K6" s="244">
        <f t="shared" si="5"/>
        <v>640</v>
      </c>
      <c r="L6" s="28">
        <f>L5+'Tech Info'!$D$49</f>
        <v>90000</v>
      </c>
      <c r="M6" s="245">
        <f t="shared" si="6"/>
        <v>375000</v>
      </c>
      <c r="N6" s="243">
        <f t="shared" si="23"/>
        <v>232</v>
      </c>
      <c r="O6" s="244">
        <f t="shared" si="7"/>
        <v>980</v>
      </c>
      <c r="P6" s="28">
        <f>P5+'Tech Info'!$D$50</f>
        <v>140000</v>
      </c>
      <c r="Q6" s="245">
        <f t="shared" si="8"/>
        <v>600000</v>
      </c>
      <c r="R6" s="243">
        <f t="shared" si="24"/>
        <v>360</v>
      </c>
      <c r="S6" s="244">
        <f t="shared" si="9"/>
        <v>1500</v>
      </c>
      <c r="T6" s="28">
        <f>T5+'Tech Info'!$D$51</f>
        <v>230000</v>
      </c>
      <c r="U6" s="245">
        <f t="shared" si="10"/>
        <v>950000</v>
      </c>
      <c r="V6" s="244">
        <f t="shared" si="25"/>
        <v>1200</v>
      </c>
      <c r="W6" s="244">
        <f t="shared" si="11"/>
        <v>5000</v>
      </c>
      <c r="X6" s="28">
        <f>X5+'Tech Info'!$D$52</f>
        <v>320000</v>
      </c>
      <c r="Y6" s="28">
        <f t="shared" si="12"/>
        <v>1300000</v>
      </c>
      <c r="Z6" s="243">
        <f t="shared" si="26"/>
        <v>1640</v>
      </c>
      <c r="AA6" s="244">
        <f t="shared" si="13"/>
        <v>6600</v>
      </c>
      <c r="AB6" s="28">
        <f>AB5+'Tech Info'!$D$53</f>
        <v>420000</v>
      </c>
      <c r="AC6" s="245">
        <f t="shared" si="14"/>
        <v>1800000</v>
      </c>
      <c r="AD6" s="244">
        <f t="shared" si="27"/>
        <v>2200</v>
      </c>
      <c r="AE6" s="244">
        <f t="shared" si="15"/>
        <v>9000</v>
      </c>
      <c r="AF6" s="28">
        <f>AF5+'Tech Info'!$D$54</f>
        <v>520000</v>
      </c>
      <c r="AG6" s="28">
        <f t="shared" si="16"/>
        <v>2300000</v>
      </c>
      <c r="AH6" s="243">
        <f t="shared" si="17"/>
        <v>5936</v>
      </c>
      <c r="AI6" s="246">
        <f t="shared" si="18"/>
        <v>24240</v>
      </c>
      <c r="AJ6" s="28">
        <f t="shared" si="19"/>
        <v>1799000</v>
      </c>
      <c r="AK6" s="245">
        <f t="shared" si="28"/>
        <v>6365000</v>
      </c>
    </row>
    <row r="7">
      <c r="A7" s="242">
        <v>6.0</v>
      </c>
      <c r="B7" s="243">
        <f t="shared" si="20"/>
        <v>60</v>
      </c>
      <c r="C7" s="244">
        <f t="shared" si="1"/>
        <v>210</v>
      </c>
      <c r="D7" s="28">
        <f>D6+'Tech Info'!$D$47</f>
        <v>30000</v>
      </c>
      <c r="E7" s="245">
        <f t="shared" si="2"/>
        <v>105000</v>
      </c>
      <c r="F7" s="243">
        <f t="shared" si="21"/>
        <v>110</v>
      </c>
      <c r="G7" s="244">
        <f t="shared" si="3"/>
        <v>480</v>
      </c>
      <c r="H7" s="28">
        <f>H6+'Tech Info'!$D$48</f>
        <v>60000</v>
      </c>
      <c r="I7" s="245">
        <f t="shared" si="4"/>
        <v>270000</v>
      </c>
      <c r="J7" s="243">
        <f t="shared" si="22"/>
        <v>170</v>
      </c>
      <c r="K7" s="244">
        <f t="shared" si="5"/>
        <v>810</v>
      </c>
      <c r="L7" s="28">
        <f>L6+'Tech Info'!$D$49</f>
        <v>97500</v>
      </c>
      <c r="M7" s="245">
        <f t="shared" si="6"/>
        <v>472500</v>
      </c>
      <c r="N7" s="243">
        <f t="shared" si="23"/>
        <v>250</v>
      </c>
      <c r="O7" s="244">
        <f t="shared" si="7"/>
        <v>1230</v>
      </c>
      <c r="P7" s="28">
        <f>P6+'Tech Info'!$D$50</f>
        <v>150000</v>
      </c>
      <c r="Q7" s="245">
        <f t="shared" si="8"/>
        <v>750000</v>
      </c>
      <c r="R7" s="243">
        <f t="shared" si="24"/>
        <v>390</v>
      </c>
      <c r="S7" s="244">
        <f t="shared" si="9"/>
        <v>1890</v>
      </c>
      <c r="T7" s="28">
        <f>T6+'Tech Info'!$D$51</f>
        <v>250000</v>
      </c>
      <c r="U7" s="245">
        <f t="shared" si="10"/>
        <v>1200000</v>
      </c>
      <c r="V7" s="244">
        <f t="shared" si="25"/>
        <v>1300</v>
      </c>
      <c r="W7" s="244">
        <f t="shared" si="11"/>
        <v>6300</v>
      </c>
      <c r="X7" s="28">
        <f>X6+'Tech Info'!$D$52</f>
        <v>350000</v>
      </c>
      <c r="Y7" s="28">
        <f t="shared" si="12"/>
        <v>1650000</v>
      </c>
      <c r="Z7" s="243">
        <f t="shared" si="26"/>
        <v>1800</v>
      </c>
      <c r="AA7" s="244">
        <f t="shared" si="13"/>
        <v>8400</v>
      </c>
      <c r="AB7" s="28">
        <f>AB6+'Tech Info'!$D$53</f>
        <v>450000</v>
      </c>
      <c r="AC7" s="245">
        <f t="shared" si="14"/>
        <v>2250000</v>
      </c>
      <c r="AD7" s="244">
        <f t="shared" si="27"/>
        <v>2400</v>
      </c>
      <c r="AE7" s="244">
        <f t="shared" si="15"/>
        <v>11400</v>
      </c>
      <c r="AF7" s="28">
        <f>AF6+'Tech Info'!$D$54</f>
        <v>550000</v>
      </c>
      <c r="AG7" s="28">
        <f t="shared" si="16"/>
        <v>2850000</v>
      </c>
      <c r="AH7" s="243">
        <f t="shared" si="17"/>
        <v>6480</v>
      </c>
      <c r="AI7" s="246">
        <f t="shared" si="18"/>
        <v>30720</v>
      </c>
      <c r="AJ7" s="28">
        <f t="shared" si="19"/>
        <v>1937500</v>
      </c>
      <c r="AK7" s="245">
        <f t="shared" si="28"/>
        <v>8302500</v>
      </c>
    </row>
    <row r="8">
      <c r="A8" s="242">
        <v>7.0</v>
      </c>
      <c r="B8" s="243">
        <f t="shared" si="20"/>
        <v>70</v>
      </c>
      <c r="C8" s="244">
        <f t="shared" si="1"/>
        <v>280</v>
      </c>
      <c r="D8" s="28">
        <f>D7+'Tech Info'!$D$47</f>
        <v>35000</v>
      </c>
      <c r="E8" s="245">
        <f t="shared" si="2"/>
        <v>140000</v>
      </c>
      <c r="F8" s="243">
        <f t="shared" si="21"/>
        <v>122</v>
      </c>
      <c r="G8" s="244">
        <f t="shared" si="3"/>
        <v>602</v>
      </c>
      <c r="H8" s="28">
        <f>H7+'Tech Info'!$D$48</f>
        <v>66000</v>
      </c>
      <c r="I8" s="245">
        <f t="shared" si="4"/>
        <v>336000</v>
      </c>
      <c r="J8" s="243">
        <f t="shared" si="22"/>
        <v>184</v>
      </c>
      <c r="K8" s="244">
        <f t="shared" si="5"/>
        <v>994</v>
      </c>
      <c r="L8" s="28">
        <f>L7+'Tech Info'!$D$49</f>
        <v>105000</v>
      </c>
      <c r="M8" s="245">
        <f t="shared" si="6"/>
        <v>577500</v>
      </c>
      <c r="N8" s="243">
        <f t="shared" si="23"/>
        <v>268</v>
      </c>
      <c r="O8" s="244">
        <f t="shared" si="7"/>
        <v>1498</v>
      </c>
      <c r="P8" s="28">
        <f>P7+'Tech Info'!$D$50</f>
        <v>160000</v>
      </c>
      <c r="Q8" s="245">
        <f t="shared" si="8"/>
        <v>910000</v>
      </c>
      <c r="R8" s="243">
        <f t="shared" si="24"/>
        <v>420</v>
      </c>
      <c r="S8" s="244">
        <f t="shared" si="9"/>
        <v>2310</v>
      </c>
      <c r="T8" s="28">
        <f>T7+'Tech Info'!$D$51</f>
        <v>270000</v>
      </c>
      <c r="U8" s="245">
        <f t="shared" si="10"/>
        <v>1470000</v>
      </c>
      <c r="V8" s="244">
        <f t="shared" si="25"/>
        <v>1400</v>
      </c>
      <c r="W8" s="244">
        <f t="shared" si="11"/>
        <v>7700</v>
      </c>
      <c r="X8" s="28">
        <f>X7+'Tech Info'!$D$52</f>
        <v>380000</v>
      </c>
      <c r="Y8" s="28">
        <f t="shared" si="12"/>
        <v>2030000</v>
      </c>
      <c r="Z8" s="243">
        <f t="shared" si="26"/>
        <v>1960</v>
      </c>
      <c r="AA8" s="244">
        <f t="shared" si="13"/>
        <v>10360</v>
      </c>
      <c r="AB8" s="28">
        <f>AB7+'Tech Info'!$D$53</f>
        <v>480000</v>
      </c>
      <c r="AC8" s="245">
        <f t="shared" si="14"/>
        <v>2730000</v>
      </c>
      <c r="AD8" s="244">
        <f t="shared" si="27"/>
        <v>2600</v>
      </c>
      <c r="AE8" s="244">
        <f t="shared" si="15"/>
        <v>14000</v>
      </c>
      <c r="AF8" s="28">
        <f>AF7+'Tech Info'!$D$54</f>
        <v>580000</v>
      </c>
      <c r="AG8" s="28">
        <f t="shared" si="16"/>
        <v>3430000</v>
      </c>
      <c r="AH8" s="243">
        <f t="shared" si="17"/>
        <v>7024</v>
      </c>
      <c r="AI8" s="246">
        <f t="shared" si="18"/>
        <v>37744</v>
      </c>
      <c r="AJ8" s="28">
        <f t="shared" si="19"/>
        <v>2076000</v>
      </c>
      <c r="AK8" s="245">
        <f t="shared" si="28"/>
        <v>10378500</v>
      </c>
    </row>
    <row r="9">
      <c r="A9" s="242">
        <v>8.0</v>
      </c>
      <c r="B9" s="243">
        <f t="shared" si="20"/>
        <v>80</v>
      </c>
      <c r="C9" s="244">
        <f t="shared" si="1"/>
        <v>360</v>
      </c>
      <c r="D9" s="28">
        <f>D8+'Tech Info'!$D$47</f>
        <v>40000</v>
      </c>
      <c r="E9" s="245">
        <f t="shared" si="2"/>
        <v>180000</v>
      </c>
      <c r="F9" s="243">
        <f t="shared" si="21"/>
        <v>134</v>
      </c>
      <c r="G9" s="244">
        <f t="shared" si="3"/>
        <v>736</v>
      </c>
      <c r="H9" s="28">
        <f>H8+'Tech Info'!$D$48</f>
        <v>72000</v>
      </c>
      <c r="I9" s="245">
        <f t="shared" si="4"/>
        <v>408000</v>
      </c>
      <c r="J9" s="243">
        <f t="shared" si="22"/>
        <v>198</v>
      </c>
      <c r="K9" s="244">
        <f t="shared" si="5"/>
        <v>1192</v>
      </c>
      <c r="L9" s="28">
        <f>L8+'Tech Info'!$D$49</f>
        <v>112500</v>
      </c>
      <c r="M9" s="245">
        <f t="shared" si="6"/>
        <v>690000</v>
      </c>
      <c r="N9" s="243">
        <f t="shared" si="23"/>
        <v>286</v>
      </c>
      <c r="O9" s="244">
        <f t="shared" si="7"/>
        <v>1784</v>
      </c>
      <c r="P9" s="28">
        <f>P8+'Tech Info'!$D$50</f>
        <v>170000</v>
      </c>
      <c r="Q9" s="245">
        <f t="shared" si="8"/>
        <v>1080000</v>
      </c>
      <c r="R9" s="243">
        <f t="shared" si="24"/>
        <v>450</v>
      </c>
      <c r="S9" s="244">
        <f t="shared" si="9"/>
        <v>2760</v>
      </c>
      <c r="T9" s="28">
        <f>T8+'Tech Info'!$D$51</f>
        <v>290000</v>
      </c>
      <c r="U9" s="245">
        <f t="shared" si="10"/>
        <v>1760000</v>
      </c>
      <c r="V9" s="244">
        <f t="shared" si="25"/>
        <v>1500</v>
      </c>
      <c r="W9" s="244">
        <f t="shared" si="11"/>
        <v>9200</v>
      </c>
      <c r="X9" s="28">
        <f>X8+'Tech Info'!$D$52</f>
        <v>410000</v>
      </c>
      <c r="Y9" s="28">
        <f t="shared" si="12"/>
        <v>2440000</v>
      </c>
      <c r="Z9" s="243">
        <f t="shared" si="26"/>
        <v>2120</v>
      </c>
      <c r="AA9" s="244">
        <f t="shared" si="13"/>
        <v>12480</v>
      </c>
      <c r="AB9" s="28">
        <f>AB8+'Tech Info'!$D$53</f>
        <v>510000</v>
      </c>
      <c r="AC9" s="245">
        <f t="shared" si="14"/>
        <v>3240000</v>
      </c>
      <c r="AD9" s="244">
        <f t="shared" si="27"/>
        <v>2800</v>
      </c>
      <c r="AE9" s="244">
        <f t="shared" si="15"/>
        <v>16800</v>
      </c>
      <c r="AF9" s="28">
        <f>AF8+'Tech Info'!$D$54</f>
        <v>610000</v>
      </c>
      <c r="AG9" s="28">
        <f t="shared" si="16"/>
        <v>4040000</v>
      </c>
      <c r="AH9" s="243">
        <f t="shared" si="17"/>
        <v>7568</v>
      </c>
      <c r="AI9" s="246">
        <f t="shared" si="18"/>
        <v>45312</v>
      </c>
      <c r="AJ9" s="28">
        <f t="shared" si="19"/>
        <v>2214500</v>
      </c>
      <c r="AK9" s="245">
        <f t="shared" si="28"/>
        <v>12593000</v>
      </c>
    </row>
    <row r="10">
      <c r="A10" s="242">
        <v>9.0</v>
      </c>
      <c r="B10" s="243">
        <f t="shared" si="20"/>
        <v>90</v>
      </c>
      <c r="C10" s="244">
        <f t="shared" si="1"/>
        <v>450</v>
      </c>
      <c r="D10" s="28">
        <f>D9+'Tech Info'!$D$47</f>
        <v>45000</v>
      </c>
      <c r="E10" s="245">
        <f t="shared" si="2"/>
        <v>225000</v>
      </c>
      <c r="F10" s="243">
        <f t="shared" si="21"/>
        <v>146</v>
      </c>
      <c r="G10" s="244">
        <f t="shared" si="3"/>
        <v>882</v>
      </c>
      <c r="H10" s="28">
        <f>H9+'Tech Info'!$D$48</f>
        <v>78000</v>
      </c>
      <c r="I10" s="245">
        <f t="shared" si="4"/>
        <v>486000</v>
      </c>
      <c r="J10" s="243">
        <f t="shared" si="22"/>
        <v>212</v>
      </c>
      <c r="K10" s="244">
        <f t="shared" si="5"/>
        <v>1404</v>
      </c>
      <c r="L10" s="28">
        <f>L9+'Tech Info'!$D$49</f>
        <v>120000</v>
      </c>
      <c r="M10" s="245">
        <f t="shared" si="6"/>
        <v>810000</v>
      </c>
      <c r="N10" s="243">
        <f t="shared" si="23"/>
        <v>304</v>
      </c>
      <c r="O10" s="244">
        <f t="shared" si="7"/>
        <v>2088</v>
      </c>
      <c r="P10" s="28">
        <f>P9+'Tech Info'!$D$50</f>
        <v>180000</v>
      </c>
      <c r="Q10" s="245">
        <f t="shared" si="8"/>
        <v>1260000</v>
      </c>
      <c r="R10" s="243">
        <f t="shared" si="24"/>
        <v>480</v>
      </c>
      <c r="S10" s="244">
        <f t="shared" si="9"/>
        <v>3240</v>
      </c>
      <c r="T10" s="28">
        <f>T9+'Tech Info'!$D$51</f>
        <v>310000</v>
      </c>
      <c r="U10" s="245">
        <f t="shared" si="10"/>
        <v>2070000</v>
      </c>
      <c r="V10" s="244">
        <f t="shared" si="25"/>
        <v>1600</v>
      </c>
      <c r="W10" s="244">
        <f t="shared" si="11"/>
        <v>10800</v>
      </c>
      <c r="X10" s="28">
        <f>X9+'Tech Info'!$D$52</f>
        <v>440000</v>
      </c>
      <c r="Y10" s="28">
        <f t="shared" si="12"/>
        <v>2880000</v>
      </c>
      <c r="Z10" s="243">
        <f t="shared" si="26"/>
        <v>2280</v>
      </c>
      <c r="AA10" s="244">
        <f t="shared" si="13"/>
        <v>14760</v>
      </c>
      <c r="AB10" s="28">
        <f>AB9+'Tech Info'!$D$53</f>
        <v>540000</v>
      </c>
      <c r="AC10" s="245">
        <f t="shared" si="14"/>
        <v>3780000</v>
      </c>
      <c r="AD10" s="244">
        <f t="shared" si="27"/>
        <v>3000</v>
      </c>
      <c r="AE10" s="244">
        <f t="shared" si="15"/>
        <v>19800</v>
      </c>
      <c r="AF10" s="28">
        <f>AF9+'Tech Info'!$D$54</f>
        <v>640000</v>
      </c>
      <c r="AG10" s="28">
        <f t="shared" si="16"/>
        <v>4680000</v>
      </c>
      <c r="AH10" s="243">
        <f t="shared" si="17"/>
        <v>8112</v>
      </c>
      <c r="AI10" s="246">
        <f t="shared" si="18"/>
        <v>53424</v>
      </c>
      <c r="AJ10" s="28">
        <f t="shared" si="19"/>
        <v>2353000</v>
      </c>
      <c r="AK10" s="245">
        <f t="shared" si="28"/>
        <v>14946000</v>
      </c>
    </row>
    <row r="11">
      <c r="A11" s="242">
        <v>10.0</v>
      </c>
      <c r="B11" s="243">
        <f t="shared" si="20"/>
        <v>100</v>
      </c>
      <c r="C11" s="244">
        <f t="shared" si="1"/>
        <v>550</v>
      </c>
      <c r="D11" s="28">
        <f>D10+'Tech Info'!$D$47</f>
        <v>50000</v>
      </c>
      <c r="E11" s="245">
        <f t="shared" si="2"/>
        <v>275000</v>
      </c>
      <c r="F11" s="243">
        <f t="shared" si="21"/>
        <v>158</v>
      </c>
      <c r="G11" s="244">
        <f t="shared" si="3"/>
        <v>1040</v>
      </c>
      <c r="H11" s="28">
        <f>H10+'Tech Info'!$D$48</f>
        <v>84000</v>
      </c>
      <c r="I11" s="245">
        <f t="shared" si="4"/>
        <v>570000</v>
      </c>
      <c r="J11" s="243">
        <f t="shared" si="22"/>
        <v>226</v>
      </c>
      <c r="K11" s="244">
        <f t="shared" si="5"/>
        <v>1630</v>
      </c>
      <c r="L11" s="28">
        <f>L10+'Tech Info'!$D$49</f>
        <v>127500</v>
      </c>
      <c r="M11" s="245">
        <f t="shared" si="6"/>
        <v>937500</v>
      </c>
      <c r="N11" s="243">
        <f t="shared" si="23"/>
        <v>322</v>
      </c>
      <c r="O11" s="244">
        <f t="shared" si="7"/>
        <v>2410</v>
      </c>
      <c r="P11" s="28">
        <f>P10+'Tech Info'!$D$50</f>
        <v>190000</v>
      </c>
      <c r="Q11" s="245">
        <f t="shared" si="8"/>
        <v>1450000</v>
      </c>
      <c r="R11" s="243">
        <f t="shared" si="24"/>
        <v>510</v>
      </c>
      <c r="S11" s="244">
        <f t="shared" si="9"/>
        <v>3750</v>
      </c>
      <c r="T11" s="28">
        <f>T10+'Tech Info'!$D$51</f>
        <v>330000</v>
      </c>
      <c r="U11" s="245">
        <f t="shared" si="10"/>
        <v>2400000</v>
      </c>
      <c r="V11" s="244">
        <f t="shared" si="25"/>
        <v>1700</v>
      </c>
      <c r="W11" s="244">
        <f t="shared" si="11"/>
        <v>12500</v>
      </c>
      <c r="X11" s="28">
        <f>X10+'Tech Info'!$D$52</f>
        <v>470000</v>
      </c>
      <c r="Y11" s="28">
        <f t="shared" si="12"/>
        <v>3350000</v>
      </c>
      <c r="Z11" s="243">
        <f t="shared" si="26"/>
        <v>2440</v>
      </c>
      <c r="AA11" s="244">
        <f t="shared" si="13"/>
        <v>17200</v>
      </c>
      <c r="AB11" s="28">
        <f>AB10+'Tech Info'!$D$53</f>
        <v>570000</v>
      </c>
      <c r="AC11" s="245">
        <f t="shared" si="14"/>
        <v>4350000</v>
      </c>
      <c r="AD11" s="244">
        <f t="shared" si="27"/>
        <v>3200</v>
      </c>
      <c r="AE11" s="244">
        <f t="shared" si="15"/>
        <v>23000</v>
      </c>
      <c r="AF11" s="28">
        <f>AF10+'Tech Info'!$D$54</f>
        <v>670000</v>
      </c>
      <c r="AG11" s="28">
        <f t="shared" si="16"/>
        <v>5350000</v>
      </c>
      <c r="AH11" s="243">
        <f t="shared" si="17"/>
        <v>8656</v>
      </c>
      <c r="AI11" s="321">
        <f t="shared" si="18"/>
        <v>62080</v>
      </c>
      <c r="AJ11" s="28">
        <f t="shared" si="19"/>
        <v>2491500</v>
      </c>
      <c r="AK11" s="323">
        <f t="shared" si="28"/>
        <v>17437500</v>
      </c>
    </row>
    <row r="12">
      <c r="A12" s="242">
        <v>11.0</v>
      </c>
      <c r="B12" s="327">
        <f t="shared" si="20"/>
        <v>110</v>
      </c>
      <c r="C12" s="330">
        <f t="shared" si="1"/>
        <v>660</v>
      </c>
      <c r="D12" s="332">
        <f>D11+'Tech Info'!$D$47</f>
        <v>55000</v>
      </c>
      <c r="E12" s="334">
        <f t="shared" si="2"/>
        <v>330000</v>
      </c>
      <c r="F12" s="327">
        <f t="shared" si="21"/>
        <v>170</v>
      </c>
      <c r="G12" s="330">
        <f t="shared" si="3"/>
        <v>1210</v>
      </c>
      <c r="H12" s="332">
        <f>H11+'Tech Info'!$D$48</f>
        <v>90000</v>
      </c>
      <c r="I12" s="334">
        <f t="shared" si="4"/>
        <v>660000</v>
      </c>
      <c r="J12" s="327">
        <f t="shared" si="22"/>
        <v>240</v>
      </c>
      <c r="K12" s="330">
        <f t="shared" si="5"/>
        <v>1870</v>
      </c>
      <c r="L12" s="332">
        <f>L11+'Tech Info'!$D$49</f>
        <v>135000</v>
      </c>
      <c r="M12" s="334">
        <f t="shared" si="6"/>
        <v>1072500</v>
      </c>
      <c r="N12" s="327">
        <f t="shared" si="23"/>
        <v>340</v>
      </c>
      <c r="O12" s="330">
        <f t="shared" si="7"/>
        <v>2750</v>
      </c>
      <c r="P12" s="332">
        <f>P11+'Tech Info'!$D$50</f>
        <v>200000</v>
      </c>
      <c r="Q12" s="334">
        <f t="shared" si="8"/>
        <v>1650000</v>
      </c>
      <c r="R12" s="327">
        <f t="shared" si="24"/>
        <v>540</v>
      </c>
      <c r="S12" s="330">
        <f t="shared" si="9"/>
        <v>4290</v>
      </c>
      <c r="T12" s="332">
        <f>T11+'Tech Info'!$D$51</f>
        <v>350000</v>
      </c>
      <c r="U12" s="334">
        <f t="shared" si="10"/>
        <v>2750000</v>
      </c>
      <c r="V12" s="330">
        <f t="shared" si="25"/>
        <v>1800</v>
      </c>
      <c r="W12" s="330">
        <f t="shared" si="11"/>
        <v>14300</v>
      </c>
      <c r="X12" s="332">
        <f>X11+'Tech Info'!$D$52</f>
        <v>500000</v>
      </c>
      <c r="Y12" s="332">
        <f t="shared" si="12"/>
        <v>3850000</v>
      </c>
      <c r="Z12" s="327">
        <f t="shared" si="26"/>
        <v>2600</v>
      </c>
      <c r="AA12" s="330">
        <f t="shared" si="13"/>
        <v>19800</v>
      </c>
      <c r="AB12" s="332">
        <f>AB11+'Tech Info'!$D$53</f>
        <v>600000</v>
      </c>
      <c r="AC12" s="334">
        <f t="shared" si="14"/>
        <v>4950000</v>
      </c>
      <c r="AD12" s="330">
        <f t="shared" si="27"/>
        <v>3400</v>
      </c>
      <c r="AE12" s="330">
        <f t="shared" si="15"/>
        <v>26400</v>
      </c>
      <c r="AF12" s="332">
        <f>AF11+'Tech Info'!$D$54</f>
        <v>700000</v>
      </c>
      <c r="AG12" s="332">
        <f t="shared" si="16"/>
        <v>6050000</v>
      </c>
      <c r="AH12" s="327">
        <f t="shared" si="17"/>
        <v>9200</v>
      </c>
      <c r="AI12" s="337">
        <f t="shared" si="18"/>
        <v>71280</v>
      </c>
      <c r="AJ12" s="332">
        <f t="shared" si="19"/>
        <v>2630000</v>
      </c>
      <c r="AK12" s="334">
        <f t="shared" si="28"/>
        <v>20067500</v>
      </c>
    </row>
    <row r="13">
      <c r="A13" s="242">
        <v>12.0</v>
      </c>
      <c r="B13" s="243">
        <f t="shared" si="20"/>
        <v>120</v>
      </c>
      <c r="C13" s="244">
        <f t="shared" si="1"/>
        <v>780</v>
      </c>
      <c r="D13" s="28">
        <f>D12+'Tech Info'!$D$47</f>
        <v>60000</v>
      </c>
      <c r="E13" s="245">
        <f t="shared" si="2"/>
        <v>390000</v>
      </c>
      <c r="F13" s="243">
        <f t="shared" si="21"/>
        <v>182</v>
      </c>
      <c r="G13" s="244">
        <f t="shared" si="3"/>
        <v>1392</v>
      </c>
      <c r="H13" s="28">
        <f>H12+'Tech Info'!$D$48</f>
        <v>96000</v>
      </c>
      <c r="I13" s="245">
        <f t="shared" si="4"/>
        <v>756000</v>
      </c>
      <c r="J13" s="243">
        <f t="shared" si="22"/>
        <v>254</v>
      </c>
      <c r="K13" s="244">
        <f t="shared" si="5"/>
        <v>2124</v>
      </c>
      <c r="L13" s="28">
        <f>L12+'Tech Info'!$D$49</f>
        <v>142500</v>
      </c>
      <c r="M13" s="245">
        <f t="shared" si="6"/>
        <v>1215000</v>
      </c>
      <c r="N13" s="243">
        <f t="shared" si="23"/>
        <v>358</v>
      </c>
      <c r="O13" s="244">
        <f t="shared" si="7"/>
        <v>3108</v>
      </c>
      <c r="P13" s="28">
        <f>P12+'Tech Info'!$D$50</f>
        <v>210000</v>
      </c>
      <c r="Q13" s="245">
        <f t="shared" si="8"/>
        <v>1860000</v>
      </c>
      <c r="R13" s="243">
        <f t="shared" si="24"/>
        <v>570</v>
      </c>
      <c r="S13" s="244">
        <f t="shared" si="9"/>
        <v>4860</v>
      </c>
      <c r="T13" s="28">
        <f>T12+'Tech Info'!$D$51</f>
        <v>370000</v>
      </c>
      <c r="U13" s="245">
        <f t="shared" si="10"/>
        <v>3120000</v>
      </c>
      <c r="V13" s="244">
        <f t="shared" si="25"/>
        <v>1900</v>
      </c>
      <c r="W13" s="244">
        <f t="shared" si="11"/>
        <v>16200</v>
      </c>
      <c r="X13" s="28">
        <f>X12+'Tech Info'!$D$52</f>
        <v>530000</v>
      </c>
      <c r="Y13" s="28">
        <f t="shared" si="12"/>
        <v>4380000</v>
      </c>
      <c r="Z13" s="243">
        <f t="shared" si="26"/>
        <v>2760</v>
      </c>
      <c r="AA13" s="244">
        <f t="shared" si="13"/>
        <v>22560</v>
      </c>
      <c r="AB13" s="28">
        <f>AB12+'Tech Info'!$D$53</f>
        <v>630000</v>
      </c>
      <c r="AC13" s="245">
        <f t="shared" si="14"/>
        <v>5580000</v>
      </c>
      <c r="AD13" s="244">
        <f t="shared" si="27"/>
        <v>3600</v>
      </c>
      <c r="AE13" s="244">
        <f t="shared" si="15"/>
        <v>30000</v>
      </c>
      <c r="AF13" s="28">
        <f>AF12+'Tech Info'!$D$54</f>
        <v>730000</v>
      </c>
      <c r="AG13" s="28">
        <f t="shared" si="16"/>
        <v>6780000</v>
      </c>
      <c r="AH13" s="243">
        <f t="shared" si="17"/>
        <v>9744</v>
      </c>
      <c r="AI13" s="246">
        <f t="shared" si="18"/>
        <v>81024</v>
      </c>
      <c r="AJ13" s="28">
        <f t="shared" si="19"/>
        <v>2768500</v>
      </c>
      <c r="AK13" s="245">
        <f t="shared" si="28"/>
        <v>22836000</v>
      </c>
    </row>
    <row r="14">
      <c r="A14" s="242">
        <v>13.0</v>
      </c>
      <c r="B14" s="243">
        <f t="shared" si="20"/>
        <v>130</v>
      </c>
      <c r="C14" s="244">
        <f t="shared" si="1"/>
        <v>910</v>
      </c>
      <c r="D14" s="28">
        <f>D13+'Tech Info'!$D$47</f>
        <v>65000</v>
      </c>
      <c r="E14" s="245">
        <f t="shared" si="2"/>
        <v>455000</v>
      </c>
      <c r="F14" s="243">
        <f t="shared" si="21"/>
        <v>194</v>
      </c>
      <c r="G14" s="244">
        <f t="shared" si="3"/>
        <v>1586</v>
      </c>
      <c r="H14" s="28">
        <f>H13+'Tech Info'!$D$48</f>
        <v>102000</v>
      </c>
      <c r="I14" s="245">
        <f t="shared" si="4"/>
        <v>858000</v>
      </c>
      <c r="J14" s="243">
        <f t="shared" si="22"/>
        <v>268</v>
      </c>
      <c r="K14" s="244">
        <f t="shared" si="5"/>
        <v>2392</v>
      </c>
      <c r="L14" s="28">
        <f>L13+'Tech Info'!$D$49</f>
        <v>150000</v>
      </c>
      <c r="M14" s="245">
        <f t="shared" si="6"/>
        <v>1365000</v>
      </c>
      <c r="N14" s="243">
        <f t="shared" si="23"/>
        <v>376</v>
      </c>
      <c r="O14" s="244">
        <f t="shared" si="7"/>
        <v>3484</v>
      </c>
      <c r="P14" s="28">
        <f>P13+'Tech Info'!$D$50</f>
        <v>220000</v>
      </c>
      <c r="Q14" s="245">
        <f t="shared" si="8"/>
        <v>2080000</v>
      </c>
      <c r="R14" s="243">
        <f t="shared" si="24"/>
        <v>600</v>
      </c>
      <c r="S14" s="244">
        <f t="shared" si="9"/>
        <v>5460</v>
      </c>
      <c r="T14" s="28">
        <f>T13+'Tech Info'!$D$51</f>
        <v>390000</v>
      </c>
      <c r="U14" s="245">
        <f t="shared" si="10"/>
        <v>3510000</v>
      </c>
      <c r="V14" s="244">
        <f t="shared" si="25"/>
        <v>2000</v>
      </c>
      <c r="W14" s="244">
        <f t="shared" si="11"/>
        <v>18200</v>
      </c>
      <c r="X14" s="28">
        <f>X13+'Tech Info'!$D$52</f>
        <v>560000</v>
      </c>
      <c r="Y14" s="28">
        <f t="shared" si="12"/>
        <v>4940000</v>
      </c>
      <c r="Z14" s="243">
        <f t="shared" si="26"/>
        <v>2920</v>
      </c>
      <c r="AA14" s="244">
        <f t="shared" si="13"/>
        <v>25480</v>
      </c>
      <c r="AB14" s="28">
        <f>AB13+'Tech Info'!$D$53</f>
        <v>660000</v>
      </c>
      <c r="AC14" s="245">
        <f t="shared" si="14"/>
        <v>6240000</v>
      </c>
      <c r="AD14" s="244">
        <f t="shared" si="27"/>
        <v>3800</v>
      </c>
      <c r="AE14" s="244">
        <f t="shared" si="15"/>
        <v>33800</v>
      </c>
      <c r="AF14" s="28">
        <f>AF13+'Tech Info'!$D$54</f>
        <v>760000</v>
      </c>
      <c r="AG14" s="28">
        <f t="shared" si="16"/>
        <v>7540000</v>
      </c>
      <c r="AH14" s="243">
        <f t="shared" si="17"/>
        <v>10288</v>
      </c>
      <c r="AI14" s="246">
        <f t="shared" si="18"/>
        <v>91312</v>
      </c>
      <c r="AJ14" s="28">
        <f t="shared" si="19"/>
        <v>2907000</v>
      </c>
      <c r="AK14" s="245">
        <f t="shared" si="28"/>
        <v>25743000</v>
      </c>
    </row>
    <row r="15">
      <c r="A15" s="242">
        <v>14.0</v>
      </c>
      <c r="B15" s="243">
        <f t="shared" si="20"/>
        <v>140</v>
      </c>
      <c r="C15" s="244">
        <f t="shared" si="1"/>
        <v>1050</v>
      </c>
      <c r="D15" s="28">
        <f>D14+'Tech Info'!$D$47</f>
        <v>70000</v>
      </c>
      <c r="E15" s="245">
        <f t="shared" si="2"/>
        <v>525000</v>
      </c>
      <c r="F15" s="243">
        <f t="shared" si="21"/>
        <v>206</v>
      </c>
      <c r="G15" s="244">
        <f t="shared" si="3"/>
        <v>1792</v>
      </c>
      <c r="H15" s="28">
        <f>H14+'Tech Info'!$D$48</f>
        <v>108000</v>
      </c>
      <c r="I15" s="245">
        <f t="shared" si="4"/>
        <v>966000</v>
      </c>
      <c r="J15" s="243">
        <f t="shared" si="22"/>
        <v>282</v>
      </c>
      <c r="K15" s="244">
        <f t="shared" si="5"/>
        <v>2674</v>
      </c>
      <c r="L15" s="28">
        <f>L14+'Tech Info'!$D$49</f>
        <v>157500</v>
      </c>
      <c r="M15" s="245">
        <f t="shared" si="6"/>
        <v>1522500</v>
      </c>
      <c r="N15" s="243">
        <f t="shared" si="23"/>
        <v>394</v>
      </c>
      <c r="O15" s="244">
        <f t="shared" si="7"/>
        <v>3878</v>
      </c>
      <c r="P15" s="28">
        <f>P14+'Tech Info'!$D$50</f>
        <v>230000</v>
      </c>
      <c r="Q15" s="245">
        <f t="shared" si="8"/>
        <v>2310000</v>
      </c>
      <c r="R15" s="243">
        <f t="shared" si="24"/>
        <v>630</v>
      </c>
      <c r="S15" s="244">
        <f t="shared" si="9"/>
        <v>6090</v>
      </c>
      <c r="T15" s="28">
        <f>T14+'Tech Info'!$D$51</f>
        <v>410000</v>
      </c>
      <c r="U15" s="245">
        <f t="shared" si="10"/>
        <v>3920000</v>
      </c>
      <c r="V15" s="244">
        <f t="shared" si="25"/>
        <v>2100</v>
      </c>
      <c r="W15" s="244">
        <f t="shared" si="11"/>
        <v>20300</v>
      </c>
      <c r="X15" s="28">
        <f>X14+'Tech Info'!$D$52</f>
        <v>590000</v>
      </c>
      <c r="Y15" s="28">
        <f t="shared" si="12"/>
        <v>5530000</v>
      </c>
      <c r="Z15" s="243">
        <f t="shared" si="26"/>
        <v>3080</v>
      </c>
      <c r="AA15" s="244">
        <f t="shared" si="13"/>
        <v>28560</v>
      </c>
      <c r="AB15" s="28">
        <f>AB14+'Tech Info'!$D$53</f>
        <v>690000</v>
      </c>
      <c r="AC15" s="245">
        <f t="shared" si="14"/>
        <v>6930000</v>
      </c>
      <c r="AD15" s="244">
        <f t="shared" si="27"/>
        <v>4000</v>
      </c>
      <c r="AE15" s="244">
        <f t="shared" si="15"/>
        <v>37800</v>
      </c>
      <c r="AF15" s="28">
        <f>AF14+'Tech Info'!$D$54</f>
        <v>790000</v>
      </c>
      <c r="AG15" s="28">
        <f t="shared" si="16"/>
        <v>8330000</v>
      </c>
      <c r="AH15" s="243">
        <f t="shared" si="17"/>
        <v>10832</v>
      </c>
      <c r="AI15" s="246">
        <f t="shared" si="18"/>
        <v>102144</v>
      </c>
      <c r="AJ15" s="28">
        <f t="shared" si="19"/>
        <v>3045500</v>
      </c>
      <c r="AK15" s="245">
        <f t="shared" si="28"/>
        <v>28788500</v>
      </c>
    </row>
    <row r="16">
      <c r="A16" s="242">
        <v>15.0</v>
      </c>
      <c r="B16" s="243">
        <f t="shared" si="20"/>
        <v>150</v>
      </c>
      <c r="C16" s="244">
        <f t="shared" si="1"/>
        <v>1200</v>
      </c>
      <c r="D16" s="28">
        <f>D15+'Tech Info'!$D$47</f>
        <v>75000</v>
      </c>
      <c r="E16" s="245">
        <f t="shared" si="2"/>
        <v>600000</v>
      </c>
      <c r="F16" s="243">
        <f t="shared" si="21"/>
        <v>218</v>
      </c>
      <c r="G16" s="244">
        <f t="shared" si="3"/>
        <v>2010</v>
      </c>
      <c r="H16" s="28">
        <f>H15+'Tech Info'!$D$48</f>
        <v>114000</v>
      </c>
      <c r="I16" s="245">
        <f t="shared" si="4"/>
        <v>1080000</v>
      </c>
      <c r="J16" s="243">
        <f t="shared" si="22"/>
        <v>296</v>
      </c>
      <c r="K16" s="244">
        <f t="shared" si="5"/>
        <v>2970</v>
      </c>
      <c r="L16" s="28">
        <f>L15+'Tech Info'!$D$49</f>
        <v>165000</v>
      </c>
      <c r="M16" s="245">
        <f t="shared" si="6"/>
        <v>1687500</v>
      </c>
      <c r="N16" s="243">
        <f t="shared" si="23"/>
        <v>412</v>
      </c>
      <c r="O16" s="244">
        <f t="shared" si="7"/>
        <v>4290</v>
      </c>
      <c r="P16" s="28">
        <f>P15+'Tech Info'!$D$50</f>
        <v>240000</v>
      </c>
      <c r="Q16" s="245">
        <f t="shared" si="8"/>
        <v>2550000</v>
      </c>
      <c r="R16" s="243">
        <f t="shared" si="24"/>
        <v>660</v>
      </c>
      <c r="S16" s="244">
        <f t="shared" si="9"/>
        <v>6750</v>
      </c>
      <c r="T16" s="28">
        <f>T15+'Tech Info'!$D$51</f>
        <v>430000</v>
      </c>
      <c r="U16" s="245">
        <f t="shared" si="10"/>
        <v>4350000</v>
      </c>
      <c r="V16" s="244">
        <f t="shared" si="25"/>
        <v>2200</v>
      </c>
      <c r="W16" s="244">
        <f t="shared" si="11"/>
        <v>22500</v>
      </c>
      <c r="X16" s="28">
        <f>X15+'Tech Info'!$D$52</f>
        <v>620000</v>
      </c>
      <c r="Y16" s="28">
        <f t="shared" si="12"/>
        <v>6150000</v>
      </c>
      <c r="Z16" s="243">
        <f t="shared" si="26"/>
        <v>3240</v>
      </c>
      <c r="AA16" s="244">
        <f t="shared" si="13"/>
        <v>31800</v>
      </c>
      <c r="AB16" s="28">
        <f>AB15+'Tech Info'!$D$53</f>
        <v>720000</v>
      </c>
      <c r="AC16" s="245">
        <f t="shared" si="14"/>
        <v>7650000</v>
      </c>
      <c r="AD16" s="244">
        <f t="shared" si="27"/>
        <v>4200</v>
      </c>
      <c r="AE16" s="244">
        <f t="shared" si="15"/>
        <v>42000</v>
      </c>
      <c r="AF16" s="28">
        <f>AF15+'Tech Info'!$D$54</f>
        <v>820000</v>
      </c>
      <c r="AG16" s="28">
        <f t="shared" si="16"/>
        <v>9150000</v>
      </c>
      <c r="AH16" s="243">
        <f t="shared" si="17"/>
        <v>11376</v>
      </c>
      <c r="AI16" s="246">
        <f t="shared" si="18"/>
        <v>113520</v>
      </c>
      <c r="AJ16" s="28">
        <f t="shared" si="19"/>
        <v>3184000</v>
      </c>
      <c r="AK16" s="245">
        <f t="shared" si="28"/>
        <v>31972500</v>
      </c>
    </row>
    <row r="17">
      <c r="A17" s="242">
        <v>16.0</v>
      </c>
      <c r="B17" s="243">
        <f t="shared" si="20"/>
        <v>160</v>
      </c>
      <c r="C17" s="244">
        <f t="shared" si="1"/>
        <v>1360</v>
      </c>
      <c r="D17" s="28">
        <f>D16+'Tech Info'!$D$47</f>
        <v>80000</v>
      </c>
      <c r="E17" s="245">
        <f t="shared" si="2"/>
        <v>680000</v>
      </c>
      <c r="F17" s="243">
        <f t="shared" si="21"/>
        <v>230</v>
      </c>
      <c r="G17" s="244">
        <f t="shared" si="3"/>
        <v>2240</v>
      </c>
      <c r="H17" s="28">
        <f>H16+'Tech Info'!$D$48</f>
        <v>120000</v>
      </c>
      <c r="I17" s="245">
        <f t="shared" si="4"/>
        <v>1200000</v>
      </c>
      <c r="J17" s="243">
        <f t="shared" si="22"/>
        <v>310</v>
      </c>
      <c r="K17" s="244">
        <f t="shared" si="5"/>
        <v>3280</v>
      </c>
      <c r="L17" s="28">
        <f>L16+'Tech Info'!$D$49</f>
        <v>172500</v>
      </c>
      <c r="M17" s="245">
        <f t="shared" si="6"/>
        <v>1860000</v>
      </c>
      <c r="N17" s="243">
        <f t="shared" si="23"/>
        <v>430</v>
      </c>
      <c r="O17" s="244">
        <f t="shared" si="7"/>
        <v>4720</v>
      </c>
      <c r="P17" s="28">
        <f>P16+'Tech Info'!$D$50</f>
        <v>250000</v>
      </c>
      <c r="Q17" s="245">
        <f t="shared" si="8"/>
        <v>2800000</v>
      </c>
      <c r="R17" s="243">
        <f t="shared" si="24"/>
        <v>690</v>
      </c>
      <c r="S17" s="244">
        <f t="shared" si="9"/>
        <v>7440</v>
      </c>
      <c r="T17" s="28">
        <f>T16+'Tech Info'!$D$51</f>
        <v>450000</v>
      </c>
      <c r="U17" s="245">
        <f t="shared" si="10"/>
        <v>4800000</v>
      </c>
      <c r="V17" s="244">
        <f t="shared" si="25"/>
        <v>2300</v>
      </c>
      <c r="W17" s="244">
        <f t="shared" si="11"/>
        <v>24800</v>
      </c>
      <c r="X17" s="28">
        <f>X16+'Tech Info'!$D$52</f>
        <v>650000</v>
      </c>
      <c r="Y17" s="28">
        <f t="shared" si="12"/>
        <v>6800000</v>
      </c>
      <c r="Z17" s="243">
        <f t="shared" si="26"/>
        <v>3400</v>
      </c>
      <c r="AA17" s="244">
        <f t="shared" si="13"/>
        <v>35200</v>
      </c>
      <c r="AB17" s="28">
        <f>AB16+'Tech Info'!$D$53</f>
        <v>750000</v>
      </c>
      <c r="AC17" s="245">
        <f t="shared" si="14"/>
        <v>8400000</v>
      </c>
      <c r="AD17" s="244">
        <f t="shared" si="27"/>
        <v>4400</v>
      </c>
      <c r="AE17" s="244">
        <f t="shared" si="15"/>
        <v>46400</v>
      </c>
      <c r="AF17" s="28">
        <f>AF16+'Tech Info'!$D$54</f>
        <v>850000</v>
      </c>
      <c r="AG17" s="28">
        <f t="shared" si="16"/>
        <v>10000000</v>
      </c>
      <c r="AH17" s="243">
        <f t="shared" si="17"/>
        <v>11920</v>
      </c>
      <c r="AI17" s="246">
        <f t="shared" si="18"/>
        <v>125440</v>
      </c>
      <c r="AJ17" s="28">
        <f t="shared" si="19"/>
        <v>3322500</v>
      </c>
      <c r="AK17" s="245">
        <f t="shared" si="28"/>
        <v>35295000</v>
      </c>
    </row>
    <row r="18">
      <c r="A18" s="242">
        <v>17.0</v>
      </c>
      <c r="B18" s="243">
        <f t="shared" si="20"/>
        <v>170</v>
      </c>
      <c r="C18" s="244">
        <f t="shared" si="1"/>
        <v>1530</v>
      </c>
      <c r="D18" s="28">
        <f>D17+'Tech Info'!$D$47</f>
        <v>85000</v>
      </c>
      <c r="E18" s="245">
        <f t="shared" si="2"/>
        <v>765000</v>
      </c>
      <c r="F18" s="243">
        <f t="shared" si="21"/>
        <v>242</v>
      </c>
      <c r="G18" s="244">
        <f t="shared" si="3"/>
        <v>2482</v>
      </c>
      <c r="H18" s="28">
        <f>H17+'Tech Info'!$D$48</f>
        <v>126000</v>
      </c>
      <c r="I18" s="245">
        <f t="shared" si="4"/>
        <v>1326000</v>
      </c>
      <c r="J18" s="243">
        <f t="shared" si="22"/>
        <v>324</v>
      </c>
      <c r="K18" s="244">
        <f t="shared" si="5"/>
        <v>3604</v>
      </c>
      <c r="L18" s="28">
        <f>L17+'Tech Info'!$D$49</f>
        <v>180000</v>
      </c>
      <c r="M18" s="245">
        <f t="shared" si="6"/>
        <v>2040000</v>
      </c>
      <c r="N18" s="243">
        <f t="shared" si="23"/>
        <v>448</v>
      </c>
      <c r="O18" s="244">
        <f t="shared" si="7"/>
        <v>5168</v>
      </c>
      <c r="P18" s="28">
        <f>P17+'Tech Info'!$D$50</f>
        <v>260000</v>
      </c>
      <c r="Q18" s="245">
        <f t="shared" si="8"/>
        <v>3060000</v>
      </c>
      <c r="R18" s="243">
        <f t="shared" si="24"/>
        <v>720</v>
      </c>
      <c r="S18" s="244">
        <f t="shared" si="9"/>
        <v>8160</v>
      </c>
      <c r="T18" s="28">
        <f>T17+'Tech Info'!$D$51</f>
        <v>470000</v>
      </c>
      <c r="U18" s="245">
        <f t="shared" si="10"/>
        <v>5270000</v>
      </c>
      <c r="V18" s="244">
        <f t="shared" si="25"/>
        <v>2400</v>
      </c>
      <c r="W18" s="244">
        <f t="shared" si="11"/>
        <v>27200</v>
      </c>
      <c r="X18" s="28">
        <f>X17+'Tech Info'!$D$52</f>
        <v>680000</v>
      </c>
      <c r="Y18" s="28">
        <f t="shared" si="12"/>
        <v>7480000</v>
      </c>
      <c r="Z18" s="243">
        <f t="shared" si="26"/>
        <v>3560</v>
      </c>
      <c r="AA18" s="244">
        <f t="shared" si="13"/>
        <v>38760</v>
      </c>
      <c r="AB18" s="28">
        <f>AB17+'Tech Info'!$D$53</f>
        <v>780000</v>
      </c>
      <c r="AC18" s="245">
        <f t="shared" si="14"/>
        <v>9180000</v>
      </c>
      <c r="AD18" s="244">
        <f t="shared" si="27"/>
        <v>4600</v>
      </c>
      <c r="AE18" s="244">
        <f t="shared" si="15"/>
        <v>51000</v>
      </c>
      <c r="AF18" s="28">
        <f>AF17+'Tech Info'!$D$54</f>
        <v>880000</v>
      </c>
      <c r="AG18" s="28">
        <f t="shared" si="16"/>
        <v>10880000</v>
      </c>
      <c r="AH18" s="243">
        <f t="shared" si="17"/>
        <v>12464</v>
      </c>
      <c r="AI18" s="246">
        <f t="shared" si="18"/>
        <v>137904</v>
      </c>
      <c r="AJ18" s="28">
        <f t="shared" si="19"/>
        <v>3461000</v>
      </c>
      <c r="AK18" s="245">
        <f t="shared" si="28"/>
        <v>38756000</v>
      </c>
    </row>
    <row r="19">
      <c r="A19" s="242">
        <v>18.0</v>
      </c>
      <c r="B19" s="243">
        <f t="shared" si="20"/>
        <v>180</v>
      </c>
      <c r="C19" s="244">
        <f t="shared" si="1"/>
        <v>1710</v>
      </c>
      <c r="D19" s="28">
        <f>D18+'Tech Info'!$D$47</f>
        <v>90000</v>
      </c>
      <c r="E19" s="245">
        <f t="shared" si="2"/>
        <v>855000</v>
      </c>
      <c r="F19" s="243">
        <f t="shared" si="21"/>
        <v>254</v>
      </c>
      <c r="G19" s="244">
        <f t="shared" si="3"/>
        <v>2736</v>
      </c>
      <c r="H19" s="28">
        <f>H18+'Tech Info'!$D$48</f>
        <v>132000</v>
      </c>
      <c r="I19" s="245">
        <f t="shared" si="4"/>
        <v>1458000</v>
      </c>
      <c r="J19" s="243">
        <f t="shared" si="22"/>
        <v>338</v>
      </c>
      <c r="K19" s="244">
        <f t="shared" si="5"/>
        <v>3942</v>
      </c>
      <c r="L19" s="28">
        <f>L18+'Tech Info'!$D$49</f>
        <v>187500</v>
      </c>
      <c r="M19" s="245">
        <f t="shared" si="6"/>
        <v>2227500</v>
      </c>
      <c r="N19" s="243">
        <f t="shared" si="23"/>
        <v>466</v>
      </c>
      <c r="O19" s="244">
        <f t="shared" si="7"/>
        <v>5634</v>
      </c>
      <c r="P19" s="28">
        <f>P18+'Tech Info'!$D$50</f>
        <v>270000</v>
      </c>
      <c r="Q19" s="245">
        <f t="shared" si="8"/>
        <v>3330000</v>
      </c>
      <c r="R19" s="243">
        <f t="shared" si="24"/>
        <v>750</v>
      </c>
      <c r="S19" s="244">
        <f t="shared" si="9"/>
        <v>8910</v>
      </c>
      <c r="T19" s="28">
        <f>T18+'Tech Info'!$D$51</f>
        <v>490000</v>
      </c>
      <c r="U19" s="245">
        <f t="shared" si="10"/>
        <v>5760000</v>
      </c>
      <c r="V19" s="244">
        <f t="shared" si="25"/>
        <v>2500</v>
      </c>
      <c r="W19" s="244">
        <f t="shared" si="11"/>
        <v>29700</v>
      </c>
      <c r="X19" s="28">
        <f>X18+'Tech Info'!$D$52</f>
        <v>710000</v>
      </c>
      <c r="Y19" s="28">
        <f t="shared" si="12"/>
        <v>8190000</v>
      </c>
      <c r="Z19" s="243">
        <f t="shared" si="26"/>
        <v>3720</v>
      </c>
      <c r="AA19" s="244">
        <f t="shared" si="13"/>
        <v>42480</v>
      </c>
      <c r="AB19" s="28">
        <f>AB18+'Tech Info'!$D$53</f>
        <v>810000</v>
      </c>
      <c r="AC19" s="245">
        <f t="shared" si="14"/>
        <v>9990000</v>
      </c>
      <c r="AD19" s="244">
        <f t="shared" si="27"/>
        <v>4800</v>
      </c>
      <c r="AE19" s="244">
        <f t="shared" si="15"/>
        <v>55800</v>
      </c>
      <c r="AF19" s="28">
        <f>AF18+'Tech Info'!$D$54</f>
        <v>910000</v>
      </c>
      <c r="AG19" s="28">
        <f t="shared" si="16"/>
        <v>11790000</v>
      </c>
      <c r="AH19" s="243">
        <f t="shared" si="17"/>
        <v>13008</v>
      </c>
      <c r="AI19" s="246">
        <f t="shared" si="18"/>
        <v>150912</v>
      </c>
      <c r="AJ19" s="28">
        <f t="shared" si="19"/>
        <v>3599500</v>
      </c>
      <c r="AK19" s="245">
        <f t="shared" si="28"/>
        <v>42355500</v>
      </c>
    </row>
    <row r="20">
      <c r="A20" s="242">
        <v>19.0</v>
      </c>
      <c r="B20" s="243">
        <f t="shared" si="20"/>
        <v>190</v>
      </c>
      <c r="C20" s="244">
        <f t="shared" si="1"/>
        <v>1900</v>
      </c>
      <c r="D20" s="28">
        <f>D19+'Tech Info'!$D$47</f>
        <v>95000</v>
      </c>
      <c r="E20" s="245">
        <f t="shared" si="2"/>
        <v>950000</v>
      </c>
      <c r="F20" s="243">
        <f t="shared" si="21"/>
        <v>266</v>
      </c>
      <c r="G20" s="244">
        <f t="shared" si="3"/>
        <v>3002</v>
      </c>
      <c r="H20" s="28">
        <f>H19+'Tech Info'!$D$48</f>
        <v>138000</v>
      </c>
      <c r="I20" s="245">
        <f t="shared" si="4"/>
        <v>1596000</v>
      </c>
      <c r="J20" s="243">
        <f t="shared" si="22"/>
        <v>352</v>
      </c>
      <c r="K20" s="244">
        <f t="shared" si="5"/>
        <v>4294</v>
      </c>
      <c r="L20" s="28">
        <f>L19+'Tech Info'!$D$49</f>
        <v>195000</v>
      </c>
      <c r="M20" s="245">
        <f t="shared" si="6"/>
        <v>2422500</v>
      </c>
      <c r="N20" s="243">
        <f t="shared" si="23"/>
        <v>484</v>
      </c>
      <c r="O20" s="244">
        <f t="shared" si="7"/>
        <v>6118</v>
      </c>
      <c r="P20" s="28">
        <f>P19+'Tech Info'!$D$50</f>
        <v>280000</v>
      </c>
      <c r="Q20" s="245">
        <f t="shared" si="8"/>
        <v>3610000</v>
      </c>
      <c r="R20" s="243">
        <f t="shared" si="24"/>
        <v>780</v>
      </c>
      <c r="S20" s="244">
        <f t="shared" si="9"/>
        <v>9690</v>
      </c>
      <c r="T20" s="28">
        <f>T19+'Tech Info'!$D$51</f>
        <v>510000</v>
      </c>
      <c r="U20" s="245">
        <f t="shared" si="10"/>
        <v>6270000</v>
      </c>
      <c r="V20" s="244">
        <f t="shared" si="25"/>
        <v>2600</v>
      </c>
      <c r="W20" s="244">
        <f t="shared" si="11"/>
        <v>32300</v>
      </c>
      <c r="X20" s="28">
        <f>X19+'Tech Info'!$D$52</f>
        <v>740000</v>
      </c>
      <c r="Y20" s="28">
        <f t="shared" si="12"/>
        <v>8930000</v>
      </c>
      <c r="Z20" s="243">
        <f t="shared" si="26"/>
        <v>3880</v>
      </c>
      <c r="AA20" s="244">
        <f t="shared" si="13"/>
        <v>46360</v>
      </c>
      <c r="AB20" s="28">
        <f>AB19+'Tech Info'!$D$53</f>
        <v>840000</v>
      </c>
      <c r="AC20" s="245">
        <f t="shared" si="14"/>
        <v>10830000</v>
      </c>
      <c r="AD20" s="244">
        <f t="shared" si="27"/>
        <v>5000</v>
      </c>
      <c r="AE20" s="244">
        <f t="shared" si="15"/>
        <v>60800</v>
      </c>
      <c r="AF20" s="28">
        <f>AF19+'Tech Info'!$D$54</f>
        <v>940000</v>
      </c>
      <c r="AG20" s="28">
        <f t="shared" si="16"/>
        <v>12730000</v>
      </c>
      <c r="AH20" s="243">
        <f t="shared" si="17"/>
        <v>13552</v>
      </c>
      <c r="AI20" s="246">
        <f t="shared" si="18"/>
        <v>164464</v>
      </c>
      <c r="AJ20" s="28">
        <f t="shared" si="19"/>
        <v>3738000</v>
      </c>
      <c r="AK20" s="245">
        <f t="shared" si="28"/>
        <v>46093500</v>
      </c>
    </row>
    <row r="21" ht="15.75" customHeight="1">
      <c r="A21" s="242">
        <v>20.0</v>
      </c>
      <c r="B21" s="351">
        <f t="shared" si="20"/>
        <v>200</v>
      </c>
      <c r="C21" s="353">
        <f t="shared" si="1"/>
        <v>2100</v>
      </c>
      <c r="D21" s="355">
        <f>D20+'Tech Info'!$D$47</f>
        <v>100000</v>
      </c>
      <c r="E21" s="357">
        <f t="shared" si="2"/>
        <v>1050000</v>
      </c>
      <c r="F21" s="351">
        <f t="shared" si="21"/>
        <v>278</v>
      </c>
      <c r="G21" s="353">
        <f t="shared" si="3"/>
        <v>3280</v>
      </c>
      <c r="H21" s="355">
        <f>H20+'Tech Info'!$D$48</f>
        <v>144000</v>
      </c>
      <c r="I21" s="357">
        <f t="shared" si="4"/>
        <v>1740000</v>
      </c>
      <c r="J21" s="351">
        <f t="shared" si="22"/>
        <v>366</v>
      </c>
      <c r="K21" s="353">
        <f t="shared" si="5"/>
        <v>4660</v>
      </c>
      <c r="L21" s="355">
        <f>L20+'Tech Info'!$D$49</f>
        <v>202500</v>
      </c>
      <c r="M21" s="357">
        <f t="shared" si="6"/>
        <v>2625000</v>
      </c>
      <c r="N21" s="351">
        <f t="shared" si="23"/>
        <v>502</v>
      </c>
      <c r="O21" s="353">
        <f t="shared" si="7"/>
        <v>6620</v>
      </c>
      <c r="P21" s="355">
        <f>P20+'Tech Info'!$D$50</f>
        <v>290000</v>
      </c>
      <c r="Q21" s="357">
        <f t="shared" si="8"/>
        <v>3900000</v>
      </c>
      <c r="R21" s="351">
        <f t="shared" si="24"/>
        <v>810</v>
      </c>
      <c r="S21" s="353">
        <f t="shared" si="9"/>
        <v>10500</v>
      </c>
      <c r="T21" s="355">
        <f>T20+'Tech Info'!$D$51</f>
        <v>530000</v>
      </c>
      <c r="U21" s="357">
        <f t="shared" si="10"/>
        <v>6800000</v>
      </c>
      <c r="V21" s="353">
        <f t="shared" si="25"/>
        <v>2700</v>
      </c>
      <c r="W21" s="353">
        <f t="shared" si="11"/>
        <v>35000</v>
      </c>
      <c r="X21" s="355">
        <f>X20+'Tech Info'!$D$52</f>
        <v>770000</v>
      </c>
      <c r="Y21" s="355">
        <f t="shared" si="12"/>
        <v>9700000</v>
      </c>
      <c r="Z21" s="351">
        <f t="shared" si="26"/>
        <v>4040</v>
      </c>
      <c r="AA21" s="353">
        <f t="shared" si="13"/>
        <v>50400</v>
      </c>
      <c r="AB21" s="355">
        <f>AB20+'Tech Info'!$D$53</f>
        <v>870000</v>
      </c>
      <c r="AC21" s="357">
        <f t="shared" si="14"/>
        <v>11700000</v>
      </c>
      <c r="AD21" s="353">
        <f t="shared" si="27"/>
        <v>5200</v>
      </c>
      <c r="AE21" s="353">
        <f t="shared" si="15"/>
        <v>66000</v>
      </c>
      <c r="AF21" s="355">
        <f>AF20+'Tech Info'!$D$54</f>
        <v>970000</v>
      </c>
      <c r="AG21" s="355">
        <f t="shared" si="16"/>
        <v>13700000</v>
      </c>
      <c r="AH21" s="351">
        <f t="shared" si="17"/>
        <v>14096</v>
      </c>
      <c r="AI21" s="363">
        <f t="shared" si="18"/>
        <v>178560</v>
      </c>
      <c r="AJ21" s="355">
        <f t="shared" si="19"/>
        <v>3876500</v>
      </c>
      <c r="AK21" s="365">
        <f t="shared" si="28"/>
        <v>49970000</v>
      </c>
    </row>
    <row r="22" ht="15.75" customHeight="1">
      <c r="A22" s="242">
        <v>21.0</v>
      </c>
      <c r="B22" s="327">
        <f t="shared" si="20"/>
        <v>210</v>
      </c>
      <c r="C22" s="330">
        <f t="shared" si="1"/>
        <v>2310</v>
      </c>
      <c r="D22" s="332">
        <f>D21+'Tech Info'!$D$47</f>
        <v>105000</v>
      </c>
      <c r="E22" s="334">
        <f t="shared" si="2"/>
        <v>1155000</v>
      </c>
      <c r="F22" s="327">
        <f t="shared" si="21"/>
        <v>290</v>
      </c>
      <c r="G22" s="330">
        <f t="shared" si="3"/>
        <v>3570</v>
      </c>
      <c r="H22" s="332">
        <f>H21+'Tech Info'!$D$48</f>
        <v>150000</v>
      </c>
      <c r="I22" s="334">
        <f t="shared" si="4"/>
        <v>1890000</v>
      </c>
      <c r="J22" s="327">
        <f t="shared" si="22"/>
        <v>380</v>
      </c>
      <c r="K22" s="330">
        <f t="shared" si="5"/>
        <v>5040</v>
      </c>
      <c r="L22" s="332">
        <f>L21+'Tech Info'!$D$49</f>
        <v>210000</v>
      </c>
      <c r="M22" s="334">
        <f t="shared" si="6"/>
        <v>2835000</v>
      </c>
      <c r="N22" s="327">
        <f t="shared" si="23"/>
        <v>520</v>
      </c>
      <c r="O22" s="330">
        <f t="shared" si="7"/>
        <v>7140</v>
      </c>
      <c r="P22" s="332">
        <f>P21+'Tech Info'!$D$50</f>
        <v>300000</v>
      </c>
      <c r="Q22" s="334">
        <f t="shared" si="8"/>
        <v>4200000</v>
      </c>
      <c r="R22" s="370"/>
      <c r="S22" s="370"/>
      <c r="T22" s="370"/>
      <c r="U22" s="370"/>
      <c r="V22" s="370"/>
      <c r="W22" s="370"/>
      <c r="X22" s="370"/>
      <c r="Y22" s="370"/>
      <c r="Z22" s="370"/>
      <c r="AA22" s="370"/>
      <c r="AB22" s="370"/>
      <c r="AC22" s="370"/>
      <c r="AD22" s="370"/>
      <c r="AE22" s="370"/>
      <c r="AF22" s="370"/>
      <c r="AG22" s="370"/>
      <c r="AH22" s="327">
        <f t="shared" si="17"/>
        <v>1400</v>
      </c>
      <c r="AI22" s="337">
        <f t="shared" si="18"/>
        <v>179960</v>
      </c>
      <c r="AJ22" s="332">
        <f t="shared" si="19"/>
        <v>765000</v>
      </c>
      <c r="AK22" s="334">
        <f t="shared" si="28"/>
        <v>50735000</v>
      </c>
    </row>
    <row r="23" ht="15.75" customHeight="1">
      <c r="A23" s="242">
        <v>22.0</v>
      </c>
      <c r="B23" s="243">
        <f t="shared" si="20"/>
        <v>220</v>
      </c>
      <c r="C23" s="244">
        <f t="shared" si="1"/>
        <v>2530</v>
      </c>
      <c r="D23" s="28">
        <f>D22+'Tech Info'!$D$47</f>
        <v>110000</v>
      </c>
      <c r="E23" s="245">
        <f t="shared" si="2"/>
        <v>1265000</v>
      </c>
      <c r="F23" s="243">
        <f t="shared" si="21"/>
        <v>302</v>
      </c>
      <c r="G23" s="244">
        <f t="shared" si="3"/>
        <v>3872</v>
      </c>
      <c r="H23" s="28">
        <f>H22+'Tech Info'!$D$48</f>
        <v>156000</v>
      </c>
      <c r="I23" s="245">
        <f t="shared" si="4"/>
        <v>2046000</v>
      </c>
      <c r="J23" s="243">
        <f t="shared" si="22"/>
        <v>394</v>
      </c>
      <c r="K23" s="244">
        <f t="shared" si="5"/>
        <v>5434</v>
      </c>
      <c r="L23" s="28">
        <f>L22+'Tech Info'!$D$49</f>
        <v>217500</v>
      </c>
      <c r="M23" s="245">
        <f t="shared" si="6"/>
        <v>3052500</v>
      </c>
      <c r="N23" s="243">
        <f t="shared" si="23"/>
        <v>538</v>
      </c>
      <c r="O23" s="244">
        <f t="shared" si="7"/>
        <v>7678</v>
      </c>
      <c r="P23" s="28">
        <f>P22+'Tech Info'!$D$50</f>
        <v>310000</v>
      </c>
      <c r="Q23" s="245">
        <f t="shared" si="8"/>
        <v>4510000</v>
      </c>
      <c r="R23" s="26"/>
      <c r="S23" s="26"/>
      <c r="T23" s="26"/>
      <c r="U23" s="26"/>
      <c r="V23" s="26"/>
      <c r="W23" s="26"/>
      <c r="X23" s="26"/>
      <c r="Y23" s="26"/>
      <c r="Z23" s="26"/>
      <c r="AA23" s="26"/>
      <c r="AB23" s="26"/>
      <c r="AC23" s="26"/>
      <c r="AD23" s="26"/>
      <c r="AE23" s="26"/>
      <c r="AF23" s="26"/>
      <c r="AG23" s="26"/>
      <c r="AH23" s="243">
        <f t="shared" si="17"/>
        <v>1454</v>
      </c>
      <c r="AI23" s="246">
        <f t="shared" si="18"/>
        <v>181414</v>
      </c>
      <c r="AJ23" s="28">
        <f t="shared" si="19"/>
        <v>793500</v>
      </c>
      <c r="AK23" s="245">
        <f t="shared" si="28"/>
        <v>51528500</v>
      </c>
    </row>
    <row r="24" ht="15.75" customHeight="1">
      <c r="A24" s="242">
        <v>23.0</v>
      </c>
      <c r="B24" s="243">
        <f t="shared" si="20"/>
        <v>230</v>
      </c>
      <c r="C24" s="244">
        <f t="shared" si="1"/>
        <v>2760</v>
      </c>
      <c r="D24" s="28">
        <f>D23+'Tech Info'!$D$47</f>
        <v>115000</v>
      </c>
      <c r="E24" s="245">
        <f t="shared" si="2"/>
        <v>1380000</v>
      </c>
      <c r="F24" s="243">
        <f t="shared" si="21"/>
        <v>314</v>
      </c>
      <c r="G24" s="244">
        <f t="shared" si="3"/>
        <v>4186</v>
      </c>
      <c r="H24" s="28">
        <f>H23+'Tech Info'!$D$48</f>
        <v>162000</v>
      </c>
      <c r="I24" s="245">
        <f t="shared" si="4"/>
        <v>2208000</v>
      </c>
      <c r="J24" s="243">
        <f t="shared" si="22"/>
        <v>408</v>
      </c>
      <c r="K24" s="244">
        <f t="shared" si="5"/>
        <v>5842</v>
      </c>
      <c r="L24" s="28">
        <f>L23+'Tech Info'!$D$49</f>
        <v>225000</v>
      </c>
      <c r="M24" s="245">
        <f t="shared" si="6"/>
        <v>3277500</v>
      </c>
      <c r="N24" s="243">
        <f t="shared" si="23"/>
        <v>556</v>
      </c>
      <c r="O24" s="244">
        <f t="shared" si="7"/>
        <v>8234</v>
      </c>
      <c r="P24" s="28">
        <f>P23+'Tech Info'!$D$50</f>
        <v>320000</v>
      </c>
      <c r="Q24" s="245">
        <f t="shared" si="8"/>
        <v>4830000</v>
      </c>
      <c r="R24" s="26"/>
      <c r="S24" s="26"/>
      <c r="T24" s="26"/>
      <c r="U24" s="26"/>
      <c r="V24" s="26"/>
      <c r="W24" s="26"/>
      <c r="X24" s="26"/>
      <c r="Y24" s="26"/>
      <c r="Z24" s="26"/>
      <c r="AA24" s="26"/>
      <c r="AB24" s="26"/>
      <c r="AC24" s="26"/>
      <c r="AD24" s="26"/>
      <c r="AE24" s="26"/>
      <c r="AF24" s="26"/>
      <c r="AG24" s="26"/>
      <c r="AH24" s="243">
        <f t="shared" si="17"/>
        <v>1508</v>
      </c>
      <c r="AI24" s="246">
        <f t="shared" si="18"/>
        <v>182922</v>
      </c>
      <c r="AJ24" s="28">
        <f t="shared" si="19"/>
        <v>822000</v>
      </c>
      <c r="AK24" s="245">
        <f t="shared" si="28"/>
        <v>52350500</v>
      </c>
    </row>
    <row r="25" ht="15.75" customHeight="1">
      <c r="A25" s="242">
        <v>24.0</v>
      </c>
      <c r="B25" s="243">
        <f t="shared" si="20"/>
        <v>240</v>
      </c>
      <c r="C25" s="244">
        <f t="shared" si="1"/>
        <v>3000</v>
      </c>
      <c r="D25" s="28">
        <f>D24+'Tech Info'!$D$47</f>
        <v>120000</v>
      </c>
      <c r="E25" s="245">
        <f t="shared" si="2"/>
        <v>1500000</v>
      </c>
      <c r="F25" s="243">
        <f t="shared" si="21"/>
        <v>326</v>
      </c>
      <c r="G25" s="244">
        <f t="shared" si="3"/>
        <v>4512</v>
      </c>
      <c r="H25" s="28">
        <f>H24+'Tech Info'!$D$48</f>
        <v>168000</v>
      </c>
      <c r="I25" s="245">
        <f t="shared" si="4"/>
        <v>2376000</v>
      </c>
      <c r="J25" s="243">
        <f t="shared" si="22"/>
        <v>422</v>
      </c>
      <c r="K25" s="244">
        <f t="shared" si="5"/>
        <v>6264</v>
      </c>
      <c r="L25" s="28">
        <f>L24+'Tech Info'!$D$49</f>
        <v>232500</v>
      </c>
      <c r="M25" s="245">
        <f t="shared" si="6"/>
        <v>3510000</v>
      </c>
      <c r="N25" s="243">
        <f t="shared" si="23"/>
        <v>574</v>
      </c>
      <c r="O25" s="244">
        <f t="shared" si="7"/>
        <v>8808</v>
      </c>
      <c r="P25" s="28">
        <f>P24+'Tech Info'!$D$50</f>
        <v>330000</v>
      </c>
      <c r="Q25" s="245">
        <f t="shared" si="8"/>
        <v>5160000</v>
      </c>
      <c r="R25" s="26"/>
      <c r="S25" s="26"/>
      <c r="T25" s="26"/>
      <c r="U25" s="26"/>
      <c r="V25" s="26"/>
      <c r="W25" s="26"/>
      <c r="X25" s="26"/>
      <c r="Y25" s="26"/>
      <c r="Z25" s="26"/>
      <c r="AA25" s="26"/>
      <c r="AB25" s="26"/>
      <c r="AC25" s="26"/>
      <c r="AD25" s="26"/>
      <c r="AE25" s="26"/>
      <c r="AF25" s="26"/>
      <c r="AG25" s="26"/>
      <c r="AH25" s="243">
        <f t="shared" si="17"/>
        <v>1562</v>
      </c>
      <c r="AI25" s="246">
        <f t="shared" si="18"/>
        <v>184484</v>
      </c>
      <c r="AJ25" s="28">
        <f t="shared" si="19"/>
        <v>850500</v>
      </c>
      <c r="AK25" s="245">
        <f t="shared" si="28"/>
        <v>53201000</v>
      </c>
    </row>
    <row r="26" ht="15.75" customHeight="1">
      <c r="A26" s="242">
        <v>25.0</v>
      </c>
      <c r="B26" s="243">
        <f t="shared" si="20"/>
        <v>250</v>
      </c>
      <c r="C26" s="244">
        <f t="shared" si="1"/>
        <v>3250</v>
      </c>
      <c r="D26" s="28">
        <f>D25+'Tech Info'!$D$47</f>
        <v>125000</v>
      </c>
      <c r="E26" s="245">
        <f t="shared" si="2"/>
        <v>1625000</v>
      </c>
      <c r="F26" s="243">
        <f t="shared" si="21"/>
        <v>338</v>
      </c>
      <c r="G26" s="244">
        <f t="shared" si="3"/>
        <v>4850</v>
      </c>
      <c r="H26" s="28">
        <f>H25+'Tech Info'!$D$48</f>
        <v>174000</v>
      </c>
      <c r="I26" s="245">
        <f t="shared" si="4"/>
        <v>2550000</v>
      </c>
      <c r="J26" s="243">
        <f t="shared" si="22"/>
        <v>436</v>
      </c>
      <c r="K26" s="244">
        <f t="shared" si="5"/>
        <v>6700</v>
      </c>
      <c r="L26" s="28">
        <f>L25+'Tech Info'!$D$49</f>
        <v>240000</v>
      </c>
      <c r="M26" s="245">
        <f t="shared" si="6"/>
        <v>3750000</v>
      </c>
      <c r="N26" s="243">
        <f t="shared" si="23"/>
        <v>592</v>
      </c>
      <c r="O26" s="244">
        <f t="shared" si="7"/>
        <v>9400</v>
      </c>
      <c r="P26" s="28">
        <f>P25+'Tech Info'!$D$50</f>
        <v>340000</v>
      </c>
      <c r="Q26" s="245">
        <f t="shared" si="8"/>
        <v>5500000</v>
      </c>
      <c r="R26" s="26"/>
      <c r="S26" s="26"/>
      <c r="T26" s="26"/>
      <c r="U26" s="26"/>
      <c r="V26" s="26"/>
      <c r="W26" s="26"/>
      <c r="X26" s="26"/>
      <c r="Y26" s="26"/>
      <c r="Z26" s="26"/>
      <c r="AA26" s="26"/>
      <c r="AB26" s="26"/>
      <c r="AC26" s="26"/>
      <c r="AD26" s="26"/>
      <c r="AE26" s="26"/>
      <c r="AF26" s="26"/>
      <c r="AG26" s="26"/>
      <c r="AH26" s="243">
        <f t="shared" si="17"/>
        <v>1616</v>
      </c>
      <c r="AI26" s="246">
        <f t="shared" si="18"/>
        <v>186100</v>
      </c>
      <c r="AJ26" s="28">
        <f t="shared" si="19"/>
        <v>879000</v>
      </c>
      <c r="AK26" s="245">
        <f t="shared" si="28"/>
        <v>54080000</v>
      </c>
    </row>
    <row r="27" ht="15.75" customHeight="1">
      <c r="A27" s="242">
        <v>26.0</v>
      </c>
      <c r="B27" s="243">
        <f t="shared" si="20"/>
        <v>260</v>
      </c>
      <c r="C27" s="244">
        <f t="shared" si="1"/>
        <v>3510</v>
      </c>
      <c r="D27" s="28">
        <f>D26+'Tech Info'!$D$47</f>
        <v>130000</v>
      </c>
      <c r="E27" s="245">
        <f t="shared" si="2"/>
        <v>1755000</v>
      </c>
      <c r="F27" s="243">
        <f t="shared" si="21"/>
        <v>350</v>
      </c>
      <c r="G27" s="244">
        <f t="shared" si="3"/>
        <v>5200</v>
      </c>
      <c r="H27" s="28">
        <f>H26+'Tech Info'!$D$48</f>
        <v>180000</v>
      </c>
      <c r="I27" s="245">
        <f t="shared" si="4"/>
        <v>2730000</v>
      </c>
      <c r="J27" s="243">
        <f t="shared" si="22"/>
        <v>450</v>
      </c>
      <c r="K27" s="244">
        <f t="shared" si="5"/>
        <v>7150</v>
      </c>
      <c r="L27" s="28">
        <f>L26+'Tech Info'!$D$49</f>
        <v>247500</v>
      </c>
      <c r="M27" s="245">
        <f t="shared" si="6"/>
        <v>3997500</v>
      </c>
      <c r="N27" s="243">
        <f t="shared" si="23"/>
        <v>610</v>
      </c>
      <c r="O27" s="244">
        <f t="shared" si="7"/>
        <v>10010</v>
      </c>
      <c r="P27" s="28">
        <f>P26+'Tech Info'!$D$50</f>
        <v>350000</v>
      </c>
      <c r="Q27" s="245">
        <f t="shared" si="8"/>
        <v>5850000</v>
      </c>
      <c r="R27" s="26"/>
      <c r="S27" s="26"/>
      <c r="T27" s="26"/>
      <c r="U27" s="26"/>
      <c r="V27" s="26"/>
      <c r="W27" s="26"/>
      <c r="X27" s="26"/>
      <c r="Y27" s="26"/>
      <c r="Z27" s="26"/>
      <c r="AA27" s="26"/>
      <c r="AB27" s="26"/>
      <c r="AC27" s="26"/>
      <c r="AD27" s="26"/>
      <c r="AE27" s="26"/>
      <c r="AF27" s="26"/>
      <c r="AG27" s="26"/>
      <c r="AH27" s="243">
        <f t="shared" si="17"/>
        <v>1670</v>
      </c>
      <c r="AI27" s="246">
        <f t="shared" si="18"/>
        <v>187770</v>
      </c>
      <c r="AJ27" s="28">
        <f t="shared" si="19"/>
        <v>907500</v>
      </c>
      <c r="AK27" s="245">
        <f t="shared" si="28"/>
        <v>54987500</v>
      </c>
    </row>
    <row r="28" ht="15.75" customHeight="1">
      <c r="A28" s="242">
        <v>27.0</v>
      </c>
      <c r="B28" s="243">
        <f t="shared" si="20"/>
        <v>270</v>
      </c>
      <c r="C28" s="244">
        <f t="shared" si="1"/>
        <v>3780</v>
      </c>
      <c r="D28" s="28">
        <f>D27+'Tech Info'!$D$47</f>
        <v>135000</v>
      </c>
      <c r="E28" s="245">
        <f t="shared" si="2"/>
        <v>1890000</v>
      </c>
      <c r="F28" s="243">
        <f t="shared" si="21"/>
        <v>362</v>
      </c>
      <c r="G28" s="244">
        <f t="shared" si="3"/>
        <v>5562</v>
      </c>
      <c r="H28" s="28">
        <f>H27+'Tech Info'!$D$48</f>
        <v>186000</v>
      </c>
      <c r="I28" s="245">
        <f t="shared" si="4"/>
        <v>2916000</v>
      </c>
      <c r="J28" s="243">
        <f t="shared" si="22"/>
        <v>464</v>
      </c>
      <c r="K28" s="244">
        <f t="shared" si="5"/>
        <v>7614</v>
      </c>
      <c r="L28" s="28">
        <f>L27+'Tech Info'!$D$49</f>
        <v>255000</v>
      </c>
      <c r="M28" s="245">
        <f t="shared" si="6"/>
        <v>4252500</v>
      </c>
      <c r="N28" s="243">
        <f t="shared" si="23"/>
        <v>628</v>
      </c>
      <c r="O28" s="244">
        <f t="shared" si="7"/>
        <v>10638</v>
      </c>
      <c r="P28" s="28">
        <f>P27+'Tech Info'!$D$50</f>
        <v>360000</v>
      </c>
      <c r="Q28" s="245">
        <f t="shared" si="8"/>
        <v>6210000</v>
      </c>
      <c r="R28" s="26"/>
      <c r="S28" s="26"/>
      <c r="T28" s="26"/>
      <c r="U28" s="26"/>
      <c r="V28" s="26"/>
      <c r="W28" s="26"/>
      <c r="X28" s="26"/>
      <c r="Y28" s="26"/>
      <c r="Z28" s="26"/>
      <c r="AA28" s="26"/>
      <c r="AB28" s="26"/>
      <c r="AC28" s="26"/>
      <c r="AD28" s="26"/>
      <c r="AE28" s="26"/>
      <c r="AF28" s="26"/>
      <c r="AG28" s="26"/>
      <c r="AH28" s="243">
        <f t="shared" si="17"/>
        <v>1724</v>
      </c>
      <c r="AI28" s="246">
        <f t="shared" si="18"/>
        <v>189494</v>
      </c>
      <c r="AJ28" s="28">
        <f t="shared" si="19"/>
        <v>936000</v>
      </c>
      <c r="AK28" s="245">
        <f t="shared" si="28"/>
        <v>55923500</v>
      </c>
    </row>
    <row r="29" ht="15.75" customHeight="1">
      <c r="A29" s="242">
        <v>28.0</v>
      </c>
      <c r="B29" s="243">
        <f t="shared" si="20"/>
        <v>280</v>
      </c>
      <c r="C29" s="244">
        <f t="shared" si="1"/>
        <v>4060</v>
      </c>
      <c r="D29" s="28">
        <f>D28+'Tech Info'!$D$47</f>
        <v>140000</v>
      </c>
      <c r="E29" s="245">
        <f t="shared" si="2"/>
        <v>2030000</v>
      </c>
      <c r="F29" s="243">
        <f t="shared" si="21"/>
        <v>374</v>
      </c>
      <c r="G29" s="244">
        <f t="shared" si="3"/>
        <v>5936</v>
      </c>
      <c r="H29" s="28">
        <f>H28+'Tech Info'!$D$48</f>
        <v>192000</v>
      </c>
      <c r="I29" s="245">
        <f t="shared" si="4"/>
        <v>3108000</v>
      </c>
      <c r="J29" s="243">
        <f t="shared" si="22"/>
        <v>478</v>
      </c>
      <c r="K29" s="244">
        <f t="shared" si="5"/>
        <v>8092</v>
      </c>
      <c r="L29" s="28">
        <f>L28+'Tech Info'!$D$49</f>
        <v>262500</v>
      </c>
      <c r="M29" s="245">
        <f t="shared" si="6"/>
        <v>4515000</v>
      </c>
      <c r="N29" s="243">
        <f t="shared" si="23"/>
        <v>646</v>
      </c>
      <c r="O29" s="244">
        <f t="shared" si="7"/>
        <v>11284</v>
      </c>
      <c r="P29" s="28">
        <f>P28+'Tech Info'!$D$50</f>
        <v>370000</v>
      </c>
      <c r="Q29" s="245">
        <f t="shared" si="8"/>
        <v>6580000</v>
      </c>
      <c r="R29" s="26"/>
      <c r="S29" s="26"/>
      <c r="T29" s="26"/>
      <c r="U29" s="26"/>
      <c r="V29" s="26"/>
      <c r="W29" s="26"/>
      <c r="X29" s="26"/>
      <c r="Y29" s="26"/>
      <c r="Z29" s="26"/>
      <c r="AA29" s="26"/>
      <c r="AB29" s="26"/>
      <c r="AC29" s="26"/>
      <c r="AD29" s="26"/>
      <c r="AE29" s="26"/>
      <c r="AF29" s="26"/>
      <c r="AG29" s="26"/>
      <c r="AH29" s="243">
        <f t="shared" si="17"/>
        <v>1778</v>
      </c>
      <c r="AI29" s="246">
        <f t="shared" si="18"/>
        <v>191272</v>
      </c>
      <c r="AJ29" s="28">
        <f t="shared" si="19"/>
        <v>964500</v>
      </c>
      <c r="AK29" s="245">
        <f t="shared" si="28"/>
        <v>56888000</v>
      </c>
    </row>
    <row r="30" ht="15.75" customHeight="1">
      <c r="A30" s="242">
        <v>29.0</v>
      </c>
      <c r="B30" s="243">
        <f t="shared" si="20"/>
        <v>290</v>
      </c>
      <c r="C30" s="244">
        <f t="shared" si="1"/>
        <v>4350</v>
      </c>
      <c r="D30" s="28">
        <f>D29+'Tech Info'!$D$47</f>
        <v>145000</v>
      </c>
      <c r="E30" s="245">
        <f t="shared" si="2"/>
        <v>2175000</v>
      </c>
      <c r="F30" s="243">
        <f t="shared" si="21"/>
        <v>386</v>
      </c>
      <c r="G30" s="244">
        <f t="shared" si="3"/>
        <v>6322</v>
      </c>
      <c r="H30" s="28">
        <f>H29+'Tech Info'!$D$48</f>
        <v>198000</v>
      </c>
      <c r="I30" s="245">
        <f t="shared" si="4"/>
        <v>3306000</v>
      </c>
      <c r="J30" s="243">
        <f t="shared" si="22"/>
        <v>492</v>
      </c>
      <c r="K30" s="244">
        <f t="shared" si="5"/>
        <v>8584</v>
      </c>
      <c r="L30" s="28">
        <f>L29+'Tech Info'!$D$49</f>
        <v>270000</v>
      </c>
      <c r="M30" s="245">
        <f t="shared" si="6"/>
        <v>4785000</v>
      </c>
      <c r="N30" s="243">
        <f t="shared" si="23"/>
        <v>664</v>
      </c>
      <c r="O30" s="244">
        <f t="shared" si="7"/>
        <v>11948</v>
      </c>
      <c r="P30" s="28">
        <f>P29+'Tech Info'!$D$50</f>
        <v>380000</v>
      </c>
      <c r="Q30" s="245">
        <f t="shared" si="8"/>
        <v>6960000</v>
      </c>
      <c r="R30" s="26"/>
      <c r="S30" s="26"/>
      <c r="T30" s="26"/>
      <c r="U30" s="26"/>
      <c r="V30" s="26"/>
      <c r="W30" s="26"/>
      <c r="X30" s="26"/>
      <c r="Y30" s="26"/>
      <c r="Z30" s="26"/>
      <c r="AA30" s="26"/>
      <c r="AB30" s="26"/>
      <c r="AC30" s="26"/>
      <c r="AD30" s="26"/>
      <c r="AE30" s="26"/>
      <c r="AF30" s="26"/>
      <c r="AG30" s="26"/>
      <c r="AH30" s="243">
        <f t="shared" si="17"/>
        <v>1832</v>
      </c>
      <c r="AI30" s="246">
        <f t="shared" si="18"/>
        <v>193104</v>
      </c>
      <c r="AJ30" s="28">
        <f t="shared" si="19"/>
        <v>993000</v>
      </c>
      <c r="AK30" s="245">
        <f t="shared" si="28"/>
        <v>57881000</v>
      </c>
    </row>
    <row r="31" ht="15.75" customHeight="1">
      <c r="A31" s="242">
        <v>30.0</v>
      </c>
      <c r="B31" s="351">
        <f t="shared" si="20"/>
        <v>300</v>
      </c>
      <c r="C31" s="353">
        <f t="shared" si="1"/>
        <v>4650</v>
      </c>
      <c r="D31" s="355">
        <f>D30+'Tech Info'!$D$47</f>
        <v>150000</v>
      </c>
      <c r="E31" s="357">
        <f t="shared" si="2"/>
        <v>2325000</v>
      </c>
      <c r="F31" s="351">
        <f t="shared" si="21"/>
        <v>398</v>
      </c>
      <c r="G31" s="353">
        <f t="shared" si="3"/>
        <v>6720</v>
      </c>
      <c r="H31" s="355">
        <f>H30+'Tech Info'!$D$48</f>
        <v>204000</v>
      </c>
      <c r="I31" s="357">
        <f t="shared" si="4"/>
        <v>3510000</v>
      </c>
      <c r="J31" s="351">
        <f t="shared" si="22"/>
        <v>506</v>
      </c>
      <c r="K31" s="353">
        <f t="shared" si="5"/>
        <v>9090</v>
      </c>
      <c r="L31" s="355">
        <f>L30+'Tech Info'!$D$49</f>
        <v>277500</v>
      </c>
      <c r="M31" s="357">
        <f t="shared" si="6"/>
        <v>5062500</v>
      </c>
      <c r="N31" s="351">
        <f t="shared" si="23"/>
        <v>682</v>
      </c>
      <c r="O31" s="353">
        <f t="shared" si="7"/>
        <v>12630</v>
      </c>
      <c r="P31" s="355">
        <f>P30+'Tech Info'!$D$50</f>
        <v>390000</v>
      </c>
      <c r="Q31" s="357">
        <f t="shared" si="8"/>
        <v>7350000</v>
      </c>
      <c r="R31" s="388"/>
      <c r="S31" s="388"/>
      <c r="T31" s="388"/>
      <c r="U31" s="388"/>
      <c r="V31" s="388"/>
      <c r="W31" s="388"/>
      <c r="X31" s="388"/>
      <c r="Y31" s="388"/>
      <c r="Z31" s="388"/>
      <c r="AA31" s="388"/>
      <c r="AB31" s="388"/>
      <c r="AC31" s="388"/>
      <c r="AD31" s="388"/>
      <c r="AE31" s="388"/>
      <c r="AF31" s="388"/>
      <c r="AG31" s="388"/>
      <c r="AH31" s="351">
        <f t="shared" si="17"/>
        <v>1886</v>
      </c>
      <c r="AI31" s="363">
        <f t="shared" si="18"/>
        <v>194990</v>
      </c>
      <c r="AJ31" s="355">
        <f t="shared" si="19"/>
        <v>1021500</v>
      </c>
      <c r="AK31" s="365">
        <f t="shared" si="28"/>
        <v>58902500</v>
      </c>
    </row>
    <row r="32" ht="15.75" customHeight="1">
      <c r="A32" s="242">
        <v>31.0</v>
      </c>
      <c r="B32" s="327">
        <f t="shared" si="20"/>
        <v>310</v>
      </c>
      <c r="C32" s="330">
        <f t="shared" si="1"/>
        <v>4960</v>
      </c>
      <c r="D32" s="332">
        <f>D31+'Tech Info'!$D$47</f>
        <v>155000</v>
      </c>
      <c r="E32" s="334">
        <f t="shared" si="2"/>
        <v>2480000</v>
      </c>
      <c r="F32" s="327">
        <f t="shared" si="21"/>
        <v>410</v>
      </c>
      <c r="G32" s="330">
        <f t="shared" si="3"/>
        <v>7130</v>
      </c>
      <c r="H32" s="332">
        <f>H31+'Tech Info'!$D$48</f>
        <v>210000</v>
      </c>
      <c r="I32" s="334">
        <f t="shared" si="4"/>
        <v>3720000</v>
      </c>
      <c r="J32" s="327">
        <f t="shared" si="22"/>
        <v>520</v>
      </c>
      <c r="K32" s="330">
        <f t="shared" si="5"/>
        <v>9610</v>
      </c>
      <c r="L32" s="332">
        <f>L31+'Tech Info'!$D$49</f>
        <v>285000</v>
      </c>
      <c r="M32" s="334">
        <f t="shared" si="6"/>
        <v>5347500</v>
      </c>
      <c r="N32" s="370"/>
      <c r="O32" s="370"/>
      <c r="P32" s="370"/>
      <c r="Q32" s="370"/>
      <c r="R32" s="370"/>
      <c r="S32" s="370"/>
      <c r="T32" s="370"/>
      <c r="U32" s="370"/>
      <c r="V32" s="370"/>
      <c r="W32" s="370"/>
      <c r="X32" s="370"/>
      <c r="Y32" s="370"/>
      <c r="Z32" s="370"/>
      <c r="AA32" s="370"/>
      <c r="AB32" s="370"/>
      <c r="AC32" s="370"/>
      <c r="AD32" s="370"/>
      <c r="AE32" s="370"/>
      <c r="AF32" s="370"/>
      <c r="AG32" s="370"/>
      <c r="AH32" s="327">
        <f t="shared" si="17"/>
        <v>1240</v>
      </c>
      <c r="AI32" s="337">
        <f t="shared" si="18"/>
        <v>196230</v>
      </c>
      <c r="AJ32" s="332">
        <f t="shared" si="19"/>
        <v>650000</v>
      </c>
      <c r="AK32" s="334">
        <f t="shared" si="28"/>
        <v>59552500</v>
      </c>
    </row>
    <row r="33" ht="15.75" customHeight="1">
      <c r="A33" s="242">
        <v>32.0</v>
      </c>
      <c r="B33" s="243">
        <f t="shared" si="20"/>
        <v>320</v>
      </c>
      <c r="C33" s="244">
        <f t="shared" si="1"/>
        <v>5280</v>
      </c>
      <c r="D33" s="28">
        <f>D32+'Tech Info'!$D$47</f>
        <v>160000</v>
      </c>
      <c r="E33" s="245">
        <f t="shared" si="2"/>
        <v>2640000</v>
      </c>
      <c r="F33" s="243">
        <f t="shared" si="21"/>
        <v>422</v>
      </c>
      <c r="G33" s="244">
        <f t="shared" si="3"/>
        <v>7552</v>
      </c>
      <c r="H33" s="28">
        <f>H32+'Tech Info'!$D$48</f>
        <v>216000</v>
      </c>
      <c r="I33" s="245">
        <f t="shared" si="4"/>
        <v>3936000</v>
      </c>
      <c r="J33" s="243">
        <f t="shared" si="22"/>
        <v>534</v>
      </c>
      <c r="K33" s="244">
        <f t="shared" si="5"/>
        <v>10144</v>
      </c>
      <c r="L33" s="28">
        <f>L32+'Tech Info'!$D$49</f>
        <v>292500</v>
      </c>
      <c r="M33" s="245">
        <f t="shared" si="6"/>
        <v>5640000</v>
      </c>
      <c r="N33" s="26"/>
      <c r="O33" s="26"/>
      <c r="P33" s="26"/>
      <c r="Q33" s="26"/>
      <c r="R33" s="26"/>
      <c r="S33" s="26"/>
      <c r="T33" s="26"/>
      <c r="U33" s="26"/>
      <c r="V33" s="26"/>
      <c r="W33" s="26"/>
      <c r="X33" s="26"/>
      <c r="Y33" s="26"/>
      <c r="Z33" s="26"/>
      <c r="AA33" s="26"/>
      <c r="AB33" s="26"/>
      <c r="AC33" s="26"/>
      <c r="AD33" s="26"/>
      <c r="AE33" s="26"/>
      <c r="AF33" s="26"/>
      <c r="AG33" s="26"/>
      <c r="AH33" s="243">
        <f t="shared" si="17"/>
        <v>1276</v>
      </c>
      <c r="AI33" s="246">
        <f t="shared" si="18"/>
        <v>197506</v>
      </c>
      <c r="AJ33" s="28">
        <f t="shared" si="19"/>
        <v>668500</v>
      </c>
      <c r="AK33" s="245">
        <f t="shared" si="28"/>
        <v>60221000</v>
      </c>
    </row>
    <row r="34" ht="15.75" customHeight="1">
      <c r="A34" s="242">
        <v>33.0</v>
      </c>
      <c r="B34" s="243">
        <f t="shared" si="20"/>
        <v>330</v>
      </c>
      <c r="C34" s="244">
        <f t="shared" si="1"/>
        <v>5610</v>
      </c>
      <c r="D34" s="28">
        <f>D33+'Tech Info'!$D$47</f>
        <v>165000</v>
      </c>
      <c r="E34" s="245">
        <f t="shared" si="2"/>
        <v>2805000</v>
      </c>
      <c r="F34" s="243">
        <f t="shared" si="21"/>
        <v>434</v>
      </c>
      <c r="G34" s="244">
        <f t="shared" si="3"/>
        <v>7986</v>
      </c>
      <c r="H34" s="28">
        <f>H33+'Tech Info'!$D$48</f>
        <v>222000</v>
      </c>
      <c r="I34" s="245">
        <f t="shared" si="4"/>
        <v>4158000</v>
      </c>
      <c r="J34" s="243">
        <f t="shared" si="22"/>
        <v>548</v>
      </c>
      <c r="K34" s="244">
        <f t="shared" si="5"/>
        <v>10692</v>
      </c>
      <c r="L34" s="28">
        <f>L33+'Tech Info'!$D$49</f>
        <v>300000</v>
      </c>
      <c r="M34" s="245">
        <f t="shared" si="6"/>
        <v>5940000</v>
      </c>
      <c r="N34" s="26"/>
      <c r="O34" s="26"/>
      <c r="P34" s="26"/>
      <c r="Q34" s="26"/>
      <c r="R34" s="26"/>
      <c r="S34" s="26"/>
      <c r="T34" s="26"/>
      <c r="U34" s="26"/>
      <c r="V34" s="26"/>
      <c r="W34" s="26"/>
      <c r="X34" s="26"/>
      <c r="Y34" s="26"/>
      <c r="Z34" s="26"/>
      <c r="AA34" s="26"/>
      <c r="AB34" s="26"/>
      <c r="AC34" s="26"/>
      <c r="AD34" s="26"/>
      <c r="AE34" s="26"/>
      <c r="AF34" s="26"/>
      <c r="AG34" s="26"/>
      <c r="AH34" s="243">
        <f t="shared" si="17"/>
        <v>1312</v>
      </c>
      <c r="AI34" s="246">
        <f t="shared" si="18"/>
        <v>198818</v>
      </c>
      <c r="AJ34" s="28">
        <f t="shared" si="19"/>
        <v>687000</v>
      </c>
      <c r="AK34" s="245">
        <f t="shared" si="28"/>
        <v>60908000</v>
      </c>
    </row>
    <row r="35" ht="15.75" customHeight="1">
      <c r="A35" s="242">
        <v>34.0</v>
      </c>
      <c r="B35" s="243">
        <f t="shared" si="20"/>
        <v>340</v>
      </c>
      <c r="C35" s="244">
        <f t="shared" si="1"/>
        <v>5950</v>
      </c>
      <c r="D35" s="28">
        <f>D34+'Tech Info'!$D$47</f>
        <v>170000</v>
      </c>
      <c r="E35" s="245">
        <f t="shared" si="2"/>
        <v>2975000</v>
      </c>
      <c r="F35" s="243">
        <f t="shared" si="21"/>
        <v>446</v>
      </c>
      <c r="G35" s="244">
        <f t="shared" si="3"/>
        <v>8432</v>
      </c>
      <c r="H35" s="28">
        <f>H34+'Tech Info'!$D$48</f>
        <v>228000</v>
      </c>
      <c r="I35" s="245">
        <f t="shared" si="4"/>
        <v>4386000</v>
      </c>
      <c r="J35" s="243">
        <f t="shared" si="22"/>
        <v>562</v>
      </c>
      <c r="K35" s="244">
        <f t="shared" si="5"/>
        <v>11254</v>
      </c>
      <c r="L35" s="28">
        <f>L34+'Tech Info'!$D$49</f>
        <v>307500</v>
      </c>
      <c r="M35" s="245">
        <f t="shared" si="6"/>
        <v>6247500</v>
      </c>
      <c r="N35" s="26"/>
      <c r="O35" s="26"/>
      <c r="P35" s="26"/>
      <c r="Q35" s="26"/>
      <c r="R35" s="26"/>
      <c r="S35" s="26"/>
      <c r="T35" s="26"/>
      <c r="U35" s="26"/>
      <c r="V35" s="26"/>
      <c r="W35" s="26"/>
      <c r="X35" s="26"/>
      <c r="Y35" s="26"/>
      <c r="Z35" s="26"/>
      <c r="AA35" s="26"/>
      <c r="AB35" s="26"/>
      <c r="AC35" s="26"/>
      <c r="AD35" s="26"/>
      <c r="AE35" s="26"/>
      <c r="AF35" s="26"/>
      <c r="AG35" s="26"/>
      <c r="AH35" s="243">
        <f t="shared" si="17"/>
        <v>1348</v>
      </c>
      <c r="AI35" s="246">
        <f t="shared" si="18"/>
        <v>200166</v>
      </c>
      <c r="AJ35" s="28">
        <f t="shared" si="19"/>
        <v>705500</v>
      </c>
      <c r="AK35" s="245">
        <f t="shared" si="28"/>
        <v>61613500</v>
      </c>
    </row>
    <row r="36" ht="15.75" customHeight="1">
      <c r="A36" s="242">
        <v>35.0</v>
      </c>
      <c r="B36" s="243">
        <f t="shared" si="20"/>
        <v>350</v>
      </c>
      <c r="C36" s="244">
        <f t="shared" si="1"/>
        <v>6300</v>
      </c>
      <c r="D36" s="28">
        <f>D35+'Tech Info'!$D$47</f>
        <v>175000</v>
      </c>
      <c r="E36" s="245">
        <f t="shared" si="2"/>
        <v>3150000</v>
      </c>
      <c r="F36" s="243">
        <f t="shared" si="21"/>
        <v>458</v>
      </c>
      <c r="G36" s="244">
        <f t="shared" si="3"/>
        <v>8890</v>
      </c>
      <c r="H36" s="28">
        <f>H35+'Tech Info'!$D$48</f>
        <v>234000</v>
      </c>
      <c r="I36" s="245">
        <f t="shared" si="4"/>
        <v>4620000</v>
      </c>
      <c r="J36" s="243">
        <f t="shared" si="22"/>
        <v>576</v>
      </c>
      <c r="K36" s="244">
        <f t="shared" si="5"/>
        <v>11830</v>
      </c>
      <c r="L36" s="28">
        <f>L35+'Tech Info'!$D$49</f>
        <v>315000</v>
      </c>
      <c r="M36" s="245">
        <f t="shared" si="6"/>
        <v>6562500</v>
      </c>
      <c r="N36" s="26"/>
      <c r="O36" s="26"/>
      <c r="P36" s="26"/>
      <c r="Q36" s="26"/>
      <c r="R36" s="26"/>
      <c r="S36" s="26"/>
      <c r="T36" s="26"/>
      <c r="U36" s="26"/>
      <c r="V36" s="26"/>
      <c r="W36" s="26"/>
      <c r="X36" s="26"/>
      <c r="Y36" s="26"/>
      <c r="Z36" s="26"/>
      <c r="AA36" s="26"/>
      <c r="AB36" s="26"/>
      <c r="AC36" s="26"/>
      <c r="AD36" s="26"/>
      <c r="AE36" s="26"/>
      <c r="AF36" s="26"/>
      <c r="AG36" s="26"/>
      <c r="AH36" s="243">
        <f t="shared" si="17"/>
        <v>1384</v>
      </c>
      <c r="AI36" s="246">
        <f t="shared" si="18"/>
        <v>201550</v>
      </c>
      <c r="AJ36" s="28">
        <f t="shared" si="19"/>
        <v>724000</v>
      </c>
      <c r="AK36" s="245">
        <f t="shared" si="28"/>
        <v>62337500</v>
      </c>
    </row>
    <row r="37" ht="15.75" customHeight="1">
      <c r="A37" s="242">
        <v>36.0</v>
      </c>
      <c r="B37" s="243">
        <f t="shared" si="20"/>
        <v>360</v>
      </c>
      <c r="C37" s="244">
        <f t="shared" si="1"/>
        <v>6660</v>
      </c>
      <c r="D37" s="28">
        <f>D36+'Tech Info'!$D$47</f>
        <v>180000</v>
      </c>
      <c r="E37" s="245">
        <f t="shared" si="2"/>
        <v>3330000</v>
      </c>
      <c r="F37" s="243">
        <f t="shared" si="21"/>
        <v>470</v>
      </c>
      <c r="G37" s="244">
        <f t="shared" si="3"/>
        <v>9360</v>
      </c>
      <c r="H37" s="28">
        <f>H36+'Tech Info'!$D$48</f>
        <v>240000</v>
      </c>
      <c r="I37" s="245">
        <f t="shared" si="4"/>
        <v>4860000</v>
      </c>
      <c r="J37" s="243">
        <f t="shared" si="22"/>
        <v>590</v>
      </c>
      <c r="K37" s="244">
        <f t="shared" si="5"/>
        <v>12420</v>
      </c>
      <c r="L37" s="28">
        <f>L36+'Tech Info'!$D$49</f>
        <v>322500</v>
      </c>
      <c r="M37" s="245">
        <f t="shared" si="6"/>
        <v>6885000</v>
      </c>
      <c r="N37" s="26"/>
      <c r="O37" s="26"/>
      <c r="P37" s="26"/>
      <c r="Q37" s="26"/>
      <c r="R37" s="26"/>
      <c r="S37" s="26"/>
      <c r="T37" s="26"/>
      <c r="U37" s="26"/>
      <c r="V37" s="26"/>
      <c r="W37" s="26"/>
      <c r="X37" s="26"/>
      <c r="Y37" s="26"/>
      <c r="Z37" s="26"/>
      <c r="AA37" s="26"/>
      <c r="AB37" s="26"/>
      <c r="AC37" s="26"/>
      <c r="AD37" s="26"/>
      <c r="AE37" s="26"/>
      <c r="AF37" s="26"/>
      <c r="AG37" s="26"/>
      <c r="AH37" s="243">
        <f t="shared" si="17"/>
        <v>1420</v>
      </c>
      <c r="AI37" s="246">
        <f t="shared" si="18"/>
        <v>202970</v>
      </c>
      <c r="AJ37" s="28">
        <f t="shared" si="19"/>
        <v>742500</v>
      </c>
      <c r="AK37" s="245">
        <f t="shared" si="28"/>
        <v>63080000</v>
      </c>
    </row>
    <row r="38" ht="15.75" customHeight="1">
      <c r="A38" s="242">
        <v>37.0</v>
      </c>
      <c r="B38" s="243">
        <f t="shared" si="20"/>
        <v>370</v>
      </c>
      <c r="C38" s="244">
        <f t="shared" si="1"/>
        <v>7030</v>
      </c>
      <c r="D38" s="28">
        <f>D37+'Tech Info'!$D$47</f>
        <v>185000</v>
      </c>
      <c r="E38" s="245">
        <f t="shared" si="2"/>
        <v>3515000</v>
      </c>
      <c r="F38" s="243">
        <f t="shared" si="21"/>
        <v>482</v>
      </c>
      <c r="G38" s="244">
        <f t="shared" si="3"/>
        <v>9842</v>
      </c>
      <c r="H38" s="28">
        <f>H37+'Tech Info'!$D$48</f>
        <v>246000</v>
      </c>
      <c r="I38" s="245">
        <f t="shared" si="4"/>
        <v>5106000</v>
      </c>
      <c r="J38" s="243">
        <f t="shared" si="22"/>
        <v>604</v>
      </c>
      <c r="K38" s="244">
        <f t="shared" si="5"/>
        <v>13024</v>
      </c>
      <c r="L38" s="28">
        <f>L37+'Tech Info'!$D$49</f>
        <v>330000</v>
      </c>
      <c r="M38" s="245">
        <f t="shared" si="6"/>
        <v>7215000</v>
      </c>
      <c r="N38" s="26"/>
      <c r="O38" s="26"/>
      <c r="P38" s="26"/>
      <c r="Q38" s="26"/>
      <c r="R38" s="26"/>
      <c r="S38" s="26"/>
      <c r="T38" s="26"/>
      <c r="U38" s="26"/>
      <c r="V38" s="26"/>
      <c r="W38" s="26"/>
      <c r="X38" s="26"/>
      <c r="Y38" s="26"/>
      <c r="Z38" s="26"/>
      <c r="AA38" s="26"/>
      <c r="AB38" s="26"/>
      <c r="AC38" s="26"/>
      <c r="AD38" s="26"/>
      <c r="AE38" s="26"/>
      <c r="AF38" s="26"/>
      <c r="AG38" s="26"/>
      <c r="AH38" s="243">
        <f t="shared" si="17"/>
        <v>1456</v>
      </c>
      <c r="AI38" s="246">
        <f t="shared" si="18"/>
        <v>204426</v>
      </c>
      <c r="AJ38" s="28">
        <f t="shared" si="19"/>
        <v>761000</v>
      </c>
      <c r="AK38" s="245">
        <f t="shared" si="28"/>
        <v>63841000</v>
      </c>
    </row>
    <row r="39" ht="15.75" customHeight="1">
      <c r="A39" s="242">
        <v>38.0</v>
      </c>
      <c r="B39" s="243">
        <f t="shared" si="20"/>
        <v>380</v>
      </c>
      <c r="C39" s="244">
        <f t="shared" si="1"/>
        <v>7410</v>
      </c>
      <c r="D39" s="28">
        <f>D38+'Tech Info'!$D$47</f>
        <v>190000</v>
      </c>
      <c r="E39" s="245">
        <f t="shared" si="2"/>
        <v>3705000</v>
      </c>
      <c r="F39" s="243">
        <f t="shared" si="21"/>
        <v>494</v>
      </c>
      <c r="G39" s="244">
        <f t="shared" si="3"/>
        <v>10336</v>
      </c>
      <c r="H39" s="28">
        <f>H38+'Tech Info'!$D$48</f>
        <v>252000</v>
      </c>
      <c r="I39" s="245">
        <f t="shared" si="4"/>
        <v>5358000</v>
      </c>
      <c r="J39" s="243">
        <f t="shared" si="22"/>
        <v>618</v>
      </c>
      <c r="K39" s="244">
        <f t="shared" si="5"/>
        <v>13642</v>
      </c>
      <c r="L39" s="28">
        <f>L38+'Tech Info'!$D$49</f>
        <v>337500</v>
      </c>
      <c r="M39" s="245">
        <f t="shared" si="6"/>
        <v>7552500</v>
      </c>
      <c r="N39" s="26"/>
      <c r="O39" s="26"/>
      <c r="P39" s="26"/>
      <c r="Q39" s="26"/>
      <c r="R39" s="26"/>
      <c r="S39" s="26"/>
      <c r="T39" s="26"/>
      <c r="U39" s="26"/>
      <c r="V39" s="26"/>
      <c r="W39" s="26"/>
      <c r="X39" s="26"/>
      <c r="Y39" s="26"/>
      <c r="Z39" s="26"/>
      <c r="AA39" s="26"/>
      <c r="AB39" s="26"/>
      <c r="AC39" s="26"/>
      <c r="AD39" s="26"/>
      <c r="AE39" s="26"/>
      <c r="AF39" s="26"/>
      <c r="AG39" s="26"/>
      <c r="AH39" s="243">
        <f t="shared" si="17"/>
        <v>1492</v>
      </c>
      <c r="AI39" s="246">
        <f t="shared" si="18"/>
        <v>205918</v>
      </c>
      <c r="AJ39" s="28">
        <f t="shared" si="19"/>
        <v>779500</v>
      </c>
      <c r="AK39" s="245">
        <f t="shared" si="28"/>
        <v>64620500</v>
      </c>
    </row>
    <row r="40" ht="15.75" customHeight="1">
      <c r="A40" s="242">
        <v>39.0</v>
      </c>
      <c r="B40" s="243">
        <f t="shared" si="20"/>
        <v>390</v>
      </c>
      <c r="C40" s="244">
        <f t="shared" si="1"/>
        <v>7800</v>
      </c>
      <c r="D40" s="28">
        <f>D39+'Tech Info'!$D$47</f>
        <v>195000</v>
      </c>
      <c r="E40" s="245">
        <f t="shared" si="2"/>
        <v>3900000</v>
      </c>
      <c r="F40" s="243">
        <f t="shared" si="21"/>
        <v>506</v>
      </c>
      <c r="G40" s="244">
        <f t="shared" si="3"/>
        <v>10842</v>
      </c>
      <c r="H40" s="28">
        <f>H39+'Tech Info'!$D$48</f>
        <v>258000</v>
      </c>
      <c r="I40" s="245">
        <f t="shared" si="4"/>
        <v>5616000</v>
      </c>
      <c r="J40" s="243">
        <f t="shared" si="22"/>
        <v>632</v>
      </c>
      <c r="K40" s="244">
        <f t="shared" si="5"/>
        <v>14274</v>
      </c>
      <c r="L40" s="28">
        <f>L39+'Tech Info'!$D$49</f>
        <v>345000</v>
      </c>
      <c r="M40" s="245">
        <f t="shared" si="6"/>
        <v>7897500</v>
      </c>
      <c r="N40" s="26"/>
      <c r="O40" s="26"/>
      <c r="P40" s="26"/>
      <c r="Q40" s="26"/>
      <c r="R40" s="26"/>
      <c r="S40" s="26"/>
      <c r="T40" s="26"/>
      <c r="U40" s="26"/>
      <c r="V40" s="26"/>
      <c r="W40" s="26"/>
      <c r="X40" s="26"/>
      <c r="Y40" s="26"/>
      <c r="Z40" s="26"/>
      <c r="AA40" s="26"/>
      <c r="AB40" s="26"/>
      <c r="AC40" s="26"/>
      <c r="AD40" s="26"/>
      <c r="AE40" s="26"/>
      <c r="AF40" s="26"/>
      <c r="AG40" s="26"/>
      <c r="AH40" s="243">
        <f t="shared" si="17"/>
        <v>1528</v>
      </c>
      <c r="AI40" s="246">
        <f t="shared" si="18"/>
        <v>207446</v>
      </c>
      <c r="AJ40" s="28">
        <f t="shared" si="19"/>
        <v>798000</v>
      </c>
      <c r="AK40" s="245">
        <f t="shared" si="28"/>
        <v>65418500</v>
      </c>
    </row>
    <row r="41" ht="15.75" customHeight="1">
      <c r="A41" s="242">
        <v>40.0</v>
      </c>
      <c r="B41" s="351">
        <f t="shared" si="20"/>
        <v>400</v>
      </c>
      <c r="C41" s="353">
        <f t="shared" si="1"/>
        <v>8200</v>
      </c>
      <c r="D41" s="355">
        <f>D40+'Tech Info'!$D$47</f>
        <v>200000</v>
      </c>
      <c r="E41" s="357">
        <f t="shared" si="2"/>
        <v>4100000</v>
      </c>
      <c r="F41" s="351">
        <f t="shared" si="21"/>
        <v>518</v>
      </c>
      <c r="G41" s="353">
        <f t="shared" si="3"/>
        <v>11360</v>
      </c>
      <c r="H41" s="355">
        <f>H40+'Tech Info'!$D$48</f>
        <v>264000</v>
      </c>
      <c r="I41" s="357">
        <f t="shared" si="4"/>
        <v>5880000</v>
      </c>
      <c r="J41" s="351">
        <f t="shared" si="22"/>
        <v>646</v>
      </c>
      <c r="K41" s="353">
        <f t="shared" si="5"/>
        <v>14920</v>
      </c>
      <c r="L41" s="355">
        <f>L40+'Tech Info'!$D$49</f>
        <v>352500</v>
      </c>
      <c r="M41" s="357">
        <f t="shared" si="6"/>
        <v>8250000</v>
      </c>
      <c r="N41" s="388"/>
      <c r="O41" s="388"/>
      <c r="P41" s="388"/>
      <c r="Q41" s="388"/>
      <c r="R41" s="388"/>
      <c r="S41" s="388"/>
      <c r="T41" s="388"/>
      <c r="U41" s="388"/>
      <c r="V41" s="388"/>
      <c r="W41" s="388"/>
      <c r="X41" s="388"/>
      <c r="Y41" s="388"/>
      <c r="Z41" s="388"/>
      <c r="AA41" s="388"/>
      <c r="AB41" s="388"/>
      <c r="AC41" s="388"/>
      <c r="AD41" s="388"/>
      <c r="AE41" s="388"/>
      <c r="AF41" s="388"/>
      <c r="AG41" s="388"/>
      <c r="AH41" s="351">
        <f t="shared" si="17"/>
        <v>1564</v>
      </c>
      <c r="AI41" s="363">
        <f t="shared" si="18"/>
        <v>209010</v>
      </c>
      <c r="AJ41" s="355">
        <f t="shared" si="19"/>
        <v>816500</v>
      </c>
      <c r="AK41" s="365">
        <f t="shared" si="28"/>
        <v>66235000</v>
      </c>
    </row>
    <row r="42" ht="15.75" customHeight="1">
      <c r="A42" s="410">
        <v>41.0</v>
      </c>
      <c r="B42" s="327">
        <f t="shared" si="20"/>
        <v>410</v>
      </c>
      <c r="C42" s="330">
        <f t="shared" si="1"/>
        <v>8610</v>
      </c>
      <c r="D42" s="332">
        <f>D41+'Tech Info'!$D$47</f>
        <v>205000</v>
      </c>
      <c r="E42" s="334">
        <f t="shared" si="2"/>
        <v>4305000</v>
      </c>
      <c r="F42" s="327">
        <f t="shared" si="21"/>
        <v>530</v>
      </c>
      <c r="G42" s="330">
        <f t="shared" si="3"/>
        <v>11890</v>
      </c>
      <c r="H42" s="332">
        <f>H41+'Tech Info'!$D$48</f>
        <v>270000</v>
      </c>
      <c r="I42" s="334">
        <f t="shared" si="4"/>
        <v>6150000</v>
      </c>
      <c r="J42" s="370"/>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27">
        <f t="shared" si="17"/>
        <v>940</v>
      </c>
      <c r="AI42" s="337">
        <f t="shared" si="18"/>
        <v>209950</v>
      </c>
      <c r="AJ42" s="332">
        <f t="shared" si="19"/>
        <v>475000</v>
      </c>
      <c r="AK42" s="334">
        <f t="shared" si="28"/>
        <v>66710000</v>
      </c>
    </row>
    <row r="43" ht="15.75" customHeight="1">
      <c r="A43" s="242">
        <v>42.0</v>
      </c>
      <c r="B43" s="243">
        <f t="shared" si="20"/>
        <v>420</v>
      </c>
      <c r="C43" s="244">
        <f t="shared" si="1"/>
        <v>9030</v>
      </c>
      <c r="D43" s="28">
        <f>D42+'Tech Info'!$D$47</f>
        <v>210000</v>
      </c>
      <c r="E43" s="245">
        <f t="shared" si="2"/>
        <v>4515000</v>
      </c>
      <c r="F43" s="243">
        <f t="shared" si="21"/>
        <v>542</v>
      </c>
      <c r="G43" s="244">
        <f t="shared" si="3"/>
        <v>12432</v>
      </c>
      <c r="H43" s="28">
        <f>H42+'Tech Info'!$D$48</f>
        <v>276000</v>
      </c>
      <c r="I43" s="245">
        <f t="shared" si="4"/>
        <v>6426000</v>
      </c>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43">
        <f t="shared" si="17"/>
        <v>962</v>
      </c>
      <c r="AI43" s="246">
        <f t="shared" si="18"/>
        <v>210912</v>
      </c>
      <c r="AJ43" s="28">
        <f t="shared" si="19"/>
        <v>486000</v>
      </c>
      <c r="AK43" s="245">
        <f t="shared" si="28"/>
        <v>67196000</v>
      </c>
    </row>
    <row r="44" ht="15.75" customHeight="1">
      <c r="A44" s="242">
        <v>43.0</v>
      </c>
      <c r="B44" s="243">
        <f t="shared" si="20"/>
        <v>430</v>
      </c>
      <c r="C44" s="244">
        <f t="shared" si="1"/>
        <v>9460</v>
      </c>
      <c r="D44" s="28">
        <f>D43+'Tech Info'!$D$47</f>
        <v>215000</v>
      </c>
      <c r="E44" s="245">
        <f t="shared" si="2"/>
        <v>4730000</v>
      </c>
      <c r="F44" s="243">
        <f t="shared" si="21"/>
        <v>554</v>
      </c>
      <c r="G44" s="244">
        <f t="shared" si="3"/>
        <v>12986</v>
      </c>
      <c r="H44" s="28">
        <f>H43+'Tech Info'!$D$48</f>
        <v>282000</v>
      </c>
      <c r="I44" s="245">
        <f t="shared" si="4"/>
        <v>6708000</v>
      </c>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43">
        <f t="shared" si="17"/>
        <v>984</v>
      </c>
      <c r="AI44" s="246">
        <f t="shared" si="18"/>
        <v>211896</v>
      </c>
      <c r="AJ44" s="28">
        <f t="shared" si="19"/>
        <v>497000</v>
      </c>
      <c r="AK44" s="245">
        <f t="shared" si="28"/>
        <v>67693000</v>
      </c>
    </row>
    <row r="45" ht="15.75" customHeight="1">
      <c r="A45" s="242">
        <v>44.0</v>
      </c>
      <c r="B45" s="243">
        <f t="shared" si="20"/>
        <v>440</v>
      </c>
      <c r="C45" s="244">
        <f t="shared" si="1"/>
        <v>9900</v>
      </c>
      <c r="D45" s="28">
        <f>D44+'Tech Info'!$D$47</f>
        <v>220000</v>
      </c>
      <c r="E45" s="245">
        <f t="shared" si="2"/>
        <v>4950000</v>
      </c>
      <c r="F45" s="243">
        <f t="shared" si="21"/>
        <v>566</v>
      </c>
      <c r="G45" s="244">
        <f t="shared" si="3"/>
        <v>13552</v>
      </c>
      <c r="H45" s="28">
        <f>H44+'Tech Info'!$D$48</f>
        <v>288000</v>
      </c>
      <c r="I45" s="245">
        <f t="shared" si="4"/>
        <v>6996000</v>
      </c>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43">
        <f t="shared" si="17"/>
        <v>1006</v>
      </c>
      <c r="AI45" s="246">
        <f t="shared" si="18"/>
        <v>212902</v>
      </c>
      <c r="AJ45" s="28">
        <f t="shared" si="19"/>
        <v>508000</v>
      </c>
      <c r="AK45" s="245">
        <f t="shared" si="28"/>
        <v>68201000</v>
      </c>
    </row>
    <row r="46" ht="15.75" customHeight="1">
      <c r="A46" s="242">
        <v>45.0</v>
      </c>
      <c r="B46" s="243">
        <f t="shared" si="20"/>
        <v>450</v>
      </c>
      <c r="C46" s="244">
        <f t="shared" si="1"/>
        <v>10350</v>
      </c>
      <c r="D46" s="28">
        <f>D45+'Tech Info'!$D$47</f>
        <v>225000</v>
      </c>
      <c r="E46" s="245">
        <f t="shared" si="2"/>
        <v>5175000</v>
      </c>
      <c r="F46" s="243">
        <f t="shared" si="21"/>
        <v>578</v>
      </c>
      <c r="G46" s="244">
        <f t="shared" si="3"/>
        <v>14130</v>
      </c>
      <c r="H46" s="28">
        <f>H45+'Tech Info'!$D$48</f>
        <v>294000</v>
      </c>
      <c r="I46" s="245">
        <f t="shared" si="4"/>
        <v>7290000</v>
      </c>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43">
        <f t="shared" si="17"/>
        <v>1028</v>
      </c>
      <c r="AI46" s="246">
        <f t="shared" si="18"/>
        <v>213930</v>
      </c>
      <c r="AJ46" s="28">
        <f t="shared" si="19"/>
        <v>519000</v>
      </c>
      <c r="AK46" s="245">
        <f t="shared" si="28"/>
        <v>68720000</v>
      </c>
    </row>
    <row r="47" ht="15.75" customHeight="1">
      <c r="A47" s="242">
        <v>46.0</v>
      </c>
      <c r="B47" s="243">
        <f t="shared" si="20"/>
        <v>460</v>
      </c>
      <c r="C47" s="244">
        <f t="shared" si="1"/>
        <v>10810</v>
      </c>
      <c r="D47" s="28">
        <f>D46+'Tech Info'!$D$47</f>
        <v>230000</v>
      </c>
      <c r="E47" s="245">
        <f t="shared" si="2"/>
        <v>5405000</v>
      </c>
      <c r="F47" s="243">
        <f t="shared" si="21"/>
        <v>590</v>
      </c>
      <c r="G47" s="244">
        <f t="shared" si="3"/>
        <v>14720</v>
      </c>
      <c r="H47" s="28">
        <f>H46+'Tech Info'!$D$48</f>
        <v>300000</v>
      </c>
      <c r="I47" s="245">
        <f t="shared" si="4"/>
        <v>7590000</v>
      </c>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43">
        <f t="shared" si="17"/>
        <v>1050</v>
      </c>
      <c r="AI47" s="246">
        <f t="shared" si="18"/>
        <v>214980</v>
      </c>
      <c r="AJ47" s="28">
        <f t="shared" si="19"/>
        <v>530000</v>
      </c>
      <c r="AK47" s="245">
        <f t="shared" si="28"/>
        <v>69250000</v>
      </c>
    </row>
    <row r="48" ht="15.75" customHeight="1">
      <c r="A48" s="242">
        <v>47.0</v>
      </c>
      <c r="B48" s="243">
        <f t="shared" si="20"/>
        <v>470</v>
      </c>
      <c r="C48" s="244">
        <f t="shared" si="1"/>
        <v>11280</v>
      </c>
      <c r="D48" s="28">
        <f>D47+'Tech Info'!$D$47</f>
        <v>235000</v>
      </c>
      <c r="E48" s="245">
        <f t="shared" si="2"/>
        <v>5640000</v>
      </c>
      <c r="F48" s="243">
        <f t="shared" si="21"/>
        <v>602</v>
      </c>
      <c r="G48" s="244">
        <f t="shared" si="3"/>
        <v>15322</v>
      </c>
      <c r="H48" s="28">
        <f>H47+'Tech Info'!$D$48</f>
        <v>306000</v>
      </c>
      <c r="I48" s="245">
        <f t="shared" si="4"/>
        <v>7896000</v>
      </c>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43">
        <f t="shared" si="17"/>
        <v>1072</v>
      </c>
      <c r="AI48" s="246">
        <f t="shared" si="18"/>
        <v>216052</v>
      </c>
      <c r="AJ48" s="28">
        <f t="shared" si="19"/>
        <v>541000</v>
      </c>
      <c r="AK48" s="245">
        <f t="shared" si="28"/>
        <v>69791000</v>
      </c>
    </row>
    <row r="49" ht="15.75" customHeight="1">
      <c r="A49" s="242">
        <v>48.0</v>
      </c>
      <c r="B49" s="243">
        <f t="shared" si="20"/>
        <v>480</v>
      </c>
      <c r="C49" s="244">
        <f t="shared" si="1"/>
        <v>11760</v>
      </c>
      <c r="D49" s="28">
        <f>D48+'Tech Info'!$D$47</f>
        <v>240000</v>
      </c>
      <c r="E49" s="245">
        <f t="shared" si="2"/>
        <v>5880000</v>
      </c>
      <c r="F49" s="243">
        <f t="shared" si="21"/>
        <v>614</v>
      </c>
      <c r="G49" s="244">
        <f t="shared" si="3"/>
        <v>15936</v>
      </c>
      <c r="H49" s="28">
        <f>H48+'Tech Info'!$D$48</f>
        <v>312000</v>
      </c>
      <c r="I49" s="245">
        <f t="shared" si="4"/>
        <v>8208000</v>
      </c>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43">
        <f t="shared" si="17"/>
        <v>1094</v>
      </c>
      <c r="AI49" s="246">
        <f t="shared" si="18"/>
        <v>217146</v>
      </c>
      <c r="AJ49" s="28">
        <f t="shared" si="19"/>
        <v>552000</v>
      </c>
      <c r="AK49" s="245">
        <f t="shared" si="28"/>
        <v>70343000</v>
      </c>
    </row>
    <row r="50" ht="15.75" customHeight="1">
      <c r="A50" s="242">
        <v>49.0</v>
      </c>
      <c r="B50" s="243">
        <f t="shared" si="20"/>
        <v>490</v>
      </c>
      <c r="C50" s="244">
        <f t="shared" si="1"/>
        <v>12250</v>
      </c>
      <c r="D50" s="28">
        <f>D49+'Tech Info'!$D$47</f>
        <v>245000</v>
      </c>
      <c r="E50" s="245">
        <f t="shared" si="2"/>
        <v>6125000</v>
      </c>
      <c r="F50" s="243">
        <f t="shared" si="21"/>
        <v>626</v>
      </c>
      <c r="G50" s="244">
        <f t="shared" si="3"/>
        <v>16562</v>
      </c>
      <c r="H50" s="28">
        <f>H49+'Tech Info'!$D$48</f>
        <v>318000</v>
      </c>
      <c r="I50" s="245">
        <f t="shared" si="4"/>
        <v>8526000</v>
      </c>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43">
        <f t="shared" si="17"/>
        <v>1116</v>
      </c>
      <c r="AI50" s="246">
        <f t="shared" si="18"/>
        <v>218262</v>
      </c>
      <c r="AJ50" s="28">
        <f t="shared" si="19"/>
        <v>563000</v>
      </c>
      <c r="AK50" s="245">
        <f t="shared" si="28"/>
        <v>70906000</v>
      </c>
    </row>
    <row r="51" ht="15.75" customHeight="1">
      <c r="A51" s="443">
        <v>50.0</v>
      </c>
      <c r="B51" s="351">
        <f t="shared" si="20"/>
        <v>500</v>
      </c>
      <c r="C51" s="353">
        <f t="shared" si="1"/>
        <v>12750</v>
      </c>
      <c r="D51" s="355">
        <f>D50+'Tech Info'!$D$47</f>
        <v>250000</v>
      </c>
      <c r="E51" s="357">
        <f t="shared" si="2"/>
        <v>6375000</v>
      </c>
      <c r="F51" s="351">
        <f t="shared" si="21"/>
        <v>638</v>
      </c>
      <c r="G51" s="353">
        <f t="shared" si="3"/>
        <v>17200</v>
      </c>
      <c r="H51" s="355">
        <f>H50+'Tech Info'!$D$48</f>
        <v>324000</v>
      </c>
      <c r="I51" s="357">
        <f t="shared" si="4"/>
        <v>8850000</v>
      </c>
      <c r="J51" s="388"/>
      <c r="K51" s="388"/>
      <c r="L51" s="388"/>
      <c r="M51" s="388"/>
      <c r="N51" s="388"/>
      <c r="O51" s="388"/>
      <c r="P51" s="388"/>
      <c r="Q51" s="388"/>
      <c r="R51" s="388"/>
      <c r="S51" s="388"/>
      <c r="T51" s="388"/>
      <c r="U51" s="388"/>
      <c r="V51" s="388"/>
      <c r="W51" s="388"/>
      <c r="X51" s="388"/>
      <c r="Y51" s="388"/>
      <c r="Z51" s="388"/>
      <c r="AA51" s="388"/>
      <c r="AB51" s="388"/>
      <c r="AC51" s="388"/>
      <c r="AD51" s="388"/>
      <c r="AE51" s="388"/>
      <c r="AF51" s="388"/>
      <c r="AG51" s="388"/>
      <c r="AH51" s="351">
        <f t="shared" si="17"/>
        <v>1138</v>
      </c>
      <c r="AI51" s="363">
        <f t="shared" si="18"/>
        <v>219400</v>
      </c>
      <c r="AJ51" s="355">
        <f t="shared" si="19"/>
        <v>574000</v>
      </c>
      <c r="AK51" s="365">
        <f t="shared" si="28"/>
        <v>71480000</v>
      </c>
    </row>
    <row r="52" ht="15.75" customHeight="1">
      <c r="A52" s="410">
        <v>51.0</v>
      </c>
      <c r="B52" s="327">
        <f t="shared" si="20"/>
        <v>510</v>
      </c>
      <c r="C52" s="330">
        <f t="shared" si="1"/>
        <v>13260</v>
      </c>
      <c r="D52" s="332">
        <f>D51+'Tech Info'!$D$47</f>
        <v>255000</v>
      </c>
      <c r="E52" s="334">
        <f t="shared" si="2"/>
        <v>6630000</v>
      </c>
      <c r="F52" s="370"/>
      <c r="G52" s="370"/>
      <c r="H52" s="370"/>
      <c r="I52" s="370"/>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27">
        <f t="shared" si="17"/>
        <v>510</v>
      </c>
      <c r="AI52" s="337">
        <f t="shared" si="18"/>
        <v>219910</v>
      </c>
      <c r="AJ52" s="332">
        <f t="shared" si="19"/>
        <v>255000</v>
      </c>
      <c r="AK52" s="334">
        <f t="shared" si="28"/>
        <v>71735000</v>
      </c>
    </row>
    <row r="53" ht="15.75" customHeight="1">
      <c r="A53" s="242">
        <v>52.0</v>
      </c>
      <c r="B53" s="243">
        <f t="shared" si="20"/>
        <v>520</v>
      </c>
      <c r="C53" s="244">
        <f t="shared" si="1"/>
        <v>13780</v>
      </c>
      <c r="D53" s="28">
        <f>D52+'Tech Info'!$D$47</f>
        <v>260000</v>
      </c>
      <c r="E53" s="245">
        <f t="shared" si="2"/>
        <v>6890000</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43">
        <f t="shared" si="17"/>
        <v>520</v>
      </c>
      <c r="AI53" s="246">
        <f t="shared" si="18"/>
        <v>220430</v>
      </c>
      <c r="AJ53" s="28">
        <f t="shared" si="19"/>
        <v>260000</v>
      </c>
      <c r="AK53" s="245">
        <f t="shared" si="28"/>
        <v>71995000</v>
      </c>
    </row>
    <row r="54" ht="15.75" customHeight="1">
      <c r="A54" s="242">
        <v>53.0</v>
      </c>
      <c r="B54" s="243">
        <f t="shared" si="20"/>
        <v>530</v>
      </c>
      <c r="C54" s="244">
        <f t="shared" si="1"/>
        <v>14310</v>
      </c>
      <c r="D54" s="28">
        <f>D53+'Tech Info'!$D$47</f>
        <v>265000</v>
      </c>
      <c r="E54" s="245">
        <f t="shared" si="2"/>
        <v>7155000</v>
      </c>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43">
        <f t="shared" si="17"/>
        <v>530</v>
      </c>
      <c r="AI54" s="246">
        <f t="shared" si="18"/>
        <v>220960</v>
      </c>
      <c r="AJ54" s="28">
        <f t="shared" si="19"/>
        <v>265000</v>
      </c>
      <c r="AK54" s="245">
        <f t="shared" si="28"/>
        <v>72260000</v>
      </c>
    </row>
    <row r="55" ht="15.75" customHeight="1">
      <c r="A55" s="242">
        <v>54.0</v>
      </c>
      <c r="B55" s="243">
        <f t="shared" si="20"/>
        <v>540</v>
      </c>
      <c r="C55" s="244">
        <f t="shared" si="1"/>
        <v>14850</v>
      </c>
      <c r="D55" s="28">
        <f>D54+'Tech Info'!$D$47</f>
        <v>270000</v>
      </c>
      <c r="E55" s="245">
        <f t="shared" si="2"/>
        <v>7425000</v>
      </c>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43">
        <f t="shared" si="17"/>
        <v>540</v>
      </c>
      <c r="AI55" s="246">
        <f t="shared" si="18"/>
        <v>221500</v>
      </c>
      <c r="AJ55" s="28">
        <f t="shared" si="19"/>
        <v>270000</v>
      </c>
      <c r="AK55" s="245">
        <f t="shared" si="28"/>
        <v>72530000</v>
      </c>
    </row>
    <row r="56" ht="15.75" customHeight="1">
      <c r="A56" s="242">
        <v>55.0</v>
      </c>
      <c r="B56" s="243">
        <f t="shared" si="20"/>
        <v>550</v>
      </c>
      <c r="C56" s="244">
        <f t="shared" si="1"/>
        <v>15400</v>
      </c>
      <c r="D56" s="28">
        <f>D55+'Tech Info'!$D$47</f>
        <v>275000</v>
      </c>
      <c r="E56" s="245">
        <f t="shared" si="2"/>
        <v>7700000</v>
      </c>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43">
        <f t="shared" si="17"/>
        <v>550</v>
      </c>
      <c r="AI56" s="246">
        <f t="shared" si="18"/>
        <v>222050</v>
      </c>
      <c r="AJ56" s="28">
        <f t="shared" si="19"/>
        <v>275000</v>
      </c>
      <c r="AK56" s="245">
        <f t="shared" si="28"/>
        <v>72805000</v>
      </c>
    </row>
    <row r="57" ht="15.75" customHeight="1">
      <c r="A57" s="242">
        <v>56.0</v>
      </c>
      <c r="B57" s="243">
        <f t="shared" si="20"/>
        <v>560</v>
      </c>
      <c r="C57" s="244">
        <f t="shared" si="1"/>
        <v>15960</v>
      </c>
      <c r="D57" s="28">
        <f>D56+'Tech Info'!$D$47</f>
        <v>280000</v>
      </c>
      <c r="E57" s="245">
        <f t="shared" si="2"/>
        <v>7980000</v>
      </c>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43">
        <f t="shared" si="17"/>
        <v>560</v>
      </c>
      <c r="AI57" s="246">
        <f t="shared" si="18"/>
        <v>222610</v>
      </c>
      <c r="AJ57" s="28">
        <f t="shared" si="19"/>
        <v>280000</v>
      </c>
      <c r="AK57" s="245">
        <f t="shared" si="28"/>
        <v>73085000</v>
      </c>
    </row>
    <row r="58" ht="15.75" customHeight="1">
      <c r="A58" s="242">
        <v>57.0</v>
      </c>
      <c r="B58" s="243">
        <f t="shared" si="20"/>
        <v>570</v>
      </c>
      <c r="C58" s="244">
        <f t="shared" si="1"/>
        <v>16530</v>
      </c>
      <c r="D58" s="28">
        <f>D57+'Tech Info'!$D$47</f>
        <v>285000</v>
      </c>
      <c r="E58" s="245">
        <f t="shared" si="2"/>
        <v>8265000</v>
      </c>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43">
        <f t="shared" si="17"/>
        <v>570</v>
      </c>
      <c r="AI58" s="246">
        <f t="shared" si="18"/>
        <v>223180</v>
      </c>
      <c r="AJ58" s="28">
        <f t="shared" si="19"/>
        <v>285000</v>
      </c>
      <c r="AK58" s="245">
        <f t="shared" si="28"/>
        <v>73370000</v>
      </c>
    </row>
    <row r="59" ht="15.75" customHeight="1">
      <c r="A59" s="242">
        <v>58.0</v>
      </c>
      <c r="B59" s="243">
        <f t="shared" si="20"/>
        <v>580</v>
      </c>
      <c r="C59" s="244">
        <f t="shared" si="1"/>
        <v>17110</v>
      </c>
      <c r="D59" s="28">
        <f>D58+'Tech Info'!$D$47</f>
        <v>290000</v>
      </c>
      <c r="E59" s="245">
        <f t="shared" si="2"/>
        <v>8555000</v>
      </c>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43">
        <f t="shared" si="17"/>
        <v>580</v>
      </c>
      <c r="AI59" s="246">
        <f t="shared" si="18"/>
        <v>223760</v>
      </c>
      <c r="AJ59" s="28">
        <f t="shared" si="19"/>
        <v>290000</v>
      </c>
      <c r="AK59" s="245">
        <f t="shared" si="28"/>
        <v>73660000</v>
      </c>
    </row>
    <row r="60" ht="15.75" customHeight="1">
      <c r="A60" s="242">
        <v>59.0</v>
      </c>
      <c r="B60" s="243">
        <f t="shared" si="20"/>
        <v>590</v>
      </c>
      <c r="C60" s="244">
        <f t="shared" si="1"/>
        <v>17700</v>
      </c>
      <c r="D60" s="28">
        <f>D59+'Tech Info'!$D$47</f>
        <v>295000</v>
      </c>
      <c r="E60" s="245">
        <f t="shared" si="2"/>
        <v>8850000</v>
      </c>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43">
        <f t="shared" si="17"/>
        <v>590</v>
      </c>
      <c r="AI60" s="246">
        <f t="shared" si="18"/>
        <v>224350</v>
      </c>
      <c r="AJ60" s="28">
        <f t="shared" si="19"/>
        <v>295000</v>
      </c>
      <c r="AK60" s="245">
        <f t="shared" si="28"/>
        <v>73955000</v>
      </c>
    </row>
    <row r="61" ht="15.75" customHeight="1">
      <c r="A61" s="443">
        <v>60.0</v>
      </c>
      <c r="B61" s="351">
        <f t="shared" si="20"/>
        <v>600</v>
      </c>
      <c r="C61" s="353">
        <f t="shared" si="1"/>
        <v>18300</v>
      </c>
      <c r="D61" s="355">
        <f>D60+'Tech Info'!$D$47</f>
        <v>300000</v>
      </c>
      <c r="E61" s="357">
        <f t="shared" si="2"/>
        <v>9150000</v>
      </c>
      <c r="F61" s="388"/>
      <c r="G61" s="388"/>
      <c r="H61" s="388"/>
      <c r="I61" s="388"/>
      <c r="J61" s="388"/>
      <c r="K61" s="388"/>
      <c r="L61" s="388"/>
      <c r="M61" s="388"/>
      <c r="N61" s="388"/>
      <c r="O61" s="388"/>
      <c r="P61" s="388"/>
      <c r="Q61" s="388"/>
      <c r="R61" s="388"/>
      <c r="S61" s="388"/>
      <c r="T61" s="388"/>
      <c r="U61" s="388"/>
      <c r="V61" s="388"/>
      <c r="W61" s="388"/>
      <c r="X61" s="388"/>
      <c r="Y61" s="388"/>
      <c r="Z61" s="388"/>
      <c r="AA61" s="388"/>
      <c r="AB61" s="388"/>
      <c r="AC61" s="388"/>
      <c r="AD61" s="388"/>
      <c r="AE61" s="388"/>
      <c r="AF61" s="388"/>
      <c r="AG61" s="388"/>
      <c r="AH61" s="351">
        <f t="shared" si="17"/>
        <v>600</v>
      </c>
      <c r="AI61" s="363">
        <f t="shared" si="18"/>
        <v>224950</v>
      </c>
      <c r="AJ61" s="355">
        <f t="shared" si="19"/>
        <v>300000</v>
      </c>
      <c r="AK61" s="365">
        <f t="shared" si="28"/>
        <v>74255000</v>
      </c>
    </row>
    <row r="62" ht="15.75" customHeight="1">
      <c r="A62" s="492"/>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0"/>
  <cols>
    <col customWidth="1" min="1" max="1" width="14.29"/>
    <col customWidth="1" min="2" max="2" width="6.43"/>
    <col customWidth="1" min="3" max="3" width="39.57"/>
    <col customWidth="1" min="4" max="4" width="21.43"/>
    <col customWidth="1" min="5" max="5" width="31.57"/>
    <col customWidth="1" min="6" max="6" width="13.71"/>
    <col customWidth="1" min="7" max="7" width="14.57"/>
    <col customWidth="1" min="8" max="8" width="16.0"/>
    <col customWidth="1" min="9" max="9" width="11.43"/>
  </cols>
  <sheetData>
    <row r="1">
      <c r="A1" s="9" t="s">
        <v>508</v>
      </c>
    </row>
    <row r="2">
      <c r="A2" s="213"/>
    </row>
    <row r="3">
      <c r="A3" s="213" t="s">
        <v>509</v>
      </c>
    </row>
    <row r="4">
      <c r="A4" s="391" t="s">
        <v>510</v>
      </c>
      <c r="B4" s="391" t="s">
        <v>511</v>
      </c>
      <c r="C4" s="392" t="s">
        <v>512</v>
      </c>
      <c r="D4" s="252"/>
      <c r="E4" s="279"/>
      <c r="F4" s="393" t="s">
        <v>333</v>
      </c>
      <c r="G4" s="392" t="s">
        <v>501</v>
      </c>
      <c r="H4" s="250"/>
    </row>
    <row r="5">
      <c r="A5" s="394"/>
      <c r="B5" s="394"/>
      <c r="C5" s="395" t="s">
        <v>513</v>
      </c>
      <c r="D5" s="396" t="s">
        <v>514</v>
      </c>
      <c r="E5" s="397" t="s">
        <v>515</v>
      </c>
      <c r="F5" s="394"/>
      <c r="G5" s="395" t="s">
        <v>143</v>
      </c>
      <c r="H5" s="398" t="s">
        <v>316</v>
      </c>
    </row>
    <row r="6">
      <c r="A6" s="399" t="s">
        <v>516</v>
      </c>
      <c r="B6" s="400">
        <v>2.0</v>
      </c>
      <c r="C6" s="401">
        <v>1.0</v>
      </c>
      <c r="D6" s="401">
        <v>1.0</v>
      </c>
      <c r="E6" s="401">
        <v>0.0</v>
      </c>
      <c r="F6" s="402">
        <f t="shared" ref="F6:F11" si="1">sum(C6:E6)</f>
        <v>2</v>
      </c>
      <c r="G6" s="403">
        <v>10000.0</v>
      </c>
      <c r="H6" s="404">
        <v>36.0</v>
      </c>
    </row>
    <row r="7">
      <c r="A7" s="405" t="s">
        <v>517</v>
      </c>
      <c r="B7" s="406">
        <v>2.0</v>
      </c>
      <c r="C7" s="407">
        <v>2.0</v>
      </c>
      <c r="D7" s="407">
        <v>1.0</v>
      </c>
      <c r="E7" s="407">
        <v>0.0</v>
      </c>
      <c r="F7" s="408">
        <f t="shared" si="1"/>
        <v>3</v>
      </c>
      <c r="G7" s="409">
        <f>sum(F20:F21)</f>
        <v>60000</v>
      </c>
      <c r="H7" s="411">
        <f>SUM(G20:G21)</f>
        <v>288</v>
      </c>
    </row>
    <row r="8">
      <c r="A8" s="412" t="s">
        <v>518</v>
      </c>
      <c r="B8" s="413">
        <v>3.0</v>
      </c>
      <c r="C8" s="414">
        <v>3.0</v>
      </c>
      <c r="D8" s="414">
        <v>2.0</v>
      </c>
      <c r="E8" s="414">
        <v>1.0</v>
      </c>
      <c r="F8" s="415">
        <f t="shared" si="1"/>
        <v>6</v>
      </c>
      <c r="G8" s="416">
        <f t="shared" ref="G8:H8" si="2">sum(F22:F24)</f>
        <v>560000</v>
      </c>
      <c r="H8" s="417">
        <f t="shared" si="2"/>
        <v>1620</v>
      </c>
    </row>
    <row r="9">
      <c r="A9" s="418" t="s">
        <v>519</v>
      </c>
      <c r="B9" s="419">
        <v>3.0</v>
      </c>
      <c r="C9" s="420">
        <v>5.0</v>
      </c>
      <c r="D9" s="420">
        <v>2.0</v>
      </c>
      <c r="E9" s="420">
        <v>1.0</v>
      </c>
      <c r="F9" s="421">
        <f t="shared" si="1"/>
        <v>8</v>
      </c>
      <c r="G9" s="422">
        <f t="shared" ref="G9:H9" si="3">SUM(F25:F27)</f>
        <v>3500000</v>
      </c>
      <c r="H9" s="423">
        <f t="shared" si="3"/>
        <v>5400</v>
      </c>
    </row>
    <row r="10">
      <c r="A10" s="424" t="s">
        <v>520</v>
      </c>
      <c r="B10" s="425">
        <v>4.0</v>
      </c>
      <c r="C10" s="426">
        <v>6.0</v>
      </c>
      <c r="D10" s="426">
        <v>2.0</v>
      </c>
      <c r="E10" s="426">
        <v>3.0</v>
      </c>
      <c r="F10" s="427">
        <f t="shared" si="1"/>
        <v>11</v>
      </c>
      <c r="G10" s="428">
        <f t="shared" ref="G10:H10" si="4">sum(F28:F31)</f>
        <v>29500000</v>
      </c>
      <c r="H10" s="429">
        <f t="shared" si="4"/>
        <v>21600</v>
      </c>
    </row>
    <row r="11">
      <c r="A11" s="430" t="s">
        <v>521</v>
      </c>
      <c r="B11" s="431">
        <v>6.0</v>
      </c>
      <c r="C11" s="432">
        <v>6.0</v>
      </c>
      <c r="D11" s="432">
        <v>2.0</v>
      </c>
      <c r="E11" s="432">
        <v>2.0</v>
      </c>
      <c r="F11" s="433">
        <f t="shared" si="1"/>
        <v>10</v>
      </c>
      <c r="G11" s="434">
        <f t="shared" ref="G11:H11" si="5">sum(F32:F37)</f>
        <v>135000000</v>
      </c>
      <c r="H11" s="435">
        <f t="shared" si="5"/>
        <v>87960</v>
      </c>
    </row>
    <row r="12">
      <c r="F12" s="436" t="s">
        <v>333</v>
      </c>
      <c r="G12" s="437">
        <f t="shared" ref="G12:H12" si="6">SUM(G6:G11)</f>
        <v>168630000</v>
      </c>
      <c r="H12" s="438">
        <f t="shared" si="6"/>
        <v>116904</v>
      </c>
    </row>
    <row r="14">
      <c r="A14" s="439" t="s">
        <v>522</v>
      </c>
    </row>
    <row r="15">
      <c r="C15" s="440"/>
      <c r="D15" s="440"/>
      <c r="E15" s="440"/>
      <c r="F15" s="440"/>
      <c r="G15" s="440"/>
      <c r="H15" s="440"/>
      <c r="I15" s="440"/>
    </row>
    <row r="16">
      <c r="A16" s="441" t="s">
        <v>510</v>
      </c>
      <c r="B16" s="391" t="s">
        <v>511</v>
      </c>
      <c r="C16" s="442" t="s">
        <v>512</v>
      </c>
      <c r="D16" s="252"/>
      <c r="E16" s="250"/>
      <c r="F16" s="442" t="s">
        <v>523</v>
      </c>
      <c r="G16" s="250"/>
      <c r="H16" s="392" t="s">
        <v>524</v>
      </c>
      <c r="I16" s="250"/>
    </row>
    <row r="17">
      <c r="A17" s="254"/>
      <c r="B17" s="305"/>
      <c r="C17" s="444" t="s">
        <v>513</v>
      </c>
      <c r="D17" s="445" t="s">
        <v>514</v>
      </c>
      <c r="E17" s="446" t="s">
        <v>515</v>
      </c>
      <c r="F17" s="444" t="s">
        <v>143</v>
      </c>
      <c r="G17" s="446" t="s">
        <v>316</v>
      </c>
      <c r="H17" s="447" t="s">
        <v>143</v>
      </c>
      <c r="I17" s="446" t="s">
        <v>316</v>
      </c>
    </row>
    <row r="18">
      <c r="A18" s="448" t="s">
        <v>516</v>
      </c>
      <c r="B18" s="449">
        <v>1.0</v>
      </c>
      <c r="C18" s="450" t="s">
        <v>525</v>
      </c>
      <c r="D18" s="451" t="s">
        <v>526</v>
      </c>
      <c r="E18" s="452"/>
      <c r="F18" s="453">
        <v>0.0</v>
      </c>
      <c r="G18" s="454">
        <v>0.0</v>
      </c>
      <c r="H18" s="455">
        <v>500.0</v>
      </c>
      <c r="I18" s="454">
        <v>2.0</v>
      </c>
    </row>
    <row r="19">
      <c r="A19" s="456" t="s">
        <v>516</v>
      </c>
      <c r="B19" s="457">
        <v>2.0</v>
      </c>
      <c r="C19" s="458" t="s">
        <v>527</v>
      </c>
      <c r="D19" s="459" t="s">
        <v>528</v>
      </c>
      <c r="E19" s="460"/>
      <c r="F19" s="461">
        <v>10000.0</v>
      </c>
      <c r="G19" s="462">
        <v>36.0</v>
      </c>
      <c r="H19" s="463">
        <v>1000.0</v>
      </c>
      <c r="I19" s="462">
        <v>4.0</v>
      </c>
    </row>
    <row r="20" ht="30.0" customHeight="1">
      <c r="A20" s="464" t="s">
        <v>517</v>
      </c>
      <c r="B20" s="465">
        <v>1.0</v>
      </c>
      <c r="C20" s="466" t="s">
        <v>529</v>
      </c>
      <c r="D20" s="467" t="s">
        <v>530</v>
      </c>
      <c r="E20" s="468"/>
      <c r="F20" s="469">
        <v>20000.0</v>
      </c>
      <c r="G20" s="470">
        <v>108.0</v>
      </c>
      <c r="H20" s="471">
        <v>2000.0</v>
      </c>
      <c r="I20" s="470">
        <v>10.0</v>
      </c>
    </row>
    <row r="21" ht="30.0" customHeight="1">
      <c r="A21" s="472" t="s">
        <v>517</v>
      </c>
      <c r="B21" s="473">
        <v>2.0</v>
      </c>
      <c r="C21" s="474" t="s">
        <v>531</v>
      </c>
      <c r="D21" s="475" t="s">
        <v>532</v>
      </c>
      <c r="E21" s="476"/>
      <c r="F21" s="477">
        <v>40000.0</v>
      </c>
      <c r="G21" s="478">
        <v>180.0</v>
      </c>
      <c r="H21" s="479">
        <v>4000.0</v>
      </c>
      <c r="I21" s="478">
        <v>18.0</v>
      </c>
    </row>
    <row r="22" ht="45.0" customHeight="1">
      <c r="A22" s="480" t="s">
        <v>518</v>
      </c>
      <c r="B22" s="482">
        <v>1.0</v>
      </c>
      <c r="C22" s="484" t="s">
        <v>538</v>
      </c>
      <c r="D22" s="486" t="s">
        <v>539</v>
      </c>
      <c r="E22" s="487" t="s">
        <v>540</v>
      </c>
      <c r="F22" s="488">
        <v>80000.0</v>
      </c>
      <c r="G22" s="489">
        <v>360.0</v>
      </c>
      <c r="H22" s="491">
        <v>8000.0</v>
      </c>
      <c r="I22" s="489">
        <v>36.0</v>
      </c>
    </row>
    <row r="23" ht="45.0" customHeight="1">
      <c r="A23" s="493" t="s">
        <v>518</v>
      </c>
      <c r="B23" s="494">
        <v>2.0</v>
      </c>
      <c r="C23" s="495" t="s">
        <v>541</v>
      </c>
      <c r="D23" s="496" t="s">
        <v>542</v>
      </c>
      <c r="E23" s="497" t="s">
        <v>543</v>
      </c>
      <c r="F23" s="498">
        <v>160000.0</v>
      </c>
      <c r="G23" s="499">
        <v>540.0</v>
      </c>
      <c r="H23" s="500">
        <v>16000.0</v>
      </c>
      <c r="I23" s="499">
        <v>54.0</v>
      </c>
    </row>
    <row r="24" ht="45.0" customHeight="1">
      <c r="A24" s="502" t="s">
        <v>518</v>
      </c>
      <c r="B24" s="503">
        <v>3.0</v>
      </c>
      <c r="C24" s="505" t="s">
        <v>544</v>
      </c>
      <c r="D24" s="506" t="s">
        <v>545</v>
      </c>
      <c r="E24" s="507" t="s">
        <v>546</v>
      </c>
      <c r="F24" s="509">
        <v>320000.0</v>
      </c>
      <c r="G24" s="511">
        <v>720.0</v>
      </c>
      <c r="H24" s="513">
        <v>32000.0</v>
      </c>
      <c r="I24" s="511">
        <v>72.0</v>
      </c>
    </row>
    <row r="25" ht="75.0" customHeight="1">
      <c r="A25" s="514" t="s">
        <v>519</v>
      </c>
      <c r="B25" s="515">
        <v>1.0</v>
      </c>
      <c r="C25" s="516" t="s">
        <v>550</v>
      </c>
      <c r="D25" s="517" t="s">
        <v>551</v>
      </c>
      <c r="E25" s="518" t="s">
        <v>552</v>
      </c>
      <c r="F25" s="519">
        <v>500000.0</v>
      </c>
      <c r="G25" s="520">
        <v>1440.0</v>
      </c>
      <c r="H25" s="521">
        <v>50000.0</v>
      </c>
      <c r="I25" s="520">
        <v>86.0</v>
      </c>
    </row>
    <row r="26" ht="75.0" customHeight="1">
      <c r="A26" s="522" t="s">
        <v>519</v>
      </c>
      <c r="B26" s="523">
        <v>2.0</v>
      </c>
      <c r="C26" s="524" t="s">
        <v>553</v>
      </c>
      <c r="D26" s="525" t="s">
        <v>554</v>
      </c>
      <c r="E26" s="526" t="s">
        <v>555</v>
      </c>
      <c r="F26" s="527">
        <v>1200000.0</v>
      </c>
      <c r="G26" s="528">
        <v>1800.0</v>
      </c>
      <c r="H26" s="529">
        <v>120000.0</v>
      </c>
      <c r="I26" s="528">
        <v>108.0</v>
      </c>
    </row>
    <row r="27" ht="75.0" customHeight="1">
      <c r="A27" s="530" t="s">
        <v>519</v>
      </c>
      <c r="B27" s="531">
        <v>3.0</v>
      </c>
      <c r="C27" s="532" t="s">
        <v>556</v>
      </c>
      <c r="D27" s="533" t="s">
        <v>557</v>
      </c>
      <c r="E27" s="534" t="s">
        <v>558</v>
      </c>
      <c r="F27" s="535">
        <v>1800000.0</v>
      </c>
      <c r="G27" s="536">
        <v>2160.0</v>
      </c>
      <c r="H27" s="537">
        <v>180000.0</v>
      </c>
      <c r="I27" s="536">
        <v>129.0</v>
      </c>
    </row>
    <row r="28" ht="90.0" customHeight="1">
      <c r="A28" s="539" t="s">
        <v>520</v>
      </c>
      <c r="B28" s="541">
        <v>1.0</v>
      </c>
      <c r="C28" s="543" t="s">
        <v>561</v>
      </c>
      <c r="D28" s="545" t="s">
        <v>564</v>
      </c>
      <c r="E28" s="546" t="s">
        <v>565</v>
      </c>
      <c r="F28" s="548">
        <v>2500000.0</v>
      </c>
      <c r="G28" s="549">
        <v>4320.0</v>
      </c>
      <c r="H28" s="551">
        <v>250000.0</v>
      </c>
      <c r="I28" s="549">
        <v>259.0</v>
      </c>
    </row>
    <row r="29" ht="90.0" customHeight="1">
      <c r="A29" s="553" t="s">
        <v>520</v>
      </c>
      <c r="B29" s="555">
        <v>2.0</v>
      </c>
      <c r="C29" s="556" t="s">
        <v>567</v>
      </c>
      <c r="D29" s="558" t="s">
        <v>568</v>
      </c>
      <c r="E29" s="561" t="s">
        <v>570</v>
      </c>
      <c r="F29" s="563">
        <v>6000000.0</v>
      </c>
      <c r="G29" s="565">
        <v>5040.0</v>
      </c>
      <c r="H29" s="566">
        <v>600000.0</v>
      </c>
      <c r="I29" s="565">
        <v>302.0</v>
      </c>
    </row>
    <row r="30" ht="90.0" customHeight="1">
      <c r="A30" s="553" t="s">
        <v>520</v>
      </c>
      <c r="B30" s="555">
        <v>3.0</v>
      </c>
      <c r="C30" s="556" t="s">
        <v>574</v>
      </c>
      <c r="D30" s="558" t="s">
        <v>575</v>
      </c>
      <c r="E30" s="561" t="s">
        <v>576</v>
      </c>
      <c r="F30" s="563">
        <v>9000000.0</v>
      </c>
      <c r="G30" s="565">
        <v>5760.0</v>
      </c>
      <c r="H30" s="566">
        <v>900000.0</v>
      </c>
      <c r="I30" s="565">
        <v>345.0</v>
      </c>
    </row>
    <row r="31" ht="90.0" customHeight="1">
      <c r="A31" s="573" t="s">
        <v>520</v>
      </c>
      <c r="B31" s="575">
        <v>4.0</v>
      </c>
      <c r="C31" s="584" t="s">
        <v>587</v>
      </c>
      <c r="D31" s="586" t="s">
        <v>590</v>
      </c>
      <c r="E31" s="587" t="s">
        <v>591</v>
      </c>
      <c r="F31" s="589">
        <v>1.2E7</v>
      </c>
      <c r="G31" s="596">
        <v>6480.0</v>
      </c>
      <c r="H31" s="598">
        <v>1200000.0</v>
      </c>
      <c r="I31" s="596">
        <v>388.0</v>
      </c>
    </row>
    <row r="32" ht="90.0" customHeight="1">
      <c r="A32" s="614" t="s">
        <v>521</v>
      </c>
      <c r="B32" s="616">
        <v>1.0</v>
      </c>
      <c r="C32" s="622" t="s">
        <v>598</v>
      </c>
      <c r="D32" s="624" t="s">
        <v>601</v>
      </c>
      <c r="E32" s="626" t="s">
        <v>602</v>
      </c>
      <c r="F32" s="628">
        <v>1.5E7</v>
      </c>
      <c r="G32" s="630">
        <v>8640.0</v>
      </c>
      <c r="H32" s="644">
        <v>1500000.0</v>
      </c>
      <c r="I32" s="630">
        <v>518.0</v>
      </c>
    </row>
    <row r="33" ht="90.0" customHeight="1">
      <c r="A33" s="646" t="s">
        <v>521</v>
      </c>
      <c r="B33" s="648">
        <v>2.0</v>
      </c>
      <c r="C33" s="650" t="s">
        <v>604</v>
      </c>
      <c r="D33" s="652" t="s">
        <v>605</v>
      </c>
      <c r="E33" s="654" t="s">
        <v>606</v>
      </c>
      <c r="F33" s="656">
        <v>1.8E7</v>
      </c>
      <c r="G33" s="657">
        <v>9360.0</v>
      </c>
      <c r="H33" s="659">
        <v>1800000.0</v>
      </c>
      <c r="I33" s="657">
        <v>561.0</v>
      </c>
    </row>
    <row r="34" ht="90.0" customHeight="1">
      <c r="A34" s="646" t="s">
        <v>521</v>
      </c>
      <c r="B34" s="648">
        <v>3.0</v>
      </c>
      <c r="C34" s="650" t="s">
        <v>607</v>
      </c>
      <c r="D34" s="652" t="s">
        <v>608</v>
      </c>
      <c r="E34" s="654" t="s">
        <v>609</v>
      </c>
      <c r="F34" s="656">
        <v>2.1E7</v>
      </c>
      <c r="G34" s="657">
        <v>12960.0</v>
      </c>
      <c r="H34" s="659">
        <v>2100000.0</v>
      </c>
      <c r="I34" s="657">
        <v>777.0</v>
      </c>
    </row>
    <row r="35" ht="90.0" customHeight="1">
      <c r="A35" s="646" t="s">
        <v>521</v>
      </c>
      <c r="B35" s="648">
        <v>4.0</v>
      </c>
      <c r="C35" s="650" t="s">
        <v>610</v>
      </c>
      <c r="D35" s="652" t="s">
        <v>611</v>
      </c>
      <c r="E35" s="654" t="s">
        <v>612</v>
      </c>
      <c r="F35" s="656">
        <v>2.4E7</v>
      </c>
      <c r="G35" s="657">
        <v>15000.0</v>
      </c>
      <c r="H35" s="659">
        <v>2400000.0</v>
      </c>
      <c r="I35" s="657">
        <v>950.0</v>
      </c>
    </row>
    <row r="36" ht="90.0" customHeight="1">
      <c r="A36" s="646" t="s">
        <v>521</v>
      </c>
      <c r="B36" s="648">
        <v>5.0</v>
      </c>
      <c r="C36" s="650" t="s">
        <v>613</v>
      </c>
      <c r="D36" s="652" t="s">
        <v>614</v>
      </c>
      <c r="E36" s="654" t="s">
        <v>615</v>
      </c>
      <c r="F36" s="656">
        <v>2.7E7</v>
      </c>
      <c r="G36" s="657">
        <v>19000.0</v>
      </c>
      <c r="H36" s="659">
        <v>3000000.0</v>
      </c>
      <c r="I36" s="657">
        <v>1166.0</v>
      </c>
    </row>
    <row r="37" ht="90.0" customHeight="1">
      <c r="A37" s="662" t="s">
        <v>521</v>
      </c>
      <c r="B37" s="664">
        <v>6.0</v>
      </c>
      <c r="C37" s="666" t="s">
        <v>616</v>
      </c>
      <c r="D37" s="668" t="s">
        <v>617</v>
      </c>
      <c r="E37" s="670" t="s">
        <v>618</v>
      </c>
      <c r="F37" s="672">
        <v>3.0E7</v>
      </c>
      <c r="G37" s="673">
        <v>23000.0</v>
      </c>
      <c r="H37" s="676">
        <v>3000000.0</v>
      </c>
      <c r="I37" s="673">
        <v>1425.0</v>
      </c>
    </row>
  </sheetData>
  <mergeCells count="10">
    <mergeCell ref="A4:A5"/>
    <mergeCell ref="B4:B5"/>
    <mergeCell ref="C4:E4"/>
    <mergeCell ref="G4:H4"/>
    <mergeCell ref="F16:G16"/>
    <mergeCell ref="C16:E16"/>
    <mergeCell ref="A16:A17"/>
    <mergeCell ref="B16:B17"/>
    <mergeCell ref="H16:I16"/>
    <mergeCell ref="F4:F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sheetPr>
  <sheetViews>
    <sheetView workbookViewId="0"/>
  </sheetViews>
  <sheetFormatPr customHeight="1" defaultColWidth="14.43" defaultRowHeight="15.0"/>
  <cols>
    <col customWidth="1" min="1" max="1" width="15.71"/>
    <col customWidth="1" min="2" max="2" width="15.57"/>
    <col customWidth="1" min="3" max="3" width="16.57"/>
    <col customWidth="1" min="5" max="5" width="16.0"/>
  </cols>
  <sheetData>
    <row r="1">
      <c r="A1" s="9" t="s">
        <v>508</v>
      </c>
    </row>
    <row r="3">
      <c r="A3" s="274" t="s">
        <v>559</v>
      </c>
    </row>
    <row r="4">
      <c r="A4" s="538" t="s">
        <v>330</v>
      </c>
      <c r="B4" s="540" t="s">
        <v>143</v>
      </c>
      <c r="C4" s="542" t="s">
        <v>560</v>
      </c>
      <c r="E4" s="9" t="s">
        <v>562</v>
      </c>
    </row>
    <row r="5">
      <c r="A5" s="544" t="s">
        <v>563</v>
      </c>
      <c r="B5" s="547">
        <f>B126*B34</f>
        <v>228252000</v>
      </c>
      <c r="C5" s="550">
        <f>C126*B34</f>
        <v>28050</v>
      </c>
    </row>
    <row r="6">
      <c r="A6" s="544" t="s">
        <v>442</v>
      </c>
      <c r="B6" s="552">
        <f>B80*C34</f>
        <v>195792000</v>
      </c>
      <c r="C6" s="554">
        <f>C80*C34</f>
        <v>23272</v>
      </c>
    </row>
    <row r="7">
      <c r="A7" s="544" t="s">
        <v>566</v>
      </c>
      <c r="B7" s="557">
        <f t="shared" ref="B7:C7" si="1">E34</f>
        <v>99592000</v>
      </c>
      <c r="C7" s="559">
        <f t="shared" si="1"/>
        <v>12456</v>
      </c>
    </row>
    <row r="8">
      <c r="A8" s="538" t="s">
        <v>333</v>
      </c>
      <c r="B8" s="562">
        <f t="shared" ref="B8:C8" si="2">SUM(B5:B7)</f>
        <v>523636000</v>
      </c>
      <c r="C8" s="564">
        <f t="shared" si="2"/>
        <v>63778</v>
      </c>
    </row>
    <row r="9">
      <c r="A9" s="213"/>
    </row>
    <row r="10">
      <c r="A10" s="213" t="s">
        <v>566</v>
      </c>
    </row>
    <row r="11">
      <c r="A11" s="568" t="s">
        <v>573</v>
      </c>
      <c r="B11" s="570" t="s">
        <v>578</v>
      </c>
      <c r="C11" s="572"/>
      <c r="D11" s="574" t="s">
        <v>585</v>
      </c>
      <c r="E11" s="570" t="s">
        <v>577</v>
      </c>
      <c r="F11" s="572"/>
      <c r="G11" s="576" t="s">
        <v>586</v>
      </c>
      <c r="H11" s="252"/>
      <c r="I11" s="252"/>
      <c r="J11" s="252"/>
      <c r="K11" s="252"/>
      <c r="L11" s="252"/>
      <c r="M11" s="250"/>
    </row>
    <row r="12">
      <c r="A12" s="578"/>
      <c r="B12" s="580"/>
      <c r="C12" s="582"/>
      <c r="D12" s="578"/>
      <c r="E12" s="580"/>
      <c r="F12" s="582"/>
      <c r="G12" s="590" t="s">
        <v>588</v>
      </c>
      <c r="H12" s="592" t="s">
        <v>592</v>
      </c>
      <c r="I12" s="594"/>
      <c r="J12" s="599"/>
      <c r="K12" s="601" t="s">
        <v>593</v>
      </c>
      <c r="L12" s="594"/>
      <c r="M12" s="609"/>
    </row>
    <row r="13">
      <c r="A13" s="305"/>
      <c r="B13" s="611" t="s">
        <v>596</v>
      </c>
      <c r="C13" s="613" t="s">
        <v>597</v>
      </c>
      <c r="D13" s="305"/>
      <c r="E13" s="611" t="s">
        <v>143</v>
      </c>
      <c r="F13" s="615" t="s">
        <v>560</v>
      </c>
      <c r="G13" s="254"/>
      <c r="H13" s="618" t="s">
        <v>560</v>
      </c>
      <c r="I13" s="620" t="s">
        <v>599</v>
      </c>
      <c r="J13" s="620" t="s">
        <v>143</v>
      </c>
      <c r="K13" s="632" t="s">
        <v>560</v>
      </c>
      <c r="L13" s="620" t="s">
        <v>599</v>
      </c>
      <c r="M13" s="633" t="s">
        <v>143</v>
      </c>
    </row>
    <row r="14">
      <c r="A14" s="634">
        <v>1.0</v>
      </c>
      <c r="B14" s="210">
        <v>1.0</v>
      </c>
      <c r="C14" s="210">
        <v>1.0</v>
      </c>
      <c r="D14" s="634">
        <v>10.0</v>
      </c>
      <c r="E14" s="216">
        <v>144000.0</v>
      </c>
      <c r="F14" s="216">
        <v>13.0</v>
      </c>
      <c r="G14" s="268">
        <v>70.0</v>
      </c>
      <c r="H14" s="635">
        <v>18.0</v>
      </c>
      <c r="I14" s="210">
        <v>20.0</v>
      </c>
      <c r="J14" s="637">
        <v>54000.0</v>
      </c>
      <c r="K14" s="210">
        <v>4.0</v>
      </c>
      <c r="L14" s="210">
        <v>5.0</v>
      </c>
      <c r="M14" s="639">
        <v>12000.0</v>
      </c>
    </row>
    <row r="15">
      <c r="A15" s="641">
        <v>2.0</v>
      </c>
      <c r="B15" s="645">
        <v>1.0</v>
      </c>
      <c r="C15" s="645">
        <v>1.0</v>
      </c>
      <c r="D15" s="641">
        <v>10.0</v>
      </c>
      <c r="E15" s="647">
        <v>208000.0</v>
      </c>
      <c r="F15" s="647">
        <v>30.0</v>
      </c>
      <c r="G15" s="649">
        <v>70.0</v>
      </c>
      <c r="H15" s="651">
        <v>18.0</v>
      </c>
      <c r="I15" s="645">
        <v>20.0</v>
      </c>
      <c r="J15" s="653">
        <v>54000.0</v>
      </c>
      <c r="K15" s="645">
        <v>4.0</v>
      </c>
      <c r="L15" s="645">
        <v>5.0</v>
      </c>
      <c r="M15" s="655">
        <v>12000.0</v>
      </c>
    </row>
    <row r="16">
      <c r="A16" s="634">
        <v>3.0</v>
      </c>
      <c r="B16" s="210">
        <v>1.0</v>
      </c>
      <c r="C16" s="210">
        <v>1.0</v>
      </c>
      <c r="D16" s="634">
        <v>10.0</v>
      </c>
      <c r="E16" s="216">
        <v>272000.0</v>
      </c>
      <c r="F16" s="216">
        <v>44.0</v>
      </c>
      <c r="G16" s="268">
        <v>70.0</v>
      </c>
      <c r="H16" s="635">
        <v>18.0</v>
      </c>
      <c r="I16" s="210">
        <v>20.0</v>
      </c>
      <c r="J16" s="637">
        <v>54000.0</v>
      </c>
      <c r="K16" s="210">
        <v>4.0</v>
      </c>
      <c r="L16" s="210">
        <v>5.0</v>
      </c>
      <c r="M16" s="639">
        <v>12000.0</v>
      </c>
    </row>
    <row r="17">
      <c r="A17" s="641">
        <v>4.0</v>
      </c>
      <c r="B17" s="645">
        <v>1.0</v>
      </c>
      <c r="C17" s="645">
        <v>2.0</v>
      </c>
      <c r="D17" s="641">
        <v>10.0</v>
      </c>
      <c r="E17" s="647">
        <v>336000.0</v>
      </c>
      <c r="F17" s="647">
        <v>72.0</v>
      </c>
      <c r="G17" s="649">
        <v>70.0</v>
      </c>
      <c r="H17" s="651">
        <v>18.0</v>
      </c>
      <c r="I17" s="645">
        <v>20.0</v>
      </c>
      <c r="J17" s="653">
        <v>54000.0</v>
      </c>
      <c r="K17" s="645">
        <v>4.0</v>
      </c>
      <c r="L17" s="645">
        <v>5.0</v>
      </c>
      <c r="M17" s="655">
        <v>12000.0</v>
      </c>
    </row>
    <row r="18">
      <c r="A18" s="634">
        <v>5.0</v>
      </c>
      <c r="B18" s="210">
        <v>2.0</v>
      </c>
      <c r="C18" s="210">
        <v>2.0</v>
      </c>
      <c r="D18" s="634">
        <v>11.0</v>
      </c>
      <c r="E18" s="216">
        <v>568000.0</v>
      </c>
      <c r="F18" s="216">
        <v>118.0</v>
      </c>
      <c r="G18" s="268">
        <v>120.0</v>
      </c>
      <c r="H18" s="635">
        <v>21.0</v>
      </c>
      <c r="I18" s="210">
        <v>20.0</v>
      </c>
      <c r="J18" s="637">
        <v>72000.0</v>
      </c>
      <c r="K18" s="210">
        <v>5.0</v>
      </c>
      <c r="L18" s="210">
        <v>5.0</v>
      </c>
      <c r="M18" s="639">
        <v>16000.0</v>
      </c>
    </row>
    <row r="19">
      <c r="A19" s="641">
        <v>6.0</v>
      </c>
      <c r="B19" s="645">
        <v>2.0</v>
      </c>
      <c r="C19" s="645">
        <v>2.0</v>
      </c>
      <c r="D19" s="641">
        <v>11.0</v>
      </c>
      <c r="E19" s="647">
        <v>856000.0</v>
      </c>
      <c r="F19" s="647">
        <v>189.0</v>
      </c>
      <c r="G19" s="649">
        <v>120.0</v>
      </c>
      <c r="H19" s="651">
        <v>21.0</v>
      </c>
      <c r="I19" s="645">
        <v>20.0</v>
      </c>
      <c r="J19" s="653">
        <v>72000.0</v>
      </c>
      <c r="K19" s="645">
        <v>5.0</v>
      </c>
      <c r="L19" s="645">
        <v>5.0</v>
      </c>
      <c r="M19" s="655">
        <v>16000.0</v>
      </c>
    </row>
    <row r="20">
      <c r="A20" s="634">
        <v>7.0</v>
      </c>
      <c r="B20" s="210">
        <v>2.0</v>
      </c>
      <c r="C20" s="210">
        <v>3.0</v>
      </c>
      <c r="D20" s="634">
        <v>11.0</v>
      </c>
      <c r="E20" s="216">
        <v>1144000.0</v>
      </c>
      <c r="F20" s="216">
        <v>268.0</v>
      </c>
      <c r="G20" s="268">
        <v>120.0</v>
      </c>
      <c r="H20" s="635">
        <v>21.0</v>
      </c>
      <c r="I20" s="210">
        <v>20.0</v>
      </c>
      <c r="J20" s="637">
        <v>72000.0</v>
      </c>
      <c r="K20" s="210">
        <v>5.0</v>
      </c>
      <c r="L20" s="210">
        <v>5.0</v>
      </c>
      <c r="M20" s="639">
        <v>16000.0</v>
      </c>
    </row>
    <row r="21">
      <c r="A21" s="641">
        <v>8.0</v>
      </c>
      <c r="B21" s="645">
        <v>2.0</v>
      </c>
      <c r="C21" s="645">
        <v>3.0</v>
      </c>
      <c r="D21" s="641">
        <v>11.0</v>
      </c>
      <c r="E21" s="647">
        <v>1432000.0</v>
      </c>
      <c r="F21" s="647">
        <v>329.0</v>
      </c>
      <c r="G21" s="649">
        <v>160.0</v>
      </c>
      <c r="H21" s="651">
        <v>24.0</v>
      </c>
      <c r="I21" s="645">
        <v>28.0</v>
      </c>
      <c r="J21" s="653">
        <v>90000.0</v>
      </c>
      <c r="K21" s="645">
        <v>6.0</v>
      </c>
      <c r="L21" s="645">
        <v>7.0</v>
      </c>
      <c r="M21" s="655">
        <v>20000.0</v>
      </c>
    </row>
    <row r="22">
      <c r="A22" s="634">
        <v>9.0</v>
      </c>
      <c r="B22" s="210">
        <v>3.0</v>
      </c>
      <c r="C22" s="210">
        <v>3.0</v>
      </c>
      <c r="D22" s="634">
        <v>12.0</v>
      </c>
      <c r="E22" s="216">
        <v>1720000.0</v>
      </c>
      <c r="F22" s="216">
        <v>429.0</v>
      </c>
      <c r="G22" s="268">
        <v>160.0</v>
      </c>
      <c r="H22" s="635">
        <v>24.0</v>
      </c>
      <c r="I22" s="210">
        <v>28.0</v>
      </c>
      <c r="J22" s="637">
        <v>90000.0</v>
      </c>
      <c r="K22" s="210">
        <v>6.0</v>
      </c>
      <c r="L22" s="210">
        <v>7.0</v>
      </c>
      <c r="M22" s="639">
        <v>20000.0</v>
      </c>
    </row>
    <row r="23">
      <c r="A23" s="641">
        <v>10.0</v>
      </c>
      <c r="B23" s="645">
        <v>3.0</v>
      </c>
      <c r="C23" s="645">
        <v>4.0</v>
      </c>
      <c r="D23" s="641">
        <v>12.0</v>
      </c>
      <c r="E23" s="647">
        <v>2512000.0</v>
      </c>
      <c r="F23" s="647">
        <v>533.0</v>
      </c>
      <c r="G23" s="649">
        <v>160.0</v>
      </c>
      <c r="H23" s="651">
        <v>24.0</v>
      </c>
      <c r="I23" s="645">
        <v>28.0</v>
      </c>
      <c r="J23" s="653">
        <v>90000.0</v>
      </c>
      <c r="K23" s="645">
        <v>6.0</v>
      </c>
      <c r="L23" s="645">
        <v>7.0</v>
      </c>
      <c r="M23" s="655">
        <v>20000.0</v>
      </c>
    </row>
    <row r="24">
      <c r="A24" s="634">
        <v>11.0</v>
      </c>
      <c r="B24" s="210">
        <v>3.0</v>
      </c>
      <c r="C24" s="210">
        <v>4.0</v>
      </c>
      <c r="D24" s="634">
        <v>12.0</v>
      </c>
      <c r="E24" s="216">
        <v>3472000.0</v>
      </c>
      <c r="F24" s="216">
        <v>620.0</v>
      </c>
      <c r="G24" s="268">
        <v>180.0</v>
      </c>
      <c r="H24" s="635">
        <v>27.0</v>
      </c>
      <c r="I24" s="210">
        <v>36.0</v>
      </c>
      <c r="J24" s="637">
        <v>108000.0</v>
      </c>
      <c r="K24" s="210">
        <v>7.0</v>
      </c>
      <c r="L24" s="210">
        <v>9.0</v>
      </c>
      <c r="M24" s="639">
        <v>24000.0</v>
      </c>
    </row>
    <row r="25">
      <c r="A25" s="641">
        <v>12.0</v>
      </c>
      <c r="B25" s="645">
        <v>4.0</v>
      </c>
      <c r="C25" s="645">
        <v>4.0</v>
      </c>
      <c r="D25" s="641">
        <v>13.0</v>
      </c>
      <c r="E25" s="647">
        <v>4432000.0</v>
      </c>
      <c r="F25" s="647">
        <v>790.0</v>
      </c>
      <c r="G25" s="649">
        <v>180.0</v>
      </c>
      <c r="H25" s="651">
        <v>27.0</v>
      </c>
      <c r="I25" s="645">
        <v>36.0</v>
      </c>
      <c r="J25" s="653">
        <v>108000.0</v>
      </c>
      <c r="K25" s="645">
        <v>7.0</v>
      </c>
      <c r="L25" s="645">
        <v>9.0</v>
      </c>
      <c r="M25" s="655">
        <v>24000.0</v>
      </c>
    </row>
    <row r="26">
      <c r="A26" s="634">
        <v>13.0</v>
      </c>
      <c r="B26" s="210">
        <v>4.0</v>
      </c>
      <c r="C26" s="210">
        <v>5.0</v>
      </c>
      <c r="D26" s="634">
        <v>13.0</v>
      </c>
      <c r="E26" s="216">
        <v>5392000.0</v>
      </c>
      <c r="F26" s="216">
        <v>884.0</v>
      </c>
      <c r="G26" s="268">
        <v>180.0</v>
      </c>
      <c r="H26" s="635">
        <v>27.0</v>
      </c>
      <c r="I26" s="210">
        <v>36.0</v>
      </c>
      <c r="J26" s="637">
        <v>108000.0</v>
      </c>
      <c r="K26" s="210">
        <v>7.0</v>
      </c>
      <c r="L26" s="210">
        <v>9.0</v>
      </c>
      <c r="M26" s="639">
        <v>24000.0</v>
      </c>
    </row>
    <row r="27">
      <c r="A27" s="641">
        <v>14.0</v>
      </c>
      <c r="B27" s="645">
        <v>4.0</v>
      </c>
      <c r="C27" s="645">
        <v>5.0</v>
      </c>
      <c r="D27" s="641">
        <v>13.0</v>
      </c>
      <c r="E27" s="647">
        <v>6352000.0</v>
      </c>
      <c r="F27" s="647">
        <v>982.0</v>
      </c>
      <c r="G27" s="649">
        <v>200.0</v>
      </c>
      <c r="H27" s="651">
        <v>30.0</v>
      </c>
      <c r="I27" s="645">
        <v>44.0</v>
      </c>
      <c r="J27" s="653">
        <v>126000.0</v>
      </c>
      <c r="K27" s="645">
        <v>8.0</v>
      </c>
      <c r="L27" s="645">
        <v>11.0</v>
      </c>
      <c r="M27" s="655">
        <v>28000.0</v>
      </c>
    </row>
    <row r="28">
      <c r="A28" s="634">
        <v>15.0</v>
      </c>
      <c r="B28" s="210">
        <v>5.0</v>
      </c>
      <c r="C28" s="210">
        <v>6.0</v>
      </c>
      <c r="D28" s="634">
        <v>14.0</v>
      </c>
      <c r="E28" s="216">
        <v>8752000.0</v>
      </c>
      <c r="F28" s="216">
        <v>1143.0</v>
      </c>
      <c r="G28" s="268">
        <v>200.0</v>
      </c>
      <c r="H28" s="635">
        <v>30.0</v>
      </c>
      <c r="I28" s="210">
        <v>44.0</v>
      </c>
      <c r="J28" s="637">
        <v>126000.0</v>
      </c>
      <c r="K28" s="210">
        <v>8.0</v>
      </c>
      <c r="L28" s="210">
        <v>11.0</v>
      </c>
      <c r="M28" s="639">
        <v>28000.0</v>
      </c>
    </row>
    <row r="29">
      <c r="A29" s="641">
        <v>16.0</v>
      </c>
      <c r="B29" s="645">
        <v>5.0</v>
      </c>
      <c r="C29" s="645">
        <v>6.0</v>
      </c>
      <c r="D29" s="641">
        <v>14.0</v>
      </c>
      <c r="E29" s="647">
        <v>1.1E7</v>
      </c>
      <c r="F29" s="647">
        <v>1317.0</v>
      </c>
      <c r="G29" s="649">
        <v>200.0</v>
      </c>
      <c r="H29" s="651">
        <v>30.0</v>
      </c>
      <c r="I29" s="645">
        <v>44.0</v>
      </c>
      <c r="J29" s="653">
        <v>126000.0</v>
      </c>
      <c r="K29" s="645">
        <v>8.0</v>
      </c>
      <c r="L29" s="645">
        <v>11.0</v>
      </c>
      <c r="M29" s="655">
        <v>28000.0</v>
      </c>
    </row>
    <row r="30">
      <c r="A30" s="634">
        <v>17.0</v>
      </c>
      <c r="B30" s="210">
        <v>5.0</v>
      </c>
      <c r="C30" s="210">
        <v>7.0</v>
      </c>
      <c r="D30" s="634">
        <v>14.0</v>
      </c>
      <c r="E30" s="216">
        <v>1.4E7</v>
      </c>
      <c r="F30" s="216">
        <v>1436.0</v>
      </c>
      <c r="G30" s="268">
        <v>250.0</v>
      </c>
      <c r="H30" s="635">
        <v>33.0</v>
      </c>
      <c r="I30" s="210">
        <v>52.0</v>
      </c>
      <c r="J30" s="637">
        <v>144000.0</v>
      </c>
      <c r="K30" s="210">
        <v>9.0</v>
      </c>
      <c r="L30" s="210">
        <v>13.0</v>
      </c>
      <c r="M30" s="639">
        <v>32000.0</v>
      </c>
    </row>
    <row r="31">
      <c r="A31" s="641">
        <v>18.0</v>
      </c>
      <c r="B31" s="645">
        <v>6.0</v>
      </c>
      <c r="C31" s="645">
        <v>7.0</v>
      </c>
      <c r="D31" s="641">
        <v>15.0</v>
      </c>
      <c r="E31" s="647">
        <v>1.7E7</v>
      </c>
      <c r="F31" s="647">
        <v>1561.0</v>
      </c>
      <c r="G31" s="649">
        <v>250.0</v>
      </c>
      <c r="H31" s="651">
        <v>33.0</v>
      </c>
      <c r="I31" s="645">
        <v>52.0</v>
      </c>
      <c r="J31" s="653">
        <v>144000.0</v>
      </c>
      <c r="K31" s="645">
        <v>9.0</v>
      </c>
      <c r="L31" s="645">
        <v>13.0</v>
      </c>
      <c r="M31" s="655">
        <v>32000.0</v>
      </c>
    </row>
    <row r="32">
      <c r="A32" s="634">
        <v>19.0</v>
      </c>
      <c r="B32" s="210">
        <v>6.0</v>
      </c>
      <c r="C32" s="210">
        <v>8.0</v>
      </c>
      <c r="D32" s="634">
        <v>15.0</v>
      </c>
      <c r="E32" s="216">
        <v>2.0E7</v>
      </c>
      <c r="F32" s="216">
        <v>1698.0</v>
      </c>
      <c r="G32" s="268">
        <v>300.0</v>
      </c>
      <c r="H32" s="635">
        <v>36.0</v>
      </c>
      <c r="I32" s="210">
        <v>60.0</v>
      </c>
      <c r="J32" s="637">
        <v>162000.0</v>
      </c>
      <c r="K32" s="210">
        <v>10.0</v>
      </c>
      <c r="L32" s="210">
        <v>15.0</v>
      </c>
      <c r="M32" s="639">
        <v>36000.0</v>
      </c>
    </row>
    <row r="33">
      <c r="A33" s="674">
        <v>20.0</v>
      </c>
      <c r="B33" s="677">
        <v>6.0</v>
      </c>
      <c r="C33" s="677">
        <v>8.0</v>
      </c>
      <c r="D33" s="674">
        <v>15.0</v>
      </c>
      <c r="E33" s="678">
        <v>0.0</v>
      </c>
      <c r="F33" s="678">
        <v>0.0</v>
      </c>
      <c r="G33" s="679">
        <v>300.0</v>
      </c>
      <c r="H33" s="680">
        <v>36.0</v>
      </c>
      <c r="I33" s="677">
        <v>60.0</v>
      </c>
      <c r="J33" s="681">
        <v>162000.0</v>
      </c>
      <c r="K33" s="677">
        <v>10.0</v>
      </c>
      <c r="L33" s="677">
        <v>15.0</v>
      </c>
      <c r="M33" s="682">
        <v>36000.0</v>
      </c>
    </row>
    <row r="34">
      <c r="A34" s="683" t="s">
        <v>619</v>
      </c>
      <c r="B34" s="684">
        <v>6.0</v>
      </c>
      <c r="C34" s="684">
        <v>8.0</v>
      </c>
      <c r="D34" s="685">
        <v>15.0</v>
      </c>
      <c r="E34" s="686">
        <f t="shared" ref="E34:F34" si="3">SUM(E14:E33)</f>
        <v>99592000</v>
      </c>
      <c r="F34" s="687">
        <f t="shared" si="3"/>
        <v>12456</v>
      </c>
      <c r="G34" s="684">
        <v>300.0</v>
      </c>
      <c r="H34" s="688">
        <v>36.0</v>
      </c>
      <c r="I34" s="684">
        <v>60.0</v>
      </c>
      <c r="J34" s="689">
        <v>162000.0</v>
      </c>
      <c r="K34" s="688">
        <v>10.0</v>
      </c>
      <c r="L34" s="684">
        <v>15.0</v>
      </c>
      <c r="M34" s="690">
        <v>36000.0</v>
      </c>
    </row>
    <row r="37">
      <c r="A37" s="213" t="s">
        <v>620</v>
      </c>
    </row>
    <row r="38">
      <c r="A38" s="691" t="s">
        <v>115</v>
      </c>
      <c r="B38" s="692" t="s">
        <v>577</v>
      </c>
      <c r="C38" s="250"/>
      <c r="D38" s="326" t="s">
        <v>621</v>
      </c>
      <c r="E38" s="693" t="s">
        <v>622</v>
      </c>
      <c r="F38" s="326" t="s">
        <v>623</v>
      </c>
      <c r="G38" s="252"/>
      <c r="H38" s="252"/>
      <c r="I38" s="250"/>
    </row>
    <row r="39">
      <c r="A39" s="254"/>
      <c r="B39" s="257" t="s">
        <v>143</v>
      </c>
      <c r="C39" s="259" t="s">
        <v>560</v>
      </c>
      <c r="D39" s="694" t="s">
        <v>624</v>
      </c>
      <c r="E39" s="695" t="s">
        <v>624</v>
      </c>
      <c r="F39" s="331" t="s">
        <v>625</v>
      </c>
      <c r="G39" s="258" t="s">
        <v>626</v>
      </c>
      <c r="H39" s="258" t="s">
        <v>627</v>
      </c>
      <c r="I39" s="259" t="s">
        <v>628</v>
      </c>
    </row>
    <row r="40">
      <c r="A40" s="133">
        <v>1.0</v>
      </c>
      <c r="B40" s="333">
        <v>10000.0</v>
      </c>
      <c r="C40" s="336">
        <v>1.0</v>
      </c>
      <c r="D40" s="9">
        <v>5.0</v>
      </c>
      <c r="E40" s="696">
        <v>240.0</v>
      </c>
      <c r="F40" s="697">
        <v>0.01</v>
      </c>
      <c r="G40" s="697">
        <v>0.01</v>
      </c>
      <c r="H40" s="9">
        <v>1.0</v>
      </c>
      <c r="I40" s="698">
        <v>0.01</v>
      </c>
    </row>
    <row r="41">
      <c r="A41" s="133">
        <v>2.0</v>
      </c>
      <c r="B41" s="333">
        <v>14000.0</v>
      </c>
      <c r="C41" s="336">
        <v>1.0</v>
      </c>
      <c r="D41" s="9">
        <v>5.0</v>
      </c>
      <c r="E41" s="696">
        <v>237.0</v>
      </c>
      <c r="F41" s="697">
        <v>0.02</v>
      </c>
      <c r="G41" s="697">
        <v>0.02</v>
      </c>
      <c r="H41" s="9">
        <v>2.0</v>
      </c>
      <c r="I41" s="698">
        <v>0.02</v>
      </c>
    </row>
    <row r="42">
      <c r="A42" s="133">
        <v>3.0</v>
      </c>
      <c r="B42" s="333">
        <v>17000.0</v>
      </c>
      <c r="C42" s="336">
        <v>2.0</v>
      </c>
      <c r="D42" s="9">
        <v>5.0</v>
      </c>
      <c r="E42" s="696">
        <v>234.0</v>
      </c>
      <c r="F42" s="697">
        <v>0.03</v>
      </c>
      <c r="G42" s="697">
        <v>0.03</v>
      </c>
      <c r="H42" s="9">
        <v>3.0</v>
      </c>
      <c r="I42" s="698">
        <v>0.03</v>
      </c>
    </row>
    <row r="43">
      <c r="A43" s="133">
        <v>4.0</v>
      </c>
      <c r="B43" s="333">
        <v>21000.0</v>
      </c>
      <c r="C43" s="336">
        <v>3.0</v>
      </c>
      <c r="D43" s="9">
        <v>5.0</v>
      </c>
      <c r="E43" s="696">
        <v>231.0</v>
      </c>
      <c r="F43" s="697">
        <v>0.04</v>
      </c>
      <c r="G43" s="697">
        <v>0.04</v>
      </c>
      <c r="H43" s="9">
        <v>4.0</v>
      </c>
      <c r="I43" s="698">
        <v>0.04</v>
      </c>
    </row>
    <row r="44">
      <c r="A44" s="133">
        <v>5.0</v>
      </c>
      <c r="B44" s="333">
        <v>24000.0</v>
      </c>
      <c r="C44" s="336">
        <v>4.0</v>
      </c>
      <c r="D44" s="9">
        <v>5.0</v>
      </c>
      <c r="E44" s="696">
        <v>228.0</v>
      </c>
      <c r="F44" s="697">
        <v>0.05</v>
      </c>
      <c r="G44" s="697">
        <v>0.05</v>
      </c>
      <c r="H44" s="9">
        <v>5.0</v>
      </c>
      <c r="I44" s="698">
        <v>0.05</v>
      </c>
    </row>
    <row r="45">
      <c r="A45" s="133">
        <v>6.0</v>
      </c>
      <c r="B45" s="333">
        <v>28000.0</v>
      </c>
      <c r="C45" s="336">
        <v>4.0</v>
      </c>
      <c r="D45" s="9">
        <v>5.0</v>
      </c>
      <c r="E45" s="696">
        <v>225.0</v>
      </c>
      <c r="F45" s="697">
        <v>0.06</v>
      </c>
      <c r="G45" s="697">
        <v>0.06</v>
      </c>
      <c r="H45" s="9">
        <v>6.0</v>
      </c>
      <c r="I45" s="698">
        <v>0.06</v>
      </c>
    </row>
    <row r="46">
      <c r="A46" s="133">
        <v>7.0</v>
      </c>
      <c r="B46" s="333">
        <v>31000.0</v>
      </c>
      <c r="C46" s="336">
        <v>5.0</v>
      </c>
      <c r="D46" s="9">
        <v>5.0</v>
      </c>
      <c r="E46" s="696">
        <v>222.0</v>
      </c>
      <c r="F46" s="697">
        <v>0.07</v>
      </c>
      <c r="G46" s="697">
        <v>0.07</v>
      </c>
      <c r="H46" s="9">
        <v>7.0</v>
      </c>
      <c r="I46" s="698">
        <v>0.07</v>
      </c>
    </row>
    <row r="47">
      <c r="A47" s="133">
        <v>8.0</v>
      </c>
      <c r="B47" s="333">
        <v>35000.0</v>
      </c>
      <c r="C47" s="336">
        <v>7.0</v>
      </c>
      <c r="D47" s="9">
        <v>5.0</v>
      </c>
      <c r="E47" s="696">
        <v>219.0</v>
      </c>
      <c r="F47" s="697">
        <v>0.08</v>
      </c>
      <c r="G47" s="697">
        <v>0.08</v>
      </c>
      <c r="H47" s="9">
        <v>8.0</v>
      </c>
      <c r="I47" s="698">
        <v>0.08</v>
      </c>
    </row>
    <row r="48">
      <c r="A48" s="133">
        <v>9.0</v>
      </c>
      <c r="B48" s="333">
        <v>38000.0</v>
      </c>
      <c r="C48" s="336">
        <v>8.0</v>
      </c>
      <c r="D48" s="9">
        <v>5.0</v>
      </c>
      <c r="E48" s="696">
        <v>216.0</v>
      </c>
      <c r="F48" s="697">
        <v>0.09</v>
      </c>
      <c r="G48" s="697">
        <v>0.09</v>
      </c>
      <c r="H48" s="9">
        <v>9.0</v>
      </c>
      <c r="I48" s="698">
        <v>0.09</v>
      </c>
    </row>
    <row r="49">
      <c r="A49" s="133">
        <v>10.0</v>
      </c>
      <c r="B49" s="333">
        <v>54000.0</v>
      </c>
      <c r="C49" s="336">
        <v>11.0</v>
      </c>
      <c r="D49" s="9">
        <v>5.0</v>
      </c>
      <c r="E49" s="696">
        <v>213.0</v>
      </c>
      <c r="F49" s="697">
        <v>0.1</v>
      </c>
      <c r="G49" s="697">
        <v>0.1</v>
      </c>
      <c r="H49" s="9">
        <v>10.0</v>
      </c>
      <c r="I49" s="698">
        <v>0.1</v>
      </c>
    </row>
    <row r="50">
      <c r="A50" s="133">
        <v>11.0</v>
      </c>
      <c r="B50" s="333">
        <v>70000.0</v>
      </c>
      <c r="C50" s="336">
        <v>14.0</v>
      </c>
      <c r="D50" s="9">
        <v>5.0</v>
      </c>
      <c r="E50" s="696">
        <v>210.0</v>
      </c>
      <c r="F50" s="697">
        <v>0.11</v>
      </c>
      <c r="G50" s="697">
        <v>0.11</v>
      </c>
      <c r="H50" s="9">
        <v>11.0</v>
      </c>
      <c r="I50" s="698">
        <v>0.11</v>
      </c>
    </row>
    <row r="51">
      <c r="A51" s="133">
        <v>12.0</v>
      </c>
      <c r="B51" s="333">
        <v>85000.0</v>
      </c>
      <c r="C51" s="336">
        <v>17.0</v>
      </c>
      <c r="D51" s="9">
        <v>5.0</v>
      </c>
      <c r="E51" s="696">
        <v>207.0</v>
      </c>
      <c r="F51" s="697">
        <v>0.12</v>
      </c>
      <c r="G51" s="697">
        <v>0.12</v>
      </c>
      <c r="H51" s="9">
        <v>12.0</v>
      </c>
      <c r="I51" s="698">
        <v>0.12</v>
      </c>
    </row>
    <row r="52">
      <c r="A52" s="133">
        <v>13.0</v>
      </c>
      <c r="B52" s="333">
        <v>101000.0</v>
      </c>
      <c r="C52" s="336">
        <v>24.0</v>
      </c>
      <c r="D52" s="9">
        <v>5.0</v>
      </c>
      <c r="E52" s="696">
        <v>204.0</v>
      </c>
      <c r="F52" s="697">
        <v>0.13</v>
      </c>
      <c r="G52" s="697">
        <v>0.13</v>
      </c>
      <c r="H52" s="9">
        <v>13.0</v>
      </c>
      <c r="I52" s="698">
        <v>0.13</v>
      </c>
    </row>
    <row r="53">
      <c r="A53" s="133">
        <v>14.0</v>
      </c>
      <c r="B53" s="333">
        <v>117000.0</v>
      </c>
      <c r="C53" s="336">
        <v>28.0</v>
      </c>
      <c r="D53" s="9">
        <v>5.0</v>
      </c>
      <c r="E53" s="696">
        <v>201.0</v>
      </c>
      <c r="F53" s="697">
        <v>0.14</v>
      </c>
      <c r="G53" s="697">
        <v>0.14</v>
      </c>
      <c r="H53" s="9">
        <v>14.0</v>
      </c>
      <c r="I53" s="698">
        <v>0.14</v>
      </c>
    </row>
    <row r="54">
      <c r="A54" s="133">
        <v>15.0</v>
      </c>
      <c r="B54" s="333">
        <v>133000.0</v>
      </c>
      <c r="C54" s="336">
        <v>31.0</v>
      </c>
      <c r="D54" s="9">
        <v>5.0</v>
      </c>
      <c r="E54" s="696">
        <v>198.0</v>
      </c>
      <c r="F54" s="697">
        <v>0.15</v>
      </c>
      <c r="G54" s="697">
        <v>0.15</v>
      </c>
      <c r="H54" s="9">
        <v>15.0</v>
      </c>
      <c r="I54" s="698">
        <v>0.15</v>
      </c>
    </row>
    <row r="55">
      <c r="A55" s="133">
        <v>16.0</v>
      </c>
      <c r="B55" s="333">
        <v>148000.0</v>
      </c>
      <c r="C55" s="336">
        <v>35.0</v>
      </c>
      <c r="D55" s="9">
        <v>5.0</v>
      </c>
      <c r="E55" s="696">
        <v>195.0</v>
      </c>
      <c r="F55" s="697">
        <v>0.16</v>
      </c>
      <c r="G55" s="697">
        <v>0.16</v>
      </c>
      <c r="H55" s="9">
        <v>16.0</v>
      </c>
      <c r="I55" s="698">
        <v>0.16</v>
      </c>
    </row>
    <row r="56">
      <c r="A56" s="133">
        <v>17.0</v>
      </c>
      <c r="B56" s="333">
        <v>164000.0</v>
      </c>
      <c r="C56" s="336">
        <v>37.0</v>
      </c>
      <c r="D56" s="9">
        <v>5.0</v>
      </c>
      <c r="E56" s="696">
        <v>192.0</v>
      </c>
      <c r="F56" s="697">
        <v>0.17</v>
      </c>
      <c r="G56" s="697">
        <v>0.17</v>
      </c>
      <c r="H56" s="9">
        <v>17.0</v>
      </c>
      <c r="I56" s="698">
        <v>0.17</v>
      </c>
    </row>
    <row r="57">
      <c r="A57" s="133">
        <v>18.0</v>
      </c>
      <c r="B57" s="333">
        <v>180000.0</v>
      </c>
      <c r="C57" s="336">
        <v>45.0</v>
      </c>
      <c r="D57" s="9">
        <v>5.0</v>
      </c>
      <c r="E57" s="696">
        <v>189.0</v>
      </c>
      <c r="F57" s="697">
        <v>0.18</v>
      </c>
      <c r="G57" s="697">
        <v>0.18</v>
      </c>
      <c r="H57" s="9">
        <v>18.0</v>
      </c>
      <c r="I57" s="698">
        <v>0.18</v>
      </c>
    </row>
    <row r="58">
      <c r="A58" s="133">
        <v>19.0</v>
      </c>
      <c r="B58" s="333">
        <v>196000.0</v>
      </c>
      <c r="C58" s="336">
        <v>48.0</v>
      </c>
      <c r="D58" s="9">
        <v>5.0</v>
      </c>
      <c r="E58" s="696">
        <v>186.0</v>
      </c>
      <c r="F58" s="697">
        <v>0.19</v>
      </c>
      <c r="G58" s="697">
        <v>0.19</v>
      </c>
      <c r="H58" s="9">
        <v>19.0</v>
      </c>
      <c r="I58" s="698">
        <v>0.19</v>
      </c>
    </row>
    <row r="59">
      <c r="A59" s="133">
        <v>20.0</v>
      </c>
      <c r="B59" s="333">
        <v>248000.0</v>
      </c>
      <c r="C59" s="336">
        <v>55.0</v>
      </c>
      <c r="D59" s="9">
        <v>5.0</v>
      </c>
      <c r="E59" s="696">
        <v>183.0</v>
      </c>
      <c r="F59" s="697">
        <v>0.2</v>
      </c>
      <c r="G59" s="697">
        <v>0.2</v>
      </c>
      <c r="H59" s="9">
        <v>20.0</v>
      </c>
      <c r="I59" s="698">
        <v>0.2</v>
      </c>
    </row>
    <row r="60">
      <c r="A60" s="133">
        <v>21.0</v>
      </c>
      <c r="B60" s="333">
        <v>301000.0</v>
      </c>
      <c r="C60" s="336">
        <v>61.0</v>
      </c>
      <c r="D60" s="9">
        <v>5.0</v>
      </c>
      <c r="E60" s="696">
        <v>180.0</v>
      </c>
      <c r="F60" s="697">
        <v>0.21</v>
      </c>
      <c r="G60" s="697">
        <v>0.21</v>
      </c>
      <c r="H60" s="9">
        <v>21.0</v>
      </c>
      <c r="I60" s="698">
        <v>0.21</v>
      </c>
    </row>
    <row r="61">
      <c r="A61" s="133">
        <v>22.0</v>
      </c>
      <c r="B61" s="333">
        <v>353000.0</v>
      </c>
      <c r="C61" s="336">
        <v>66.0</v>
      </c>
      <c r="D61" s="9">
        <v>5.0</v>
      </c>
      <c r="E61" s="696">
        <v>177.0</v>
      </c>
      <c r="F61" s="697">
        <v>0.22</v>
      </c>
      <c r="G61" s="697">
        <v>0.22</v>
      </c>
      <c r="H61" s="9">
        <v>22.0</v>
      </c>
      <c r="I61" s="698">
        <v>0.22</v>
      </c>
    </row>
    <row r="62">
      <c r="A62" s="133">
        <v>23.0</v>
      </c>
      <c r="B62" s="333">
        <v>406000.0</v>
      </c>
      <c r="C62" s="336">
        <v>70.0</v>
      </c>
      <c r="D62" s="9">
        <v>5.0</v>
      </c>
      <c r="E62" s="696">
        <v>174.0</v>
      </c>
      <c r="F62" s="697">
        <v>0.23</v>
      </c>
      <c r="G62" s="697">
        <v>0.23</v>
      </c>
      <c r="H62" s="9">
        <v>23.0</v>
      </c>
      <c r="I62" s="698">
        <v>0.23</v>
      </c>
    </row>
    <row r="63">
      <c r="A63" s="133">
        <v>24.0</v>
      </c>
      <c r="B63" s="333">
        <v>458000.0</v>
      </c>
      <c r="C63" s="336">
        <v>84.0</v>
      </c>
      <c r="D63" s="9">
        <v>5.0</v>
      </c>
      <c r="E63" s="696">
        <v>171.0</v>
      </c>
      <c r="F63" s="697">
        <v>0.24</v>
      </c>
      <c r="G63" s="697">
        <v>0.24</v>
      </c>
      <c r="H63" s="9">
        <v>24.0</v>
      </c>
      <c r="I63" s="698">
        <v>0.24</v>
      </c>
    </row>
    <row r="64">
      <c r="A64" s="133">
        <v>25.0</v>
      </c>
      <c r="B64" s="333">
        <v>511000.0</v>
      </c>
      <c r="C64" s="336">
        <v>89.0</v>
      </c>
      <c r="D64" s="9">
        <v>5.0</v>
      </c>
      <c r="E64" s="696">
        <v>168.0</v>
      </c>
      <c r="F64" s="697">
        <v>0.25</v>
      </c>
      <c r="G64" s="697">
        <v>0.25</v>
      </c>
      <c r="H64" s="9">
        <v>25.0</v>
      </c>
      <c r="I64" s="698">
        <v>0.25</v>
      </c>
    </row>
    <row r="65">
      <c r="A65" s="133">
        <v>26.0</v>
      </c>
      <c r="B65" s="333">
        <v>563000.0</v>
      </c>
      <c r="C65" s="336">
        <v>94.0</v>
      </c>
      <c r="D65" s="9">
        <v>5.0</v>
      </c>
      <c r="E65" s="696">
        <v>165.0</v>
      </c>
      <c r="F65" s="697">
        <v>0.26</v>
      </c>
      <c r="G65" s="697">
        <v>0.26</v>
      </c>
      <c r="H65" s="9">
        <v>26.0</v>
      </c>
      <c r="I65" s="698">
        <v>0.26</v>
      </c>
    </row>
    <row r="66">
      <c r="A66" s="133">
        <v>27.0</v>
      </c>
      <c r="B66" s="333">
        <v>616000.0</v>
      </c>
      <c r="C66" s="336">
        <v>99.0</v>
      </c>
      <c r="D66" s="9">
        <v>5.0</v>
      </c>
      <c r="E66" s="696">
        <v>162.0</v>
      </c>
      <c r="F66" s="697">
        <v>0.27</v>
      </c>
      <c r="G66" s="697">
        <v>0.27</v>
      </c>
      <c r="H66" s="9">
        <v>27.0</v>
      </c>
      <c r="I66" s="698">
        <v>0.27</v>
      </c>
    </row>
    <row r="67">
      <c r="A67" s="133">
        <v>28.0</v>
      </c>
      <c r="B67" s="333">
        <v>668000.0</v>
      </c>
      <c r="C67" s="336">
        <v>105.0</v>
      </c>
      <c r="D67" s="9">
        <v>5.0</v>
      </c>
      <c r="E67" s="696">
        <v>159.0</v>
      </c>
      <c r="F67" s="697">
        <v>0.28</v>
      </c>
      <c r="G67" s="697">
        <v>0.28</v>
      </c>
      <c r="H67" s="9">
        <v>28.0</v>
      </c>
      <c r="I67" s="698">
        <v>0.28</v>
      </c>
    </row>
    <row r="68">
      <c r="A68" s="133">
        <v>29.0</v>
      </c>
      <c r="B68" s="333">
        <v>721000.0</v>
      </c>
      <c r="C68" s="336">
        <v>110.0</v>
      </c>
      <c r="D68" s="9">
        <v>5.0</v>
      </c>
      <c r="E68" s="696">
        <v>156.0</v>
      </c>
      <c r="F68" s="697">
        <v>0.29</v>
      </c>
      <c r="G68" s="697">
        <v>0.29</v>
      </c>
      <c r="H68" s="9">
        <v>29.0</v>
      </c>
      <c r="I68" s="698">
        <v>0.29</v>
      </c>
    </row>
    <row r="69">
      <c r="A69" s="133">
        <v>30.0</v>
      </c>
      <c r="B69" s="333">
        <v>878000.0</v>
      </c>
      <c r="C69" s="336">
        <v>116.0</v>
      </c>
      <c r="D69" s="9">
        <v>5.0</v>
      </c>
      <c r="E69" s="696">
        <v>153.0</v>
      </c>
      <c r="F69" s="697">
        <v>0.3</v>
      </c>
      <c r="G69" s="697">
        <v>0.3</v>
      </c>
      <c r="H69" s="9">
        <v>30.0</v>
      </c>
      <c r="I69" s="698">
        <v>0.3</v>
      </c>
    </row>
    <row r="70">
      <c r="A70" s="133">
        <v>31.0</v>
      </c>
      <c r="B70" s="333">
        <v>1036000.0</v>
      </c>
      <c r="C70" s="336">
        <v>135.0</v>
      </c>
      <c r="D70" s="9">
        <v>5.0</v>
      </c>
      <c r="E70" s="696">
        <v>150.0</v>
      </c>
      <c r="F70" s="697">
        <v>0.31</v>
      </c>
      <c r="G70" s="697">
        <v>0.31</v>
      </c>
      <c r="H70" s="9">
        <v>31.0</v>
      </c>
      <c r="I70" s="698">
        <v>0.31</v>
      </c>
    </row>
    <row r="71">
      <c r="A71" s="133">
        <v>32.0</v>
      </c>
      <c r="B71" s="333">
        <v>1193000.0</v>
      </c>
      <c r="C71" s="336">
        <v>141.0</v>
      </c>
      <c r="D71" s="9">
        <v>5.0</v>
      </c>
      <c r="E71" s="696">
        <v>147.0</v>
      </c>
      <c r="F71" s="697">
        <v>0.32</v>
      </c>
      <c r="G71" s="697">
        <v>0.32</v>
      </c>
      <c r="H71" s="9">
        <v>32.0</v>
      </c>
      <c r="I71" s="698">
        <v>0.32</v>
      </c>
    </row>
    <row r="72">
      <c r="A72" s="133">
        <v>33.0</v>
      </c>
      <c r="B72" s="333">
        <v>1351000.0</v>
      </c>
      <c r="C72" s="336">
        <v>147.0</v>
      </c>
      <c r="D72" s="9">
        <v>5.0</v>
      </c>
      <c r="E72" s="696">
        <v>144.0</v>
      </c>
      <c r="F72" s="697">
        <v>0.33</v>
      </c>
      <c r="G72" s="697">
        <v>0.33</v>
      </c>
      <c r="H72" s="9">
        <v>33.0</v>
      </c>
      <c r="I72" s="698">
        <v>0.33</v>
      </c>
    </row>
    <row r="73">
      <c r="A73" s="133">
        <v>34.0</v>
      </c>
      <c r="B73" s="333">
        <v>1508000.0</v>
      </c>
      <c r="C73" s="336">
        <v>154.0</v>
      </c>
      <c r="D73" s="9">
        <v>5.0</v>
      </c>
      <c r="E73" s="696">
        <v>141.0</v>
      </c>
      <c r="F73" s="697">
        <v>0.34</v>
      </c>
      <c r="G73" s="697">
        <v>0.34</v>
      </c>
      <c r="H73" s="9">
        <v>34.0</v>
      </c>
      <c r="I73" s="698">
        <v>0.34</v>
      </c>
    </row>
    <row r="74">
      <c r="A74" s="133">
        <v>35.0</v>
      </c>
      <c r="B74" s="333">
        <v>1665000.0</v>
      </c>
      <c r="C74" s="336">
        <v>160.0</v>
      </c>
      <c r="D74" s="9">
        <v>5.0</v>
      </c>
      <c r="E74" s="696">
        <v>138.0</v>
      </c>
      <c r="F74" s="697">
        <v>0.35</v>
      </c>
      <c r="G74" s="697">
        <v>0.35</v>
      </c>
      <c r="H74" s="9">
        <v>35.0</v>
      </c>
      <c r="I74" s="698">
        <v>0.35</v>
      </c>
    </row>
    <row r="75">
      <c r="A75" s="133">
        <v>36.0</v>
      </c>
      <c r="B75" s="333">
        <v>1823000.0</v>
      </c>
      <c r="C75" s="336">
        <v>167.0</v>
      </c>
      <c r="D75" s="9">
        <v>5.0</v>
      </c>
      <c r="E75" s="696">
        <v>135.0</v>
      </c>
      <c r="F75" s="697">
        <v>0.36</v>
      </c>
      <c r="G75" s="697">
        <v>0.36</v>
      </c>
      <c r="H75" s="9">
        <v>36.0</v>
      </c>
      <c r="I75" s="698">
        <v>0.36</v>
      </c>
    </row>
    <row r="76">
      <c r="A76" s="133">
        <v>37.0</v>
      </c>
      <c r="B76" s="333">
        <v>1980000.0</v>
      </c>
      <c r="C76" s="336">
        <v>173.0</v>
      </c>
      <c r="D76" s="9">
        <v>5.0</v>
      </c>
      <c r="E76" s="696">
        <v>131.0</v>
      </c>
      <c r="F76" s="697">
        <v>0.37</v>
      </c>
      <c r="G76" s="697">
        <v>0.37</v>
      </c>
      <c r="H76" s="9">
        <v>37.0</v>
      </c>
      <c r="I76" s="698">
        <v>0.37</v>
      </c>
    </row>
    <row r="77">
      <c r="A77" s="133">
        <v>38.0</v>
      </c>
      <c r="B77" s="333">
        <v>2138000.0</v>
      </c>
      <c r="C77" s="336">
        <v>182.0</v>
      </c>
      <c r="D77" s="9">
        <v>5.0</v>
      </c>
      <c r="E77" s="696">
        <v>127.0</v>
      </c>
      <c r="F77" s="697">
        <v>0.38</v>
      </c>
      <c r="G77" s="697">
        <v>0.38</v>
      </c>
      <c r="H77" s="9">
        <v>38.0</v>
      </c>
      <c r="I77" s="698">
        <v>0.38</v>
      </c>
    </row>
    <row r="78">
      <c r="A78" s="133">
        <v>39.0</v>
      </c>
      <c r="B78" s="333">
        <v>2295000.0</v>
      </c>
      <c r="C78" s="336">
        <v>186.0</v>
      </c>
      <c r="D78" s="9">
        <v>5.0</v>
      </c>
      <c r="E78" s="696">
        <v>123.0</v>
      </c>
      <c r="F78" s="697">
        <v>0.39</v>
      </c>
      <c r="G78" s="697">
        <v>0.39</v>
      </c>
      <c r="H78" s="9">
        <v>39.0</v>
      </c>
      <c r="I78" s="698">
        <v>0.39</v>
      </c>
    </row>
    <row r="79">
      <c r="A79" s="133">
        <v>40.0</v>
      </c>
      <c r="B79" s="333">
        <v>2296000.0</v>
      </c>
      <c r="C79" s="336">
        <v>190.0</v>
      </c>
      <c r="D79" s="139">
        <v>5.0</v>
      </c>
      <c r="E79" s="699">
        <v>120.0</v>
      </c>
      <c r="F79" s="700">
        <v>0.4</v>
      </c>
      <c r="G79" s="700">
        <v>0.4</v>
      </c>
      <c r="H79" s="139">
        <v>40.0</v>
      </c>
      <c r="I79" s="701">
        <v>0.4</v>
      </c>
    </row>
    <row r="80">
      <c r="A80" s="702" t="s">
        <v>333</v>
      </c>
      <c r="B80" s="703">
        <f t="shared" ref="B80:C80" si="4">SUM(B40:B79)</f>
        <v>24474000</v>
      </c>
      <c r="C80" s="704">
        <f t="shared" si="4"/>
        <v>2909</v>
      </c>
    </row>
    <row r="83">
      <c r="A83" s="213" t="s">
        <v>563</v>
      </c>
    </row>
    <row r="84">
      <c r="A84" s="705" t="s">
        <v>115</v>
      </c>
      <c r="B84" s="706" t="s">
        <v>577</v>
      </c>
      <c r="C84" s="129"/>
      <c r="D84" s="707" t="s">
        <v>629</v>
      </c>
      <c r="E84" s="96"/>
      <c r="F84" s="129"/>
      <c r="G84" s="708" t="s">
        <v>630</v>
      </c>
      <c r="H84" s="96"/>
      <c r="I84" s="129"/>
    </row>
    <row r="85">
      <c r="A85" s="305"/>
      <c r="B85" s="709" t="s">
        <v>143</v>
      </c>
      <c r="C85" s="710" t="s">
        <v>560</v>
      </c>
      <c r="D85" s="711" t="s">
        <v>143</v>
      </c>
      <c r="E85" s="712" t="s">
        <v>631</v>
      </c>
      <c r="F85" s="713" t="s">
        <v>316</v>
      </c>
      <c r="G85" s="714" t="s">
        <v>143</v>
      </c>
      <c r="H85" s="712" t="s">
        <v>631</v>
      </c>
      <c r="I85" s="715" t="s">
        <v>316</v>
      </c>
    </row>
    <row r="86">
      <c r="A86" s="716">
        <v>1.0</v>
      </c>
      <c r="B86" s="717">
        <v>18000.0</v>
      </c>
      <c r="C86" s="718">
        <v>2.0</v>
      </c>
      <c r="D86" s="719">
        <v>172000.0</v>
      </c>
      <c r="E86" s="720">
        <v>11.0</v>
      </c>
      <c r="F86" s="721">
        <v>50.0</v>
      </c>
      <c r="G86" s="717">
        <v>345000.0</v>
      </c>
      <c r="H86" s="720">
        <v>21.0</v>
      </c>
      <c r="I86" s="721">
        <v>100.0</v>
      </c>
    </row>
    <row r="87">
      <c r="A87" s="696">
        <v>2.0</v>
      </c>
      <c r="B87" s="717">
        <v>24000.0</v>
      </c>
      <c r="C87" s="718">
        <v>2.0</v>
      </c>
      <c r="D87" s="719">
        <v>207000.0</v>
      </c>
      <c r="E87" s="720">
        <v>11.0</v>
      </c>
      <c r="F87" s="721">
        <v>60.0</v>
      </c>
      <c r="G87" s="717">
        <v>414000.0</v>
      </c>
      <c r="H87" s="720">
        <v>22.0</v>
      </c>
      <c r="I87" s="721">
        <v>120.0</v>
      </c>
    </row>
    <row r="88">
      <c r="A88" s="696">
        <v>3.0</v>
      </c>
      <c r="B88" s="717">
        <v>30000.0</v>
      </c>
      <c r="C88" s="718">
        <v>3.0</v>
      </c>
      <c r="D88" s="719">
        <v>241000.0</v>
      </c>
      <c r="E88" s="720">
        <v>12.0</v>
      </c>
      <c r="F88" s="721">
        <v>70.0</v>
      </c>
      <c r="G88" s="717">
        <v>483000.0</v>
      </c>
      <c r="H88" s="720">
        <v>23.0</v>
      </c>
      <c r="I88" s="721">
        <v>140.0</v>
      </c>
    </row>
    <row r="89">
      <c r="A89" s="696">
        <v>4.0</v>
      </c>
      <c r="B89" s="717">
        <v>36000.0</v>
      </c>
      <c r="C89" s="718">
        <v>5.0</v>
      </c>
      <c r="D89" s="719">
        <v>276000.0</v>
      </c>
      <c r="E89" s="720">
        <v>12.0</v>
      </c>
      <c r="F89" s="721">
        <v>80.0</v>
      </c>
      <c r="G89" s="717">
        <v>552000.0</v>
      </c>
      <c r="H89" s="720">
        <v>24.0</v>
      </c>
      <c r="I89" s="721">
        <v>160.0</v>
      </c>
    </row>
    <row r="90">
      <c r="A90" s="696">
        <v>5.0</v>
      </c>
      <c r="B90" s="717">
        <v>42000.0</v>
      </c>
      <c r="C90" s="718">
        <v>6.0</v>
      </c>
      <c r="D90" s="719">
        <v>311000.0</v>
      </c>
      <c r="E90" s="720">
        <v>12.0</v>
      </c>
      <c r="F90" s="721">
        <v>90.0</v>
      </c>
      <c r="G90" s="717">
        <v>662000.0</v>
      </c>
      <c r="H90" s="720">
        <v>25.0</v>
      </c>
      <c r="I90" s="721">
        <v>180.0</v>
      </c>
    </row>
    <row r="91">
      <c r="A91" s="696">
        <v>6.0</v>
      </c>
      <c r="B91" s="717">
        <v>48000.0</v>
      </c>
      <c r="C91" s="718">
        <v>8.0</v>
      </c>
      <c r="D91" s="719">
        <v>345000.0</v>
      </c>
      <c r="E91" s="720">
        <v>13.0</v>
      </c>
      <c r="F91" s="721">
        <v>100.0</v>
      </c>
      <c r="G91" s="717">
        <v>691000.0</v>
      </c>
      <c r="H91" s="720">
        <v>26.0</v>
      </c>
      <c r="I91" s="721">
        <v>200.0</v>
      </c>
    </row>
    <row r="92">
      <c r="A92" s="696">
        <v>7.0</v>
      </c>
      <c r="B92" s="717">
        <v>54000.0</v>
      </c>
      <c r="C92" s="718">
        <v>9.0</v>
      </c>
      <c r="D92" s="719">
        <v>380000.0</v>
      </c>
      <c r="E92" s="720">
        <v>13.0</v>
      </c>
      <c r="F92" s="721">
        <v>110.0</v>
      </c>
      <c r="G92" s="717">
        <v>760000.0</v>
      </c>
      <c r="H92" s="720">
        <v>27.0</v>
      </c>
      <c r="I92" s="721">
        <v>220.0</v>
      </c>
    </row>
    <row r="93">
      <c r="A93" s="696">
        <v>8.0</v>
      </c>
      <c r="B93" s="717">
        <v>60000.0</v>
      </c>
      <c r="C93" s="718">
        <v>13.0</v>
      </c>
      <c r="D93" s="719">
        <v>414000.0</v>
      </c>
      <c r="E93" s="720">
        <v>14.0</v>
      </c>
      <c r="F93" s="721">
        <v>120.0</v>
      </c>
      <c r="G93" s="717">
        <v>829000.0</v>
      </c>
      <c r="H93" s="720">
        <v>28.0</v>
      </c>
      <c r="I93" s="721">
        <v>240.0</v>
      </c>
    </row>
    <row r="94">
      <c r="A94" s="696">
        <v>9.0</v>
      </c>
      <c r="B94" s="717">
        <v>66000.0</v>
      </c>
      <c r="C94" s="718">
        <v>14.0</v>
      </c>
      <c r="D94" s="719">
        <v>449000.0</v>
      </c>
      <c r="E94" s="720">
        <v>14.0</v>
      </c>
      <c r="F94" s="721">
        <v>130.0</v>
      </c>
      <c r="G94" s="717">
        <v>898000.0</v>
      </c>
      <c r="H94" s="720">
        <v>29.0</v>
      </c>
      <c r="I94" s="721">
        <v>260.0</v>
      </c>
    </row>
    <row r="95">
      <c r="A95" s="696">
        <v>10.0</v>
      </c>
      <c r="B95" s="717">
        <v>93000.0</v>
      </c>
      <c r="C95" s="718">
        <v>20.0</v>
      </c>
      <c r="D95" s="719">
        <v>483000.0</v>
      </c>
      <c r="E95" s="720">
        <v>15.0</v>
      </c>
      <c r="F95" s="721">
        <v>140.0</v>
      </c>
      <c r="G95" s="717">
        <v>967000.0</v>
      </c>
      <c r="H95" s="720">
        <v>30.0</v>
      </c>
      <c r="I95" s="721">
        <v>280.0</v>
      </c>
    </row>
    <row r="96">
      <c r="A96" s="696">
        <v>11.0</v>
      </c>
      <c r="B96" s="717">
        <v>120000.0</v>
      </c>
      <c r="C96" s="718">
        <v>25.0</v>
      </c>
      <c r="D96" s="719">
        <v>501000.0</v>
      </c>
      <c r="E96" s="720">
        <v>15.0</v>
      </c>
      <c r="F96" s="721">
        <v>145.0</v>
      </c>
      <c r="G96" s="717">
        <v>1002000.0</v>
      </c>
      <c r="H96" s="720">
        <v>31.0</v>
      </c>
      <c r="I96" s="721">
        <v>290.0</v>
      </c>
    </row>
    <row r="97">
      <c r="A97" s="696">
        <v>12.0</v>
      </c>
      <c r="B97" s="717">
        <v>147000.0</v>
      </c>
      <c r="C97" s="718">
        <v>30.0</v>
      </c>
      <c r="D97" s="719">
        <v>518000.0</v>
      </c>
      <c r="E97" s="720">
        <v>16.0</v>
      </c>
      <c r="F97" s="721">
        <v>150.0</v>
      </c>
      <c r="G97" s="722">
        <v>1036000.0</v>
      </c>
      <c r="H97" s="720">
        <v>32.0</v>
      </c>
      <c r="I97" s="721">
        <v>300.0</v>
      </c>
    </row>
    <row r="98">
      <c r="A98" s="696">
        <v>13.0</v>
      </c>
      <c r="B98" s="717">
        <v>174000.0</v>
      </c>
      <c r="C98" s="718">
        <v>41.0</v>
      </c>
      <c r="D98" s="719">
        <v>535000.0</v>
      </c>
      <c r="E98" s="720">
        <v>16.0</v>
      </c>
      <c r="F98" s="721">
        <v>155.0</v>
      </c>
      <c r="G98" s="722">
        <v>1071000.0</v>
      </c>
      <c r="H98" s="720">
        <v>33.0</v>
      </c>
      <c r="I98" s="721">
        <v>310.0</v>
      </c>
    </row>
    <row r="99">
      <c r="A99" s="696">
        <v>14.0</v>
      </c>
      <c r="B99" s="717">
        <v>201000.0</v>
      </c>
      <c r="C99" s="718">
        <v>47.0</v>
      </c>
      <c r="D99" s="719">
        <v>552000.0</v>
      </c>
      <c r="E99" s="720">
        <v>17.0</v>
      </c>
      <c r="F99" s="721">
        <v>160.0</v>
      </c>
      <c r="G99" s="722">
        <v>1105000.0</v>
      </c>
      <c r="H99" s="720">
        <v>34.0</v>
      </c>
      <c r="I99" s="721">
        <v>320.0</v>
      </c>
    </row>
    <row r="100">
      <c r="A100" s="696">
        <v>15.0</v>
      </c>
      <c r="B100" s="717">
        <v>228000.0</v>
      </c>
      <c r="C100" s="718">
        <v>53.0</v>
      </c>
      <c r="D100" s="719">
        <v>570000.0</v>
      </c>
      <c r="E100" s="720">
        <v>17.0</v>
      </c>
      <c r="F100" s="721">
        <v>165.0</v>
      </c>
      <c r="G100" s="722">
        <v>1140000.0</v>
      </c>
      <c r="H100" s="720">
        <v>35.0</v>
      </c>
      <c r="I100" s="721">
        <v>330.0</v>
      </c>
    </row>
    <row r="101">
      <c r="A101" s="696">
        <v>16.0</v>
      </c>
      <c r="B101" s="717">
        <v>255000.0</v>
      </c>
      <c r="C101" s="718">
        <v>60.0</v>
      </c>
      <c r="D101" s="719">
        <v>587000.0</v>
      </c>
      <c r="E101" s="720">
        <v>18.0</v>
      </c>
      <c r="F101" s="721">
        <v>170.0</v>
      </c>
      <c r="G101" s="717">
        <v>1175000.0</v>
      </c>
      <c r="H101" s="720">
        <v>36.0</v>
      </c>
      <c r="I101" s="721">
        <v>340.0</v>
      </c>
    </row>
    <row r="102">
      <c r="A102" s="696">
        <v>17.0</v>
      </c>
      <c r="B102" s="717">
        <v>282000.0</v>
      </c>
      <c r="C102" s="718">
        <v>64.0</v>
      </c>
      <c r="D102" s="719">
        <v>604000.0</v>
      </c>
      <c r="E102" s="720">
        <v>18.0</v>
      </c>
      <c r="F102" s="721">
        <v>175.0</v>
      </c>
      <c r="G102" s="722">
        <v>1209000.0</v>
      </c>
      <c r="H102" s="720">
        <v>37.0</v>
      </c>
      <c r="I102" s="721">
        <v>350.0</v>
      </c>
    </row>
    <row r="103">
      <c r="A103" s="696">
        <v>18.0</v>
      </c>
      <c r="B103" s="717">
        <v>309000.0</v>
      </c>
      <c r="C103" s="718">
        <v>78.0</v>
      </c>
      <c r="D103" s="719">
        <v>622000.0</v>
      </c>
      <c r="E103" s="720">
        <v>19.0</v>
      </c>
      <c r="F103" s="721">
        <v>180.0</v>
      </c>
      <c r="G103" s="722">
        <v>1244000.0</v>
      </c>
      <c r="H103" s="720">
        <v>38.0</v>
      </c>
      <c r="I103" s="721">
        <v>360.0</v>
      </c>
    </row>
    <row r="104">
      <c r="A104" s="696">
        <v>19.0</v>
      </c>
      <c r="B104" s="717">
        <v>336000.0</v>
      </c>
      <c r="C104" s="718">
        <v>83.0</v>
      </c>
      <c r="D104" s="719">
        <v>639000.0</v>
      </c>
      <c r="E104" s="720">
        <v>19.0</v>
      </c>
      <c r="F104" s="721">
        <v>185.0</v>
      </c>
      <c r="G104" s="722">
        <v>1278000.0</v>
      </c>
      <c r="H104" s="720">
        <v>39.0</v>
      </c>
      <c r="I104" s="721">
        <v>370.0</v>
      </c>
    </row>
    <row r="105">
      <c r="A105" s="696">
        <v>20.0</v>
      </c>
      <c r="B105" s="717">
        <v>426000.0</v>
      </c>
      <c r="C105" s="718">
        <v>95.0</v>
      </c>
      <c r="D105" s="719">
        <v>656000.0</v>
      </c>
      <c r="E105" s="720">
        <v>20.0</v>
      </c>
      <c r="F105" s="721">
        <v>190.0</v>
      </c>
      <c r="G105" s="722">
        <v>1313000.0</v>
      </c>
      <c r="H105" s="720">
        <v>40.0</v>
      </c>
      <c r="I105" s="721">
        <v>380.0</v>
      </c>
    </row>
    <row r="106">
      <c r="A106" s="696">
        <v>21.0</v>
      </c>
      <c r="B106" s="717">
        <v>516000.0</v>
      </c>
      <c r="C106" s="718">
        <v>105.0</v>
      </c>
      <c r="D106" s="719">
        <v>673000.0</v>
      </c>
      <c r="E106" s="720">
        <v>20.0</v>
      </c>
      <c r="F106" s="721">
        <v>195.0</v>
      </c>
      <c r="G106" s="717">
        <v>1347000.0</v>
      </c>
      <c r="H106" s="720">
        <v>41.0</v>
      </c>
      <c r="I106" s="721">
        <v>390.0</v>
      </c>
    </row>
    <row r="107">
      <c r="A107" s="696">
        <v>22.0</v>
      </c>
      <c r="B107" s="717">
        <v>606000.0</v>
      </c>
      <c r="C107" s="718">
        <v>112.0</v>
      </c>
      <c r="D107" s="719">
        <v>691000.0</v>
      </c>
      <c r="E107" s="720">
        <v>21.0</v>
      </c>
      <c r="F107" s="721">
        <v>200.0</v>
      </c>
      <c r="G107" s="717">
        <v>1382000.0</v>
      </c>
      <c r="H107" s="720">
        <v>42.0</v>
      </c>
      <c r="I107" s="721">
        <v>400.0</v>
      </c>
    </row>
    <row r="108">
      <c r="A108" s="696">
        <v>23.0</v>
      </c>
      <c r="B108" s="717">
        <v>696000.0</v>
      </c>
      <c r="C108" s="718">
        <v>120.0</v>
      </c>
      <c r="D108" s="719">
        <v>708000.0</v>
      </c>
      <c r="E108" s="720">
        <v>21.0</v>
      </c>
      <c r="F108" s="721">
        <v>205.0</v>
      </c>
      <c r="G108" s="722">
        <v>1416000.0</v>
      </c>
      <c r="H108" s="720">
        <v>43.0</v>
      </c>
      <c r="I108" s="721">
        <v>410.0</v>
      </c>
    </row>
    <row r="109">
      <c r="A109" s="696">
        <v>24.0</v>
      </c>
      <c r="B109" s="717">
        <v>786000.0</v>
      </c>
      <c r="C109" s="718">
        <v>144.0</v>
      </c>
      <c r="D109" s="719">
        <v>725000.0</v>
      </c>
      <c r="E109" s="720">
        <v>22.0</v>
      </c>
      <c r="F109" s="721">
        <v>210.0</v>
      </c>
      <c r="G109" s="722">
        <v>1451000.0</v>
      </c>
      <c r="H109" s="720">
        <v>44.0</v>
      </c>
      <c r="I109" s="721">
        <v>420.0</v>
      </c>
    </row>
    <row r="110">
      <c r="A110" s="696">
        <v>25.0</v>
      </c>
      <c r="B110" s="717">
        <v>876000.0</v>
      </c>
      <c r="C110" s="718">
        <v>153.0</v>
      </c>
      <c r="D110" s="719">
        <v>743000.0</v>
      </c>
      <c r="E110" s="720">
        <v>22.0</v>
      </c>
      <c r="F110" s="721">
        <v>215.0</v>
      </c>
      <c r="G110" s="722">
        <v>1486000.0</v>
      </c>
      <c r="H110" s="720">
        <v>45.0</v>
      </c>
      <c r="I110" s="721">
        <v>430.0</v>
      </c>
    </row>
    <row r="111">
      <c r="A111" s="696">
        <v>26.0</v>
      </c>
      <c r="B111" s="717">
        <v>966000.0</v>
      </c>
      <c r="C111" s="718">
        <v>161.0</v>
      </c>
      <c r="D111" s="719">
        <v>760000.0</v>
      </c>
      <c r="E111" s="720">
        <v>23.0</v>
      </c>
      <c r="F111" s="721">
        <v>220.0</v>
      </c>
      <c r="G111" s="722">
        <v>1520000.0</v>
      </c>
      <c r="H111" s="720">
        <v>46.0</v>
      </c>
      <c r="I111" s="721">
        <v>440.0</v>
      </c>
    </row>
    <row r="112">
      <c r="A112" s="696">
        <v>27.0</v>
      </c>
      <c r="B112" s="717">
        <v>1056000.0</v>
      </c>
      <c r="C112" s="718">
        <v>170.0</v>
      </c>
      <c r="D112" s="719">
        <v>777000.0</v>
      </c>
      <c r="E112" s="720">
        <v>23.0</v>
      </c>
      <c r="F112" s="721">
        <v>225.0</v>
      </c>
      <c r="G112" s="722">
        <v>1555000.0</v>
      </c>
      <c r="H112" s="720">
        <v>47.0</v>
      </c>
      <c r="I112" s="721">
        <v>450.0</v>
      </c>
    </row>
    <row r="113">
      <c r="A113" s="696">
        <v>28.0</v>
      </c>
      <c r="B113" s="717">
        <v>1146000.0</v>
      </c>
      <c r="C113" s="718">
        <v>180.0</v>
      </c>
      <c r="D113" s="719">
        <v>794000.0</v>
      </c>
      <c r="E113" s="720">
        <v>24.0</v>
      </c>
      <c r="F113" s="721">
        <v>230.0</v>
      </c>
      <c r="G113" s="722">
        <v>1589000.0</v>
      </c>
      <c r="H113" s="720">
        <v>48.0</v>
      </c>
      <c r="I113" s="721">
        <v>460.0</v>
      </c>
    </row>
    <row r="114">
      <c r="A114" s="696">
        <v>29.0</v>
      </c>
      <c r="B114" s="717">
        <v>1235000.0</v>
      </c>
      <c r="C114" s="718">
        <v>189.0</v>
      </c>
      <c r="D114" s="719">
        <v>803000.0</v>
      </c>
      <c r="E114" s="720">
        <v>24.0</v>
      </c>
      <c r="F114" s="721">
        <v>235.0</v>
      </c>
      <c r="G114" s="722">
        <v>1607000.0</v>
      </c>
      <c r="H114" s="720">
        <v>49.0</v>
      </c>
      <c r="I114" s="721">
        <v>470.0</v>
      </c>
    </row>
    <row r="115">
      <c r="A115" s="696">
        <v>30.0</v>
      </c>
      <c r="B115" s="717">
        <v>1506000.0</v>
      </c>
      <c r="C115" s="718">
        <v>198.0</v>
      </c>
      <c r="D115" s="719">
        <v>812000.0</v>
      </c>
      <c r="E115" s="720">
        <v>25.0</v>
      </c>
      <c r="F115" s="721">
        <v>240.0</v>
      </c>
      <c r="G115" s="722">
        <v>1624000.0</v>
      </c>
      <c r="H115" s="720">
        <v>50.0</v>
      </c>
      <c r="I115" s="721">
        <v>480.0</v>
      </c>
    </row>
    <row r="116">
      <c r="A116" s="696">
        <v>31.0</v>
      </c>
      <c r="B116" s="717">
        <v>1776000.0</v>
      </c>
      <c r="C116" s="718">
        <v>231.0</v>
      </c>
      <c r="D116" s="719">
        <v>820000.0</v>
      </c>
      <c r="E116" s="720">
        <v>25.0</v>
      </c>
      <c r="F116" s="721">
        <v>245.0</v>
      </c>
      <c r="G116" s="722">
        <v>1641000.0</v>
      </c>
      <c r="H116" s="720">
        <v>51.0</v>
      </c>
      <c r="I116" s="721">
        <v>490.0</v>
      </c>
    </row>
    <row r="117">
      <c r="A117" s="696">
        <v>32.0</v>
      </c>
      <c r="B117" s="717">
        <v>2046000.0</v>
      </c>
      <c r="C117" s="718">
        <v>241.0</v>
      </c>
      <c r="D117" s="719">
        <v>829000.0</v>
      </c>
      <c r="E117" s="720">
        <v>26.0</v>
      </c>
      <c r="F117" s="721">
        <v>250.0</v>
      </c>
      <c r="G117" s="722">
        <v>1658000.0</v>
      </c>
      <c r="H117" s="720">
        <v>52.0</v>
      </c>
      <c r="I117" s="721">
        <v>500.0</v>
      </c>
    </row>
    <row r="118">
      <c r="A118" s="696">
        <v>33.0</v>
      </c>
      <c r="B118" s="717">
        <v>2316000.0</v>
      </c>
      <c r="C118" s="718">
        <v>252.0</v>
      </c>
      <c r="D118" s="719">
        <v>838000.0</v>
      </c>
      <c r="E118" s="720">
        <v>26.0</v>
      </c>
      <c r="F118" s="721">
        <v>255.0</v>
      </c>
      <c r="G118" s="722">
        <v>1676000.0</v>
      </c>
      <c r="H118" s="720">
        <v>53.0</v>
      </c>
      <c r="I118" s="721">
        <v>510.0</v>
      </c>
    </row>
    <row r="119">
      <c r="A119" s="696">
        <v>34.0</v>
      </c>
      <c r="B119" s="717">
        <v>2586000.0</v>
      </c>
      <c r="C119" s="718">
        <v>264.0</v>
      </c>
      <c r="D119" s="719">
        <v>846000.0</v>
      </c>
      <c r="E119" s="720">
        <v>27.0</v>
      </c>
      <c r="F119" s="721">
        <v>260.0</v>
      </c>
      <c r="G119" s="722">
        <v>1693000.0</v>
      </c>
      <c r="H119" s="720">
        <v>54.0</v>
      </c>
      <c r="I119" s="721">
        <v>520.0</v>
      </c>
    </row>
    <row r="120">
      <c r="A120" s="696">
        <v>35.0</v>
      </c>
      <c r="B120" s="717">
        <v>2856000.0</v>
      </c>
      <c r="C120" s="718">
        <v>275.0</v>
      </c>
      <c r="D120" s="719">
        <v>855000.0</v>
      </c>
      <c r="E120" s="720">
        <v>27.0</v>
      </c>
      <c r="F120" s="721">
        <v>265.0</v>
      </c>
      <c r="G120" s="722">
        <v>1710000.0</v>
      </c>
      <c r="H120" s="720">
        <v>55.0</v>
      </c>
      <c r="I120" s="721">
        <v>530.0</v>
      </c>
    </row>
    <row r="121">
      <c r="A121" s="696">
        <v>36.0</v>
      </c>
      <c r="B121" s="717">
        <v>3126000.0</v>
      </c>
      <c r="C121" s="718">
        <v>286.0</v>
      </c>
      <c r="D121" s="719">
        <v>864000.0</v>
      </c>
      <c r="E121" s="720">
        <v>28.0</v>
      </c>
      <c r="F121" s="721">
        <v>270.0</v>
      </c>
      <c r="G121" s="722">
        <v>1728000.0</v>
      </c>
      <c r="H121" s="720">
        <v>56.0</v>
      </c>
      <c r="I121" s="721">
        <v>540.0</v>
      </c>
    </row>
    <row r="122">
      <c r="A122" s="696">
        <v>37.0</v>
      </c>
      <c r="B122" s="717">
        <v>3396000.0</v>
      </c>
      <c r="C122" s="718">
        <v>299.0</v>
      </c>
      <c r="D122" s="719">
        <v>872000.0</v>
      </c>
      <c r="E122" s="720">
        <v>28.0</v>
      </c>
      <c r="F122" s="721">
        <v>275.0</v>
      </c>
      <c r="G122" s="717">
        <v>1745000.0</v>
      </c>
      <c r="H122" s="720">
        <v>57.0</v>
      </c>
      <c r="I122" s="721">
        <v>550.0</v>
      </c>
    </row>
    <row r="123">
      <c r="A123" s="696">
        <v>38.0</v>
      </c>
      <c r="B123" s="717">
        <v>3666000.0</v>
      </c>
      <c r="C123" s="718">
        <v>312.0</v>
      </c>
      <c r="D123" s="719">
        <v>881000.0</v>
      </c>
      <c r="E123" s="720">
        <v>29.0</v>
      </c>
      <c r="F123" s="721">
        <v>280.0</v>
      </c>
      <c r="G123" s="717">
        <v>1762000.0</v>
      </c>
      <c r="H123" s="720">
        <v>58.0</v>
      </c>
      <c r="I123" s="721">
        <v>560.0</v>
      </c>
    </row>
    <row r="124">
      <c r="A124" s="696">
        <v>39.0</v>
      </c>
      <c r="B124" s="717">
        <v>3936000.0</v>
      </c>
      <c r="C124" s="718">
        <v>325.0</v>
      </c>
      <c r="D124" s="719">
        <v>889000.0</v>
      </c>
      <c r="E124" s="720">
        <v>29.0</v>
      </c>
      <c r="F124" s="721">
        <v>285.0</v>
      </c>
      <c r="G124" s="717">
        <v>1779000.0</v>
      </c>
      <c r="H124" s="720">
        <v>59.0</v>
      </c>
      <c r="I124" s="721">
        <v>570.0</v>
      </c>
    </row>
    <row r="125">
      <c r="A125" s="699">
        <v>40.0</v>
      </c>
      <c r="B125" s="723" t="s">
        <v>507</v>
      </c>
      <c r="C125" s="724" t="s">
        <v>507</v>
      </c>
      <c r="D125" s="725">
        <v>898000.0</v>
      </c>
      <c r="E125" s="726">
        <v>30.0</v>
      </c>
      <c r="F125" s="727">
        <v>290.0</v>
      </c>
      <c r="G125" s="728">
        <v>1797000.0</v>
      </c>
      <c r="H125" s="726">
        <v>60.0</v>
      </c>
      <c r="I125" s="727">
        <v>580.0</v>
      </c>
    </row>
    <row r="126">
      <c r="A126" s="729" t="s">
        <v>333</v>
      </c>
      <c r="B126" s="730">
        <f t="shared" ref="B126:C126" si="5">SUM(B86:B125)</f>
        <v>38042000</v>
      </c>
      <c r="C126" s="704">
        <f t="shared" si="5"/>
        <v>4675</v>
      </c>
      <c r="D126" s="731"/>
    </row>
  </sheetData>
  <mergeCells count="15">
    <mergeCell ref="G12:G13"/>
    <mergeCell ref="F38:I38"/>
    <mergeCell ref="B38:C38"/>
    <mergeCell ref="A38:A39"/>
    <mergeCell ref="B84:C84"/>
    <mergeCell ref="A84:A85"/>
    <mergeCell ref="D84:F84"/>
    <mergeCell ref="G84:I84"/>
    <mergeCell ref="A11:A13"/>
    <mergeCell ref="B11:C12"/>
    <mergeCell ref="D11:D13"/>
    <mergeCell ref="E11:F12"/>
    <mergeCell ref="G11:M11"/>
    <mergeCell ref="H12:J12"/>
    <mergeCell ref="K12:M1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workbookViewId="0"/>
  </sheetViews>
  <sheetFormatPr customHeight="1" defaultColWidth="14.43" defaultRowHeight="15.0"/>
  <cols>
    <col customWidth="1" min="3" max="3" width="11.71"/>
    <col customWidth="1" min="4" max="4" width="13.43"/>
    <col customWidth="1" min="5" max="5" width="15.57"/>
    <col customWidth="1" min="6" max="6" width="15.43"/>
    <col customWidth="1" min="8" max="8" width="14.0"/>
    <col customWidth="1" min="9" max="9" width="17.57"/>
  </cols>
  <sheetData>
    <row r="2">
      <c r="A2" s="213" t="s">
        <v>569</v>
      </c>
      <c r="B2" s="9"/>
      <c r="C2" s="9"/>
      <c r="D2" s="9"/>
      <c r="E2" s="9"/>
      <c r="F2" s="9"/>
      <c r="G2" s="9"/>
      <c r="H2" s="9"/>
    </row>
    <row r="3">
      <c r="A3" s="560" t="s">
        <v>571</v>
      </c>
      <c r="B3" s="567" t="s">
        <v>572</v>
      </c>
      <c r="C3" s="569" t="s">
        <v>577</v>
      </c>
      <c r="D3" s="569" t="s">
        <v>579</v>
      </c>
      <c r="E3" s="569" t="s">
        <v>580</v>
      </c>
      <c r="F3" s="569" t="s">
        <v>581</v>
      </c>
      <c r="G3" s="569" t="s">
        <v>582</v>
      </c>
      <c r="H3" s="571" t="s">
        <v>583</v>
      </c>
    </row>
    <row r="4">
      <c r="A4" s="577" t="s">
        <v>584</v>
      </c>
      <c r="B4" s="579">
        <v>1.0</v>
      </c>
      <c r="C4" s="581">
        <v>1000.0</v>
      </c>
      <c r="D4" s="583">
        <v>0.0</v>
      </c>
      <c r="E4" s="585" t="s">
        <v>589</v>
      </c>
      <c r="F4" s="588">
        <f t="shared" ref="F4:F20" si="1">SUM(D4:E4)</f>
        <v>0</v>
      </c>
      <c r="G4" s="588">
        <f t="shared" ref="G4:G20" si="2">ROUNDDOWN(F4/3,0)</f>
        <v>0</v>
      </c>
      <c r="H4" s="591"/>
    </row>
    <row r="5">
      <c r="A5" s="394"/>
      <c r="B5" s="593">
        <v>2.0</v>
      </c>
      <c r="C5" s="595">
        <v>2000.0</v>
      </c>
      <c r="D5" s="597">
        <v>0.0</v>
      </c>
      <c r="E5" s="600">
        <f t="shared" ref="E5:E20" si="3">G4</f>
        <v>0</v>
      </c>
      <c r="F5" s="602">
        <f t="shared" si="1"/>
        <v>0</v>
      </c>
      <c r="G5" s="602">
        <f t="shared" si="2"/>
        <v>0</v>
      </c>
      <c r="H5" s="603">
        <f t="shared" ref="H5:H20" si="4">C5*G5</f>
        <v>0</v>
      </c>
    </row>
    <row r="6">
      <c r="A6" s="604" t="s">
        <v>594</v>
      </c>
      <c r="B6" s="605">
        <v>1.0</v>
      </c>
      <c r="C6" s="606">
        <v>3000.0</v>
      </c>
      <c r="D6" s="597">
        <v>0.0</v>
      </c>
      <c r="E6" s="607">
        <f t="shared" si="3"/>
        <v>0</v>
      </c>
      <c r="F6" s="607">
        <f t="shared" si="1"/>
        <v>0</v>
      </c>
      <c r="G6" s="607">
        <f t="shared" si="2"/>
        <v>0</v>
      </c>
      <c r="H6" s="608">
        <f t="shared" si="4"/>
        <v>0</v>
      </c>
    </row>
    <row r="7">
      <c r="A7" s="394"/>
      <c r="B7" s="605">
        <v>2.0</v>
      </c>
      <c r="C7" s="606">
        <v>5000.0</v>
      </c>
      <c r="D7" s="597">
        <v>0.0</v>
      </c>
      <c r="E7" s="607">
        <f t="shared" si="3"/>
        <v>0</v>
      </c>
      <c r="F7" s="607">
        <f t="shared" si="1"/>
        <v>0</v>
      </c>
      <c r="G7" s="607">
        <f t="shared" si="2"/>
        <v>0</v>
      </c>
      <c r="H7" s="608">
        <f t="shared" si="4"/>
        <v>0</v>
      </c>
    </row>
    <row r="8">
      <c r="A8" s="610" t="s">
        <v>595</v>
      </c>
      <c r="B8" s="612">
        <v>1.0</v>
      </c>
      <c r="C8" s="617">
        <v>10000.0</v>
      </c>
      <c r="D8" s="597">
        <v>0.0</v>
      </c>
      <c r="E8" s="619">
        <f t="shared" si="3"/>
        <v>0</v>
      </c>
      <c r="F8" s="619">
        <f t="shared" si="1"/>
        <v>0</v>
      </c>
      <c r="G8" s="619">
        <f t="shared" si="2"/>
        <v>0</v>
      </c>
      <c r="H8" s="621">
        <f t="shared" si="4"/>
        <v>0</v>
      </c>
    </row>
    <row r="9">
      <c r="A9" s="578"/>
      <c r="B9" s="612">
        <v>2.0</v>
      </c>
      <c r="C9" s="617">
        <v>20000.0</v>
      </c>
      <c r="D9" s="597">
        <v>0.0</v>
      </c>
      <c r="E9" s="619">
        <f t="shared" si="3"/>
        <v>0</v>
      </c>
      <c r="F9" s="619">
        <f t="shared" si="1"/>
        <v>0</v>
      </c>
      <c r="G9" s="619">
        <f t="shared" si="2"/>
        <v>0</v>
      </c>
      <c r="H9" s="621">
        <f t="shared" si="4"/>
        <v>0</v>
      </c>
    </row>
    <row r="10">
      <c r="A10" s="394"/>
      <c r="B10" s="612">
        <v>3.0</v>
      </c>
      <c r="C10" s="617">
        <v>35000.0</v>
      </c>
      <c r="D10" s="597">
        <v>0.0</v>
      </c>
      <c r="E10" s="619">
        <f t="shared" si="3"/>
        <v>0</v>
      </c>
      <c r="F10" s="619">
        <f t="shared" si="1"/>
        <v>0</v>
      </c>
      <c r="G10" s="619">
        <f t="shared" si="2"/>
        <v>0</v>
      </c>
      <c r="H10" s="621">
        <f t="shared" si="4"/>
        <v>0</v>
      </c>
    </row>
    <row r="11">
      <c r="A11" s="623" t="s">
        <v>600</v>
      </c>
      <c r="B11" s="625">
        <v>1.0</v>
      </c>
      <c r="C11" s="627">
        <v>100000.0</v>
      </c>
      <c r="D11" s="597">
        <v>0.0</v>
      </c>
      <c r="E11" s="629">
        <f t="shared" si="3"/>
        <v>0</v>
      </c>
      <c r="F11" s="629">
        <f t="shared" si="1"/>
        <v>0</v>
      </c>
      <c r="G11" s="629">
        <f t="shared" si="2"/>
        <v>0</v>
      </c>
      <c r="H11" s="631">
        <f t="shared" si="4"/>
        <v>0</v>
      </c>
    </row>
    <row r="12">
      <c r="A12" s="578"/>
      <c r="B12" s="625">
        <v>2.0</v>
      </c>
      <c r="C12" s="627">
        <v>200000.0</v>
      </c>
      <c r="D12" s="597">
        <v>0.0</v>
      </c>
      <c r="E12" s="629">
        <f t="shared" si="3"/>
        <v>0</v>
      </c>
      <c r="F12" s="629">
        <f t="shared" si="1"/>
        <v>0</v>
      </c>
      <c r="G12" s="629">
        <f t="shared" si="2"/>
        <v>0</v>
      </c>
      <c r="H12" s="631">
        <f t="shared" si="4"/>
        <v>0</v>
      </c>
    </row>
    <row r="13">
      <c r="A13" s="578"/>
      <c r="B13" s="625">
        <v>3.0</v>
      </c>
      <c r="C13" s="627">
        <v>400000.0</v>
      </c>
      <c r="D13" s="597">
        <v>0.0</v>
      </c>
      <c r="E13" s="629">
        <f t="shared" si="3"/>
        <v>0</v>
      </c>
      <c r="F13" s="629">
        <f t="shared" si="1"/>
        <v>0</v>
      </c>
      <c r="G13" s="629">
        <f t="shared" si="2"/>
        <v>0</v>
      </c>
      <c r="H13" s="631">
        <f t="shared" si="4"/>
        <v>0</v>
      </c>
    </row>
    <row r="14">
      <c r="A14" s="394"/>
      <c r="B14" s="625">
        <v>4.0</v>
      </c>
      <c r="C14" s="627">
        <v>600000.0</v>
      </c>
      <c r="D14" s="597">
        <v>0.0</v>
      </c>
      <c r="E14" s="629">
        <f t="shared" si="3"/>
        <v>0</v>
      </c>
      <c r="F14" s="629">
        <f t="shared" si="1"/>
        <v>0</v>
      </c>
      <c r="G14" s="629">
        <f t="shared" si="2"/>
        <v>0</v>
      </c>
      <c r="H14" s="631">
        <f t="shared" si="4"/>
        <v>0</v>
      </c>
    </row>
    <row r="15">
      <c r="A15" s="636" t="s">
        <v>603</v>
      </c>
      <c r="B15" s="638">
        <v>1.0</v>
      </c>
      <c r="C15" s="640">
        <v>800000.0</v>
      </c>
      <c r="D15" s="597">
        <v>0.0</v>
      </c>
      <c r="E15" s="642">
        <f t="shared" si="3"/>
        <v>0</v>
      </c>
      <c r="F15" s="642">
        <f t="shared" si="1"/>
        <v>0</v>
      </c>
      <c r="G15" s="642">
        <f t="shared" si="2"/>
        <v>0</v>
      </c>
      <c r="H15" s="643">
        <f t="shared" si="4"/>
        <v>0</v>
      </c>
    </row>
    <row r="16">
      <c r="A16" s="578"/>
      <c r="B16" s="638">
        <v>2.0</v>
      </c>
      <c r="C16" s="640">
        <v>1000000.0</v>
      </c>
      <c r="D16" s="597">
        <v>0.0</v>
      </c>
      <c r="E16" s="642">
        <f t="shared" si="3"/>
        <v>0</v>
      </c>
      <c r="F16" s="642">
        <f t="shared" si="1"/>
        <v>0</v>
      </c>
      <c r="G16" s="642">
        <f t="shared" si="2"/>
        <v>0</v>
      </c>
      <c r="H16" s="643">
        <f t="shared" si="4"/>
        <v>0</v>
      </c>
    </row>
    <row r="17">
      <c r="A17" s="578"/>
      <c r="B17" s="638">
        <v>3.0</v>
      </c>
      <c r="C17" s="640">
        <v>1200000.0</v>
      </c>
      <c r="D17" s="597">
        <v>0.0</v>
      </c>
      <c r="E17" s="642">
        <f t="shared" si="3"/>
        <v>0</v>
      </c>
      <c r="F17" s="642">
        <f t="shared" si="1"/>
        <v>0</v>
      </c>
      <c r="G17" s="642">
        <f t="shared" si="2"/>
        <v>0</v>
      </c>
      <c r="H17" s="643">
        <f t="shared" si="4"/>
        <v>0</v>
      </c>
    </row>
    <row r="18">
      <c r="A18" s="578"/>
      <c r="B18" s="638">
        <v>4.0</v>
      </c>
      <c r="C18" s="640">
        <v>1400000.0</v>
      </c>
      <c r="D18" s="597">
        <v>0.0</v>
      </c>
      <c r="E18" s="642">
        <f t="shared" si="3"/>
        <v>0</v>
      </c>
      <c r="F18" s="642">
        <f t="shared" si="1"/>
        <v>0</v>
      </c>
      <c r="G18" s="642">
        <f t="shared" si="2"/>
        <v>0</v>
      </c>
      <c r="H18" s="643">
        <f t="shared" si="4"/>
        <v>0</v>
      </c>
    </row>
    <row r="19">
      <c r="A19" s="578"/>
      <c r="B19" s="638">
        <v>5.0</v>
      </c>
      <c r="C19" s="640">
        <v>2000000.0</v>
      </c>
      <c r="D19" s="597">
        <v>0.0</v>
      </c>
      <c r="E19" s="642">
        <f t="shared" si="3"/>
        <v>0</v>
      </c>
      <c r="F19" s="642">
        <f t="shared" si="1"/>
        <v>0</v>
      </c>
      <c r="G19" s="642">
        <f t="shared" si="2"/>
        <v>0</v>
      </c>
      <c r="H19" s="643">
        <f t="shared" si="4"/>
        <v>0</v>
      </c>
    </row>
    <row r="20">
      <c r="A20" s="305"/>
      <c r="B20" s="658">
        <v>6.0</v>
      </c>
      <c r="C20" s="660"/>
      <c r="D20" s="661">
        <v>0.0</v>
      </c>
      <c r="E20" s="663">
        <f t="shared" si="3"/>
        <v>0</v>
      </c>
      <c r="F20" s="663">
        <f t="shared" si="1"/>
        <v>0</v>
      </c>
      <c r="G20" s="665">
        <f t="shared" si="2"/>
        <v>0</v>
      </c>
      <c r="H20" s="667">
        <f t="shared" si="4"/>
        <v>0</v>
      </c>
    </row>
    <row r="21">
      <c r="C21" s="669"/>
      <c r="D21" s="669"/>
      <c r="E21" s="669"/>
      <c r="F21" s="669"/>
      <c r="G21" s="671" t="s">
        <v>333</v>
      </c>
      <c r="H21" s="675">
        <f>SUM(H5:H20)</f>
        <v>0</v>
      </c>
    </row>
  </sheetData>
  <mergeCells count="5">
    <mergeCell ref="A6:A7"/>
    <mergeCell ref="A8:A10"/>
    <mergeCell ref="A11:A14"/>
    <mergeCell ref="A15:A20"/>
    <mergeCell ref="A4:A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AD47"/>
    <pageSetUpPr/>
  </sheetPr>
  <sheetViews>
    <sheetView workbookViewId="0"/>
  </sheetViews>
  <sheetFormatPr customHeight="1" defaultColWidth="14.43" defaultRowHeight="15.0"/>
  <cols>
    <col customWidth="1" min="1" max="1" width="25.0"/>
    <col customWidth="1" min="2" max="2" width="15.43"/>
    <col customWidth="1" min="3" max="3" width="14.0"/>
    <col customWidth="1" min="4" max="4" width="6.14"/>
    <col customWidth="1" min="5" max="5" width="26.86"/>
    <col customWidth="1" min="6" max="6" width="14.0"/>
    <col customWidth="1" min="7" max="7" width="11.86"/>
    <col customWidth="1" min="8" max="8" width="11.71"/>
    <col customWidth="1" min="9" max="9" width="11.14"/>
    <col customWidth="1" min="10" max="10" width="13.29"/>
    <col customWidth="1" min="11" max="11" width="12.0"/>
    <col customWidth="1" min="12" max="12" width="14.29"/>
    <col customWidth="1" min="13" max="13" width="16.57"/>
    <col customWidth="1" min="14" max="14" width="12.71"/>
    <col customWidth="1" min="15" max="15" width="13.29"/>
  </cols>
  <sheetData>
    <row r="1">
      <c r="A1" s="2" t="s">
        <v>1</v>
      </c>
    </row>
    <row r="2">
      <c r="A2" s="33"/>
      <c r="B2" s="34"/>
      <c r="C2" s="35"/>
      <c r="E2" s="36"/>
      <c r="F2" s="37"/>
      <c r="G2" s="37"/>
    </row>
    <row r="3">
      <c r="A3" s="33" t="s">
        <v>99</v>
      </c>
      <c r="B3" s="34"/>
      <c r="C3" s="35"/>
      <c r="E3" s="36"/>
      <c r="F3" s="37"/>
      <c r="G3" s="37"/>
    </row>
    <row r="4">
      <c r="A4" s="38"/>
      <c r="B4" s="38"/>
      <c r="C4" s="35"/>
      <c r="E4" s="36"/>
      <c r="F4" s="37"/>
      <c r="G4" s="37"/>
      <c r="I4" s="39"/>
      <c r="J4" s="39"/>
      <c r="K4" s="39"/>
    </row>
    <row r="5">
      <c r="A5" s="40">
        <f>NOW()+7/24+VLOOKUP(B11,'Exp Data'!I85:J121,2,false)/24</f>
        <v>43754.42669</v>
      </c>
      <c r="C5" s="35"/>
      <c r="E5" s="36" t="s">
        <v>101</v>
      </c>
      <c r="F5" s="37"/>
      <c r="G5" s="37"/>
      <c r="H5" s="41">
        <f>A5+H7+I7/24+J7/1440+K7/86400</f>
        <v>43758.16052</v>
      </c>
    </row>
    <row r="6">
      <c r="A6" s="42" t="s">
        <v>102</v>
      </c>
      <c r="B6" s="43">
        <v>169.0</v>
      </c>
      <c r="C6" s="44"/>
      <c r="E6" s="45" t="s">
        <v>103</v>
      </c>
      <c r="F6" s="46" t="s">
        <v>104</v>
      </c>
      <c r="G6" s="47" t="s">
        <v>105</v>
      </c>
      <c r="H6" s="47" t="s">
        <v>107</v>
      </c>
      <c r="I6" s="47" t="s">
        <v>108</v>
      </c>
      <c r="J6" s="47" t="s">
        <v>109</v>
      </c>
      <c r="K6" s="46" t="s">
        <v>110</v>
      </c>
    </row>
    <row r="7">
      <c r="A7" s="42" t="s">
        <v>111</v>
      </c>
      <c r="B7" s="48">
        <v>1151592.0</v>
      </c>
      <c r="C7" s="44"/>
      <c r="E7" s="49">
        <f>VLOOKUP(B6,'Exp Data'!A2:D252,4,FALSE)</f>
        <v>10119980</v>
      </c>
      <c r="F7" s="50">
        <f>E7-B7</f>
        <v>8968388</v>
      </c>
      <c r="G7" s="51">
        <f>IF(B7&gt;E7,0,ROUNDDOWN(F7/(IF(K19&lt;L19,L19,K19)*168),0))</f>
        <v>0</v>
      </c>
      <c r="H7" s="51">
        <f>ROUNDDOWN(F7/(IF(K19&lt;L19,L19,K19)*24)-G7*7,0)</f>
        <v>3</v>
      </c>
      <c r="I7" s="51">
        <f>ROUNDDOWN(F7/IF(K19&lt;L19,L19,K19)-(G7*168+H7*24),0)</f>
        <v>17</v>
      </c>
      <c r="J7" s="51">
        <f>ROUNDDOWN(F7/IF(K18&lt;L18,L18,K18)-(G7*10080+H7*1440+I7*60),0)</f>
        <v>36</v>
      </c>
      <c r="K7" s="52">
        <f>ROUNDDOWN(F7/(IF(K17&lt;L17,L17,K17)/5)-(G7*604800+H7*86400+I7*3600+J7*60),0)</f>
        <v>43</v>
      </c>
    </row>
    <row r="8">
      <c r="A8" s="42" t="s">
        <v>77</v>
      </c>
      <c r="B8" s="54">
        <v>27.0</v>
      </c>
      <c r="C8" s="55">
        <v>5.0</v>
      </c>
    </row>
    <row r="9">
      <c r="A9" s="42" t="s">
        <v>14</v>
      </c>
      <c r="B9" s="43">
        <v>5.0</v>
      </c>
      <c r="C9" s="44"/>
      <c r="E9" s="36" t="s">
        <v>113</v>
      </c>
      <c r="H9" s="41">
        <f>A5+G11*7+H11+I11/24+J11/1440+K11/86400</f>
        <v>43824.17229</v>
      </c>
    </row>
    <row r="10">
      <c r="A10" s="56" t="s">
        <v>114</v>
      </c>
      <c r="B10" s="58">
        <v>185.0</v>
      </c>
      <c r="C10" s="44"/>
      <c r="E10" s="45" t="s">
        <v>117</v>
      </c>
      <c r="F10" s="59" t="s">
        <v>104</v>
      </c>
      <c r="G10" s="47" t="s">
        <v>105</v>
      </c>
      <c r="H10" s="47" t="s">
        <v>107</v>
      </c>
      <c r="I10" s="47" t="s">
        <v>108</v>
      </c>
      <c r="J10" s="47" t="s">
        <v>109</v>
      </c>
      <c r="K10" s="46" t="s">
        <v>110</v>
      </c>
    </row>
    <row r="11">
      <c r="A11" s="56" t="s">
        <v>118</v>
      </c>
      <c r="B11" s="58" t="s">
        <v>119</v>
      </c>
      <c r="C11" s="44"/>
      <c r="E11" s="49">
        <f>IF(B10&lt;=B6,0,VLOOKUP(B10-1,'Exp Data'!A2:E252,5,FALSE)-VLOOKUP(Calculator!B6-1,'Exp Data'!A2:E252,5,FALSE))</f>
        <v>172652129</v>
      </c>
      <c r="F11" s="49">
        <f>IF(B10&lt;=B6,0,E11-B7)</f>
        <v>171500537</v>
      </c>
      <c r="G11" s="51">
        <f>IF(OR(ISBLANK(B10),B10=1),0,IF(B10=B6+1,G7,ROUNDDOWN(F11/(AVERAGE(IF(B9=0,IF(B12="Yes",2*IFERROR(VLOOKUP(B10,Campaign!G2:M471,7,FALSE),VLOOKUP(B10-IFERROR(VLOOKUP(B10,'Exp Data'!N31:O62,2,FALSE),1),Campaign!G2:M471,7,FALSE)),IFERROR(VLOOKUP(B10,Campaign!G2:M471,7,FALSE),VLOOKUP(B10-IFERROR(VLOOKUP(B10,'Exp Data'!N31:O62,2,FALSE),1),Campaign!G2:M471,7,FALSE))),(1+I25)*IF(B12="Yes",2*IFERROR(VLOOKUP(B10,Campaign!G2:M471,7,FALSE),VLOOKUP(B10-IFERROR(VLOOKUP(B10,'Exp Data'!N31:O62,2,FALSE),1),Campaign!G2:M471,7,FALSE)),IFERROR(VLOOKUP(B10,Campaign!G2:M471,7,FALSE),VLOOKUP(B10-IFERROR(VLOOKUP(B10,'Exp Data'!N31:O62,2,FALSE),1),Campaign!G2:M471,7,FALSE)))),IF(K19&lt;L19,L19,K19))*168),0)))</f>
        <v>9</v>
      </c>
      <c r="H11" s="51">
        <f>IF(OR(ISBLANK(B10),B10=1),0,IF(B10=B6+1,H7,ROUNDDOWN(F11/(AVERAGE(IF(B9=0,IF(B12="Yes",2*IFERROR(VLOOKUP(B10,Campaign!G2:M471,7,FALSE),VLOOKUP(B10-IFERROR(VLOOKUP(B10,'Exp Data'!N31:O62,2,FALSE),1),Campaign!G2:M471,7,FALSE)),IFERROR(VLOOKUP(B10,Campaign!G2:M471,7,FALSE),VLOOKUP(B10-IFERROR(VLOOKUP(B10,'Exp Data'!N31:O62,2,FALSE),1),Campaign!G2:M471,7,FALSE))),(1+I25)*IF(B12="Yes",2*IFERROR(VLOOKUP(B10,Campaign!G2:M471,7,FALSE),VLOOKUP(B10-IFERROR(VLOOKUP(B10,'Exp Data'!N31:O62,2,FALSE),1),Campaign!G2:M471,7,FALSE)),IFERROR(VLOOKUP(B10,Campaign!G2:M471,7,FALSE),VLOOKUP(B10-IFERROR(VLOOKUP(B10,'Exp Data'!N31:O62,2,FALSE),1),Campaign!G2:M471,7,FALSE)))),IF(K19&lt;L19,L19,K19))*24)-G11*7,0)))</f>
        <v>6</v>
      </c>
      <c r="I11" s="51">
        <f>IF(OR(ISBLANK(B10),B10=1),0,IF(B10=B6+1,I7,ROUNDDOWN(F11/(AVERAGE(IF(B9=0,IF(B12="Yes",2*IFERROR(VLOOKUP(B10,Campaign!G2:M471,7,FALSE),VLOOKUP(B10-IFERROR(VLOOKUP(B10,'Exp Data'!N31:O62,2,FALSE),1),Campaign!G2:M471,7,FALSE)),IFERROR(VLOOKUP(B10,Campaign!G2:M471,7,FALSE),VLOOKUP(B10-IFERROR(VLOOKUP(B10,'Exp Data'!N31:O62,2,FALSE),1),Campaign!G2:M471,7,FALSE))),(1+I25)*IF(B12="Yes",2*IFERROR(VLOOKUP(B10,Campaign!G2:M471,7,FALSE),VLOOKUP(B10-IFERROR(VLOOKUP(B10,'Exp Data'!N31:O62,2,FALSE),1),Campaign!G2:M471,7,FALSE)),IFERROR(VLOOKUP(B10,Campaign!G2:M471,7,FALSE),VLOOKUP(B10-IFERROR(VLOOKUP(B10,'Exp Data'!N31:O62,2,FALSE),1),Campaign!G2:M471,7,FALSE)))),IF(K19&lt;L19,L19,K19)))-(G11*168+H11*24),0)))</f>
        <v>17</v>
      </c>
      <c r="J11" s="51">
        <f>IF(OR(ISBLANK(B10),B10=1),0,IF(B10=B6+1,J7,ROUNDDOWN(F11/(AVERAGE(IF(B9=0,IF(B12="Yes",2*IFERROR(VLOOKUP(B10,Campaign!G2:M471,6,FALSE),VLOOKUP(B10-IFERROR(VLOOKUP(B10,'Exp Data'!N31:O62,2,FALSE),1),Campaign!G2:M471,6,FALSE)),IFERROR(VLOOKUP(B10,Campaign!G2:M471,6,FALSE),VLOOKUP(B10-IFERROR(VLOOKUP(B10,'Exp Data'!N31:O62,2,FALSE),1),Campaign!G2:M471,6,FALSE))),(1+I25)*IF(B12="Yes",2*IFERROR(VLOOKUP(B10,Campaign!G2:M471,6,FALSE),VLOOKUP(B10-IFERROR(VLOOKUP(B10,'Exp Data'!N31:O62,2,FALSE),1),Campaign!G2:M471,6,FALSE)),IFERROR(VLOOKUP(B10,Campaign!G2:M471,6,FALSE),VLOOKUP(B10-IFERROR(VLOOKUP(B10,'Exp Data'!N31:O62,2,FALSE),1),Campaign!G2:M471,6,FALSE)))),IF(K18&lt;L18,L18,K18)))-(G11*10080+H11*1440+I11*60),0)))</f>
        <v>53</v>
      </c>
      <c r="K11" s="52">
        <f>IF(OR(ISBLANK(B10),B10=1),0,IF(B10=B6+1,K7,ROUNDDOWN(F11/(AVERAGE(IF(B9=0,IF(B12="Yes",2*IFERROR(VLOOKUP(B10,Campaign!G2:M471,5,FALSE),VLOOKUP(B10-IFERROR(VLOOKUP(B10,'Exp Data'!N31:O62,2,FALSE),1),Campaign!G2:M471,5,FALSE)),IFERROR(VLOOKUP(B10,Campaign!G2:M471,5,FALSE),VLOOKUP(B10-IFERROR(VLOOKUP(B10,'Exp Data'!N31:O62,2,FALSE),1),Campaign!G2:M471,5,FALSE))),(1+I25)*IF(B12="Yes",2*IFERROR(VLOOKUP(B10,Campaign!G2:M471,5,FALSE),VLOOKUP(B10-IFERROR(VLOOKUP(B10,'Exp Data'!N31:O62,2,FALSE),1),Campaign!G2:M471,5,FALSE)),IFERROR(VLOOKUP(B10,Campaign!G2:M471,5,FALSE),VLOOKUP(B10-IFERROR(VLOOKUP(B10,'Exp Data'!N31:O62,2,FALSE),1),Campaign!G2:M471,5,FALSE)))),IF(L17=0,K17,L17))/5)-(G11*604800+H11*86400+I11*3600+J11*60),0)))</f>
        <v>40</v>
      </c>
    </row>
    <row r="12">
      <c r="A12" s="42" t="s">
        <v>136</v>
      </c>
      <c r="B12" s="90" t="s">
        <v>137</v>
      </c>
      <c r="C12" s="44"/>
    </row>
    <row r="13">
      <c r="A13" s="91"/>
      <c r="B13" s="37"/>
      <c r="C13" s="37"/>
    </row>
    <row r="14"/>
    <row r="15">
      <c r="I15" s="92" t="s">
        <v>139</v>
      </c>
      <c r="K15" s="93"/>
      <c r="L15" s="93"/>
      <c r="M15" s="93"/>
      <c r="N15" s="93"/>
      <c r="O15" s="93"/>
      <c r="P15" s="93"/>
    </row>
    <row r="16">
      <c r="I16" s="94" t="s">
        <v>140</v>
      </c>
      <c r="J16" s="74"/>
      <c r="K16" s="94" t="s">
        <v>141</v>
      </c>
      <c r="L16" s="46" t="s">
        <v>142</v>
      </c>
      <c r="M16" s="94" t="s">
        <v>143</v>
      </c>
      <c r="N16" s="46" t="s">
        <v>144</v>
      </c>
      <c r="O16" s="94" t="s">
        <v>145</v>
      </c>
      <c r="P16" s="46" t="s">
        <v>146</v>
      </c>
    </row>
    <row r="17">
      <c r="I17" s="95" t="s">
        <v>147</v>
      </c>
      <c r="J17" s="96"/>
      <c r="K17" s="97">
        <f>IF(B12="Yes",2*VLOOKUP(CONCATENATE(B8,"-",C8),Campaign!C2:P351,9,FALSE),VLOOKUP(CONCATENATE(B8,"-",C8),Campaign!C2:P351,9,FALSE))</f>
        <v>87</v>
      </c>
      <c r="L17" s="102">
        <f>IF(B9=0,0,ROUNDDOWN((1+I25)*K17,0))</f>
        <v>139</v>
      </c>
      <c r="M17" s="97">
        <f>IF(B12="Yes",2*VLOOKUP(CONCATENATE(B8,"-",C8),Campaign!C2:P351,6,FALSE),VLOOKUP(CONCATENATE(B8,"-",C8),Campaign!C2:P351,6,FALSE))</f>
        <v>90</v>
      </c>
      <c r="N17" s="102">
        <f>IF(B9=0,0,ROUNDDOWN((1+I25)*M17,0))</f>
        <v>144</v>
      </c>
      <c r="O17" s="97">
        <f>IF(B12="Yes",2*VLOOKUP(CONCATENATE(B8,"-",C8),Campaign!C2:P351,12,FALSE),VLOOKUP(CONCATENATE(B8,"-",C8),Campaign!C2:P351,12,FALSE))</f>
        <v>162</v>
      </c>
      <c r="P17" s="102">
        <f>IF(B9=0,0,ROUNDDOWN((1+I25)*O17,0))</f>
        <v>259</v>
      </c>
    </row>
    <row r="18">
      <c r="I18" s="106" t="s">
        <v>151</v>
      </c>
      <c r="K18" s="107">
        <f t="shared" ref="K18:P18" si="1">K17*12</f>
        <v>1044</v>
      </c>
      <c r="L18" s="108">
        <f t="shared" si="1"/>
        <v>1668</v>
      </c>
      <c r="M18" s="107">
        <f t="shared" si="1"/>
        <v>1080</v>
      </c>
      <c r="N18" s="108">
        <f t="shared" si="1"/>
        <v>1728</v>
      </c>
      <c r="O18" s="107">
        <f t="shared" si="1"/>
        <v>1944</v>
      </c>
      <c r="P18" s="108">
        <f t="shared" si="1"/>
        <v>3108</v>
      </c>
    </row>
    <row r="19">
      <c r="I19" s="109" t="s">
        <v>153</v>
      </c>
      <c r="K19" s="97">
        <f t="shared" ref="K19:P19" si="2">K18*60</f>
        <v>62640</v>
      </c>
      <c r="L19" s="102">
        <f t="shared" si="2"/>
        <v>100080</v>
      </c>
      <c r="M19" s="97">
        <f t="shared" si="2"/>
        <v>64800</v>
      </c>
      <c r="N19" s="102">
        <f t="shared" si="2"/>
        <v>103680</v>
      </c>
      <c r="O19" s="97">
        <f t="shared" si="2"/>
        <v>116640</v>
      </c>
      <c r="P19" s="102">
        <f t="shared" si="2"/>
        <v>186480</v>
      </c>
    </row>
    <row r="20">
      <c r="I20" s="110" t="s">
        <v>155</v>
      </c>
      <c r="J20" s="10"/>
      <c r="K20" s="111">
        <f t="shared" ref="K20:P20" si="3">K19*8</f>
        <v>501120</v>
      </c>
      <c r="L20" s="112">
        <f t="shared" si="3"/>
        <v>800640</v>
      </c>
      <c r="M20" s="111">
        <f t="shared" si="3"/>
        <v>518400</v>
      </c>
      <c r="N20" s="112">
        <f t="shared" si="3"/>
        <v>829440</v>
      </c>
      <c r="O20" s="111">
        <f t="shared" si="3"/>
        <v>933120</v>
      </c>
      <c r="P20" s="112">
        <f t="shared" si="3"/>
        <v>1491840</v>
      </c>
    </row>
    <row r="21"/>
    <row r="22"/>
    <row r="23">
      <c r="I23" s="1" t="s">
        <v>158</v>
      </c>
    </row>
    <row r="24">
      <c r="I24" s="113" t="s">
        <v>159</v>
      </c>
      <c r="J24" s="114" t="s">
        <v>160</v>
      </c>
      <c r="K24" s="114" t="s">
        <v>161</v>
      </c>
      <c r="L24" s="114" t="s">
        <v>162</v>
      </c>
      <c r="M24" s="114" t="s">
        <v>163</v>
      </c>
      <c r="N24" s="114" t="s">
        <v>164</v>
      </c>
      <c r="O24" s="114" t="s">
        <v>165</v>
      </c>
      <c r="P24" s="115" t="s">
        <v>166</v>
      </c>
    </row>
    <row r="25">
      <c r="I25" s="116">
        <f>VLOOKUP($B$9,VIP!$A$6:$K$19,3,FALSE)</f>
        <v>0.6</v>
      </c>
      <c r="J25" s="117">
        <f>VLOOKUP($B$9,VIP!$A$6:$K$19,4,FALSE)</f>
        <v>1</v>
      </c>
      <c r="K25" s="118">
        <f>VLOOKUP($B$9,VIP!$A$6:$K$19,5,FALSE)</f>
        <v>120</v>
      </c>
      <c r="L25" s="118" t="str">
        <f>VLOOKUP($B$9,VIP!$A$6:$K$19,6,FALSE)</f>
        <v>Yes</v>
      </c>
      <c r="M25" s="118" t="str">
        <f>VLOOKUP($B$9,VIP!$A$6:$K$19,7,FALSE)</f>
        <v>Yes</v>
      </c>
      <c r="N25" s="118">
        <f>VLOOKUP($B$9,VIP!$A$6:$K$19,8,FALSE)</f>
        <v>8</v>
      </c>
      <c r="O25" s="118">
        <f>VLOOKUP($B$9,VIP!$A$6:$K$19,9,FALSE)</f>
        <v>3</v>
      </c>
      <c r="P25" s="121" t="str">
        <f>VLOOKUP($B$9,VIP!$A$6:$K$19,10,FALSE)</f>
        <v>x2</v>
      </c>
    </row>
    <row r="26"/>
    <row r="27"/>
    <row r="28"/>
    <row r="29"/>
    <row r="30"/>
    <row r="31"/>
    <row r="32"/>
    <row r="33"/>
    <row r="34"/>
    <row r="35"/>
    <row r="36"/>
    <row r="37"/>
    <row r="38"/>
    <row r="39"/>
    <row r="40"/>
    <row r="41"/>
    <row r="42"/>
    <row r="43"/>
    <row r="44"/>
    <row r="45"/>
    <row r="46"/>
    <row r="47"/>
    <row r="50" ht="15.75" customHeight="1"/>
  </sheetData>
  <mergeCells count="14">
    <mergeCell ref="I17:J17"/>
    <mergeCell ref="I18:J18"/>
    <mergeCell ref="I20:J20"/>
    <mergeCell ref="I19:J19"/>
    <mergeCell ref="I16:J16"/>
    <mergeCell ref="B12:C12"/>
    <mergeCell ref="B11:C11"/>
    <mergeCell ref="B6:C6"/>
    <mergeCell ref="A5:B5"/>
    <mergeCell ref="H5:K5"/>
    <mergeCell ref="B7:C7"/>
    <mergeCell ref="B9:C9"/>
    <mergeCell ref="B10:C10"/>
    <mergeCell ref="H9:K9"/>
  </mergeCells>
  <dataValidations>
    <dataValidation type="list" allowBlank="1" showErrorMessage="1" sqref="B12">
      <formula1>"Yes,No"</formula1>
    </dataValidation>
    <dataValidation type="decimal" allowBlank="1" showErrorMessage="1" sqref="B9">
      <formula1>0.0</formula1>
      <formula2>13.0</formula2>
    </dataValidation>
    <dataValidation type="list" allowBlank="1" showErrorMessage="1" sqref="B11">
      <formula1>'Exp Data'!$I$85:$I$121</formula1>
    </dataValidation>
    <dataValidation type="decimal" allowBlank="1" showDropDown="1" showErrorMessage="1" sqref="B10">
      <formula1>2.0</formula1>
      <formula2>246.0</formula2>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AD47"/>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11.57"/>
    <col customWidth="1" hidden="1" min="3" max="3" width="13.43"/>
    <col customWidth="1" min="4" max="4" width="21.14"/>
    <col customWidth="1" min="5" max="5" width="14.29"/>
    <col customWidth="1" min="6" max="6" width="8.86"/>
    <col customWidth="1" min="7" max="7" width="10.14"/>
    <col customWidth="1" min="8" max="8" width="17.86"/>
    <col customWidth="1" min="9" max="9" width="28.29"/>
    <col customWidth="1" min="10" max="10" width="15.71"/>
    <col customWidth="1" min="11" max="12" width="16.86"/>
    <col customWidth="1" min="13" max="13" width="8.86"/>
    <col customWidth="1" min="14" max="14" width="9.86"/>
    <col customWidth="1" min="15" max="15" width="16.86"/>
    <col customWidth="1" min="16" max="28" width="8.86"/>
  </cols>
  <sheetData>
    <row r="1">
      <c r="A1" s="57" t="s">
        <v>115</v>
      </c>
      <c r="B1" s="60" t="s">
        <v>116</v>
      </c>
      <c r="C1" s="61" t="s">
        <v>120</v>
      </c>
      <c r="D1" s="62" t="s">
        <v>121</v>
      </c>
      <c r="E1" s="63" t="s">
        <v>122</v>
      </c>
    </row>
    <row r="2">
      <c r="A2" s="64">
        <v>0.0</v>
      </c>
      <c r="B2" s="65">
        <v>0.0</v>
      </c>
      <c r="C2" s="66">
        <v>0.0</v>
      </c>
      <c r="D2" s="26">
        <v>0.0</v>
      </c>
      <c r="E2" s="67">
        <v>0.0</v>
      </c>
    </row>
    <row r="3">
      <c r="A3" s="68">
        <v>1.0</v>
      </c>
      <c r="B3" s="65">
        <v>50.0</v>
      </c>
      <c r="C3" s="66">
        <v>50.0</v>
      </c>
      <c r="D3" s="26">
        <v>50.0</v>
      </c>
      <c r="E3" s="67">
        <f t="shared" ref="E3:E170" si="1">SUM($D$3:D3)</f>
        <v>50</v>
      </c>
    </row>
    <row r="4">
      <c r="A4" s="68">
        <v>2.0</v>
      </c>
      <c r="B4" s="65">
        <v>62.0</v>
      </c>
      <c r="C4" s="66">
        <v>62.0</v>
      </c>
      <c r="D4" s="26">
        <v>62.0</v>
      </c>
      <c r="E4" s="67">
        <f t="shared" si="1"/>
        <v>112</v>
      </c>
    </row>
    <row r="5">
      <c r="A5" s="68">
        <v>3.0</v>
      </c>
      <c r="B5" s="65">
        <v>78.0</v>
      </c>
      <c r="C5" s="66">
        <v>78.0</v>
      </c>
      <c r="D5" s="26">
        <v>78.0</v>
      </c>
      <c r="E5" s="67">
        <f t="shared" si="1"/>
        <v>190</v>
      </c>
    </row>
    <row r="6">
      <c r="A6" s="68">
        <v>4.0</v>
      </c>
      <c r="B6" s="65">
        <v>97.0</v>
      </c>
      <c r="C6" s="66">
        <v>97.0</v>
      </c>
      <c r="D6" s="26">
        <v>97.0</v>
      </c>
      <c r="E6" s="67">
        <f t="shared" si="1"/>
        <v>287</v>
      </c>
    </row>
    <row r="7">
      <c r="A7" s="68">
        <v>5.0</v>
      </c>
      <c r="B7" s="65">
        <v>122.0</v>
      </c>
      <c r="C7" s="66">
        <v>122.0</v>
      </c>
      <c r="D7" s="26">
        <v>122.0</v>
      </c>
      <c r="E7" s="67">
        <f t="shared" si="1"/>
        <v>409</v>
      </c>
    </row>
    <row r="8">
      <c r="A8" s="68">
        <v>6.0</v>
      </c>
      <c r="B8" s="65">
        <v>152.0</v>
      </c>
      <c r="C8" s="66">
        <v>152.0</v>
      </c>
      <c r="D8" s="26">
        <v>152.0</v>
      </c>
      <c r="E8" s="67">
        <f t="shared" si="1"/>
        <v>561</v>
      </c>
    </row>
    <row r="9">
      <c r="A9" s="68">
        <v>7.0</v>
      </c>
      <c r="B9" s="65">
        <v>190.0</v>
      </c>
      <c r="C9" s="66">
        <v>190.0</v>
      </c>
      <c r="D9" s="26">
        <v>190.0</v>
      </c>
      <c r="E9" s="67">
        <f t="shared" si="1"/>
        <v>751</v>
      </c>
    </row>
    <row r="10">
      <c r="A10" s="68">
        <v>8.0</v>
      </c>
      <c r="B10" s="65">
        <v>238.0</v>
      </c>
      <c r="C10" s="66">
        <v>238.0</v>
      </c>
      <c r="D10" s="26">
        <v>238.0</v>
      </c>
      <c r="E10" s="67">
        <f t="shared" si="1"/>
        <v>989</v>
      </c>
    </row>
    <row r="11">
      <c r="A11" s="68">
        <v>9.0</v>
      </c>
      <c r="B11" s="65">
        <v>298.0</v>
      </c>
      <c r="C11" s="66">
        <v>298.0</v>
      </c>
      <c r="D11" s="26">
        <v>298.0</v>
      </c>
      <c r="E11" s="67">
        <f t="shared" si="1"/>
        <v>1287</v>
      </c>
    </row>
    <row r="12">
      <c r="A12" s="68">
        <v>10.0</v>
      </c>
      <c r="B12" s="65">
        <v>372.0</v>
      </c>
      <c r="C12" s="66">
        <v>372.0</v>
      </c>
      <c r="D12" s="26">
        <v>372.0</v>
      </c>
      <c r="E12" s="67">
        <f t="shared" si="1"/>
        <v>1659</v>
      </c>
    </row>
    <row r="13">
      <c r="A13" s="68">
        <v>11.0</v>
      </c>
      <c r="B13" s="65">
        <v>465.0</v>
      </c>
      <c r="C13" s="66">
        <v>465.0</v>
      </c>
      <c r="D13" s="26">
        <v>465.0</v>
      </c>
      <c r="E13" s="67">
        <f t="shared" si="1"/>
        <v>2124</v>
      </c>
    </row>
    <row r="14">
      <c r="A14" s="68">
        <v>12.0</v>
      </c>
      <c r="B14" s="65">
        <v>582.0</v>
      </c>
      <c r="C14" s="66">
        <v>582.0</v>
      </c>
      <c r="D14" s="26">
        <v>582.0</v>
      </c>
      <c r="E14" s="67">
        <f t="shared" si="1"/>
        <v>2706</v>
      </c>
    </row>
    <row r="15">
      <c r="A15" s="68">
        <v>13.0</v>
      </c>
      <c r="B15" s="65">
        <v>727.0</v>
      </c>
      <c r="C15" s="66">
        <v>727.0</v>
      </c>
      <c r="D15" s="26">
        <v>727.0</v>
      </c>
      <c r="E15" s="67">
        <f t="shared" si="1"/>
        <v>3433</v>
      </c>
    </row>
    <row r="16">
      <c r="A16" s="68">
        <v>14.0</v>
      </c>
      <c r="B16" s="65">
        <v>909.0</v>
      </c>
      <c r="C16" s="66">
        <v>909.0</v>
      </c>
      <c r="D16" s="26">
        <v>909.0</v>
      </c>
      <c r="E16" s="67">
        <f t="shared" si="1"/>
        <v>4342</v>
      </c>
    </row>
    <row r="17">
      <c r="A17" s="68">
        <v>15.0</v>
      </c>
      <c r="B17" s="65">
        <v>1136.0</v>
      </c>
      <c r="C17" s="66">
        <v>1136.0</v>
      </c>
      <c r="D17" s="26">
        <v>1136.0</v>
      </c>
      <c r="E17" s="67">
        <f t="shared" si="1"/>
        <v>5478</v>
      </c>
    </row>
    <row r="18">
      <c r="A18" s="68">
        <v>16.0</v>
      </c>
      <c r="B18" s="65">
        <v>1421.0</v>
      </c>
      <c r="C18" s="66">
        <v>1421.0</v>
      </c>
      <c r="D18" s="26">
        <v>1421.0</v>
      </c>
      <c r="E18" s="67">
        <f t="shared" si="1"/>
        <v>6899</v>
      </c>
    </row>
    <row r="19">
      <c r="A19" s="68">
        <v>17.0</v>
      </c>
      <c r="B19" s="65">
        <v>1776.0</v>
      </c>
      <c r="C19" s="66">
        <v>1776.0</v>
      </c>
      <c r="D19" s="26">
        <v>1776.0</v>
      </c>
      <c r="E19" s="67">
        <f t="shared" si="1"/>
        <v>8675</v>
      </c>
    </row>
    <row r="20">
      <c r="A20" s="68">
        <v>18.0</v>
      </c>
      <c r="B20" s="65">
        <v>2000.0</v>
      </c>
      <c r="C20" s="66">
        <v>2000.0</v>
      </c>
      <c r="D20" s="26">
        <v>2000.0</v>
      </c>
      <c r="E20" s="67">
        <f t="shared" si="1"/>
        <v>10675</v>
      </c>
    </row>
    <row r="21" ht="15.75" customHeight="1">
      <c r="A21" s="68">
        <v>19.0</v>
      </c>
      <c r="B21" s="65">
        <v>2200.0</v>
      </c>
      <c r="C21" s="66">
        <v>2200.0</v>
      </c>
      <c r="D21" s="26">
        <v>2200.0</v>
      </c>
      <c r="E21" s="67">
        <f t="shared" si="1"/>
        <v>12875</v>
      </c>
    </row>
    <row r="22" ht="15.75" customHeight="1">
      <c r="A22" s="68">
        <v>20.0</v>
      </c>
      <c r="B22" s="65">
        <v>2400.0</v>
      </c>
      <c r="C22" s="66">
        <v>2400.0</v>
      </c>
      <c r="D22" s="26">
        <v>2400.0</v>
      </c>
      <c r="E22" s="67">
        <f t="shared" si="1"/>
        <v>15275</v>
      </c>
    </row>
    <row r="23" ht="15.75" customHeight="1">
      <c r="A23" s="68">
        <v>21.0</v>
      </c>
      <c r="B23" s="65">
        <v>2600.0</v>
      </c>
      <c r="C23" s="66">
        <v>2600.0</v>
      </c>
      <c r="D23" s="26">
        <v>2600.0</v>
      </c>
      <c r="E23" s="67">
        <f t="shared" si="1"/>
        <v>17875</v>
      </c>
    </row>
    <row r="24" ht="15.75" customHeight="1">
      <c r="A24" s="68">
        <v>22.0</v>
      </c>
      <c r="B24" s="65">
        <v>3000.0</v>
      </c>
      <c r="C24" s="66">
        <v>3000.0</v>
      </c>
      <c r="D24" s="26">
        <v>3000.0</v>
      </c>
      <c r="E24" s="67">
        <f t="shared" si="1"/>
        <v>20875</v>
      </c>
    </row>
    <row r="25" ht="15.75" customHeight="1">
      <c r="A25" s="68">
        <v>23.0</v>
      </c>
      <c r="B25" s="65">
        <v>3200.0</v>
      </c>
      <c r="C25" s="66">
        <v>3200.0</v>
      </c>
      <c r="D25" s="26">
        <v>3200.0</v>
      </c>
      <c r="E25" s="67">
        <f t="shared" si="1"/>
        <v>24075</v>
      </c>
    </row>
    <row r="26" ht="15.75" customHeight="1">
      <c r="A26" s="68">
        <v>24.0</v>
      </c>
      <c r="B26" s="65">
        <v>3600.0</v>
      </c>
      <c r="C26" s="66">
        <v>3600.0</v>
      </c>
      <c r="D26" s="26">
        <v>3600.0</v>
      </c>
      <c r="E26" s="67">
        <f t="shared" si="1"/>
        <v>27675</v>
      </c>
    </row>
    <row r="27" ht="15.75" customHeight="1">
      <c r="A27" s="68">
        <v>25.0</v>
      </c>
      <c r="B27" s="65">
        <v>4000.0</v>
      </c>
      <c r="C27" s="66">
        <v>4000.0</v>
      </c>
      <c r="D27" s="26">
        <v>4000.0</v>
      </c>
      <c r="E27" s="67">
        <f t="shared" si="1"/>
        <v>31675</v>
      </c>
    </row>
    <row r="28" ht="15.75" customHeight="1">
      <c r="A28" s="68">
        <v>26.0</v>
      </c>
      <c r="B28" s="65">
        <v>4500.0</v>
      </c>
      <c r="C28" s="66">
        <v>4500.0</v>
      </c>
      <c r="D28" s="26">
        <v>4500.0</v>
      </c>
      <c r="E28" s="67">
        <f t="shared" si="1"/>
        <v>36175</v>
      </c>
    </row>
    <row r="29" ht="15.75" customHeight="1">
      <c r="A29" s="68">
        <v>27.0</v>
      </c>
      <c r="B29" s="65">
        <v>5000.0</v>
      </c>
      <c r="C29" s="66">
        <v>5000.0</v>
      </c>
      <c r="D29" s="26">
        <v>5000.0</v>
      </c>
      <c r="E29" s="67">
        <f t="shared" si="1"/>
        <v>41175</v>
      </c>
      <c r="G29" s="73" t="s">
        <v>123</v>
      </c>
      <c r="H29" s="74"/>
      <c r="I29" s="74"/>
      <c r="J29" s="74"/>
      <c r="K29" s="74"/>
      <c r="L29" s="44"/>
      <c r="N29" s="73" t="s">
        <v>124</v>
      </c>
      <c r="O29" s="44"/>
    </row>
    <row r="30" ht="15.75" customHeight="1">
      <c r="A30" s="68">
        <v>28.0</v>
      </c>
      <c r="B30" s="65">
        <v>5500.0</v>
      </c>
      <c r="C30" s="66">
        <v>5500.0</v>
      </c>
      <c r="D30" s="26">
        <v>5500.0</v>
      </c>
      <c r="E30" s="67">
        <f t="shared" si="1"/>
        <v>46675</v>
      </c>
      <c r="G30" s="76" t="s">
        <v>76</v>
      </c>
      <c r="H30" s="77" t="s">
        <v>125</v>
      </c>
      <c r="I30" s="77" t="s">
        <v>126</v>
      </c>
      <c r="J30" s="77" t="s">
        <v>127</v>
      </c>
      <c r="K30" s="78" t="s">
        <v>128</v>
      </c>
      <c r="L30" s="79" t="s">
        <v>129</v>
      </c>
      <c r="N30" s="80" t="s">
        <v>130</v>
      </c>
      <c r="O30" s="81" t="s">
        <v>131</v>
      </c>
    </row>
    <row r="31" ht="15.75" customHeight="1">
      <c r="A31" s="68">
        <v>29.0</v>
      </c>
      <c r="B31" s="65">
        <v>6000.0</v>
      </c>
      <c r="C31" s="66">
        <v>6000.0</v>
      </c>
      <c r="D31" s="26">
        <v>6000.0</v>
      </c>
      <c r="E31" s="67">
        <f t="shared" si="1"/>
        <v>52675</v>
      </c>
      <c r="G31" s="82">
        <v>1.0</v>
      </c>
      <c r="H31" s="83">
        <v>5.0</v>
      </c>
      <c r="I31" s="84">
        <f>IF(Calculator!$B$12="No",0,H31*2)</f>
        <v>0</v>
      </c>
      <c r="J31" s="84">
        <f>ROUNDDOWN(IF(Calculator!$B$9=0,'Exp Data'!H31,(1+Calculator!$I$25)*'Exp Data'!H31),0)</f>
        <v>8</v>
      </c>
      <c r="K31" s="85">
        <f>IF(Calculator!$B$12="No",0,ROUNDDOWN(IF(Calculator!$B$9=0,'Exp Data'!I31,(1+Calculator!$I$25)*'Exp Data'!I31),0))</f>
        <v>0</v>
      </c>
      <c r="L31" s="86" t="s">
        <v>132</v>
      </c>
      <c r="N31" s="82">
        <v>3.0</v>
      </c>
      <c r="O31" s="87">
        <v>2.0</v>
      </c>
    </row>
    <row r="32" ht="15.75" customHeight="1">
      <c r="A32" s="68">
        <v>30.0</v>
      </c>
      <c r="B32" s="65">
        <v>7000.0</v>
      </c>
      <c r="C32" s="66">
        <v>7000.0</v>
      </c>
      <c r="D32" s="26">
        <v>7000.0</v>
      </c>
      <c r="E32" s="67">
        <f t="shared" si="1"/>
        <v>59675</v>
      </c>
      <c r="G32" s="82">
        <v>2.0</v>
      </c>
      <c r="H32" s="82">
        <v>6.0</v>
      </c>
      <c r="I32" s="25">
        <f>IF(Calculator!$B$12="No",0,H32*2)</f>
        <v>0</v>
      </c>
      <c r="J32" s="25">
        <f>ROUNDDOWN(IF(Calculator!$B$9=0,'Exp Data'!H32,(1+Calculator!$I$25)*'Exp Data'!H32),0)</f>
        <v>9</v>
      </c>
      <c r="K32" s="88">
        <f>IF(Calculator!$B$12="No",0,ROUNDDOWN(IF(Calculator!$B$9=0,'Exp Data'!I32,(1+Calculator!$I$25)*'Exp Data'!I32),0))</f>
        <v>0</v>
      </c>
      <c r="L32" s="89" t="s">
        <v>133</v>
      </c>
      <c r="N32" s="82">
        <v>4.0</v>
      </c>
      <c r="O32" s="87">
        <v>3.0</v>
      </c>
    </row>
    <row r="33" ht="15.75" customHeight="1">
      <c r="A33" s="68">
        <v>31.0</v>
      </c>
      <c r="B33" s="65">
        <v>12030.0</v>
      </c>
      <c r="C33" s="66">
        <v>12030.0</v>
      </c>
      <c r="D33" s="26">
        <v>12030.0</v>
      </c>
      <c r="E33" s="67">
        <f t="shared" si="1"/>
        <v>71705</v>
      </c>
      <c r="G33" s="82">
        <v>3.0</v>
      </c>
      <c r="H33" s="82">
        <v>7.0</v>
      </c>
      <c r="I33" s="25">
        <f>IF(Calculator!$B$12="No",0,H33*2)</f>
        <v>0</v>
      </c>
      <c r="J33" s="25">
        <f>ROUNDDOWN(IF(Calculator!$B$9=0,'Exp Data'!H33,(1+Calculator!$I$25)*'Exp Data'!H33),0)</f>
        <v>11</v>
      </c>
      <c r="K33" s="88">
        <f>IF(Calculator!$B$12="No",0,ROUNDDOWN(IF(Calculator!$B$9=0,'Exp Data'!I33,(1+Calculator!$I$25)*'Exp Data'!I33),0))</f>
        <v>0</v>
      </c>
      <c r="L33" s="89" t="s">
        <v>134</v>
      </c>
      <c r="N33" s="82">
        <v>7.0</v>
      </c>
      <c r="O33" s="87">
        <v>2.0</v>
      </c>
    </row>
    <row r="34" ht="15.75" customHeight="1">
      <c r="A34" s="68">
        <v>32.0</v>
      </c>
      <c r="B34" s="65">
        <v>13594.0</v>
      </c>
      <c r="C34" s="66">
        <v>13594.0</v>
      </c>
      <c r="D34" s="26">
        <v>13594.0</v>
      </c>
      <c r="E34" s="67">
        <f t="shared" si="1"/>
        <v>85299</v>
      </c>
      <c r="G34" s="82">
        <v>4.0</v>
      </c>
      <c r="H34" s="82">
        <v>8.0</v>
      </c>
      <c r="I34" s="25">
        <f>IF(Calculator!$B$12="No",0,H34*2)</f>
        <v>0</v>
      </c>
      <c r="J34" s="25">
        <f>ROUNDDOWN(IF(Calculator!$B$9=0,'Exp Data'!H34,(1+Calculator!$I$25)*'Exp Data'!H34),0)</f>
        <v>12</v>
      </c>
      <c r="K34" s="88">
        <f>IF(Calculator!$B$12="No",0,ROUNDDOWN(IF(Calculator!$B$9=0,'Exp Data'!I34,(1+Calculator!$I$25)*'Exp Data'!I34),0))</f>
        <v>0</v>
      </c>
      <c r="L34" s="89" t="s">
        <v>135</v>
      </c>
      <c r="N34" s="82">
        <v>8.0</v>
      </c>
      <c r="O34" s="87">
        <v>3.0</v>
      </c>
    </row>
    <row r="35" ht="15.75" customHeight="1">
      <c r="A35" s="68">
        <v>33.0</v>
      </c>
      <c r="B35" s="65">
        <v>15362.0</v>
      </c>
      <c r="C35" s="66">
        <v>15362.0</v>
      </c>
      <c r="D35" s="26">
        <v>15362.0</v>
      </c>
      <c r="E35" s="67">
        <f t="shared" si="1"/>
        <v>100661</v>
      </c>
      <c r="G35" s="82">
        <v>5.0</v>
      </c>
      <c r="H35" s="82">
        <v>9.0</v>
      </c>
      <c r="I35" s="25">
        <f>IF(Calculator!$B$12="No",0,H35*2)</f>
        <v>0</v>
      </c>
      <c r="J35" s="25">
        <f>ROUNDDOWN(IF(Calculator!$B$9=0,'Exp Data'!H35,(1+Calculator!$I$25)*'Exp Data'!H35),0)</f>
        <v>14</v>
      </c>
      <c r="K35" s="88">
        <f>IF(Calculator!$B$12="No",0,ROUNDDOWN(IF(Calculator!$B$9=0,'Exp Data'!I35,(1+Calculator!$I$25)*'Exp Data'!I35),0))</f>
        <v>0</v>
      </c>
      <c r="L35" s="89" t="s">
        <v>138</v>
      </c>
      <c r="N35" s="82">
        <v>9.0</v>
      </c>
      <c r="O35" s="87">
        <v>4.0</v>
      </c>
    </row>
    <row r="36" ht="15.75" customHeight="1">
      <c r="A36" s="68">
        <v>34.0</v>
      </c>
      <c r="B36" s="65">
        <v>17359.0</v>
      </c>
      <c r="C36" s="66">
        <v>17359.0</v>
      </c>
      <c r="D36" s="26">
        <v>17359.0</v>
      </c>
      <c r="E36" s="67">
        <f t="shared" si="1"/>
        <v>118020</v>
      </c>
      <c r="G36" s="82">
        <v>6.0</v>
      </c>
      <c r="H36" s="82">
        <v>10.0</v>
      </c>
      <c r="I36" s="25">
        <f>IF(Calculator!$B$12="No",0,H36*2)</f>
        <v>0</v>
      </c>
      <c r="J36" s="25">
        <f>ROUNDDOWN(IF(Calculator!$B$9=0,'Exp Data'!H36,(1+Calculator!$I$25)*'Exp Data'!H36),0)</f>
        <v>16</v>
      </c>
      <c r="K36" s="88">
        <f>IF(Calculator!$B$12="No",0,ROUNDDOWN(IF(Calculator!$B$9=0,'Exp Data'!I36,(1+Calculator!$I$25)*'Exp Data'!I36),0))</f>
        <v>0</v>
      </c>
      <c r="L36" s="89" t="s">
        <v>148</v>
      </c>
      <c r="N36" s="82">
        <v>12.0</v>
      </c>
      <c r="O36" s="87">
        <v>2.0</v>
      </c>
    </row>
    <row r="37" ht="15.75" customHeight="1">
      <c r="A37" s="68">
        <v>35.0</v>
      </c>
      <c r="B37" s="65">
        <v>18277.0</v>
      </c>
      <c r="C37" s="66">
        <v>18227.0</v>
      </c>
      <c r="D37" s="26">
        <v>18227.0</v>
      </c>
      <c r="E37" s="67">
        <f t="shared" si="1"/>
        <v>136247</v>
      </c>
      <c r="G37" s="82">
        <v>7.0</v>
      </c>
      <c r="H37" s="82">
        <v>11.0</v>
      </c>
      <c r="I37" s="25">
        <f>IF(Calculator!$B$12="No",0,H37*2)</f>
        <v>0</v>
      </c>
      <c r="J37" s="25">
        <f>ROUNDDOWN(IF(Calculator!$B$9=0,'Exp Data'!H37,(1+Calculator!$I$25)*'Exp Data'!H37),0)</f>
        <v>17</v>
      </c>
      <c r="K37" s="88">
        <f>IF(Calculator!$B$12="No",0,ROUNDDOWN(IF(Calculator!$B$9=0,'Exp Data'!I37,(1+Calculator!$I$25)*'Exp Data'!I37),0))</f>
        <v>0</v>
      </c>
      <c r="L37" s="89" t="s">
        <v>149</v>
      </c>
      <c r="N37" s="82">
        <v>13.0</v>
      </c>
      <c r="O37" s="87">
        <v>3.0</v>
      </c>
    </row>
    <row r="38" ht="15.75" customHeight="1">
      <c r="A38" s="68">
        <v>36.0</v>
      </c>
      <c r="B38" s="101">
        <v>19138.0</v>
      </c>
      <c r="C38" s="66">
        <v>19138.0</v>
      </c>
      <c r="D38" s="26">
        <f>3313*EXP(0.0487*A38)</f>
        <v>19126.10438</v>
      </c>
      <c r="E38" s="67">
        <f t="shared" si="1"/>
        <v>155373.1044</v>
      </c>
      <c r="G38" s="82">
        <v>8.0</v>
      </c>
      <c r="H38" s="82">
        <v>12.0</v>
      </c>
      <c r="I38" s="25">
        <f>IF(Calculator!$B$12="No",0,H38*2)</f>
        <v>0</v>
      </c>
      <c r="J38" s="25">
        <f>ROUNDDOWN(IF(Calculator!$B$9=0,'Exp Data'!H38,(1+Calculator!$I$25)*'Exp Data'!H38),0)</f>
        <v>19</v>
      </c>
      <c r="K38" s="88">
        <f>IF(Calculator!$B$12="No",0,ROUNDDOWN(IF(Calculator!$B$9=0,'Exp Data'!I38,(1+Calculator!$I$25)*'Exp Data'!I38),0))</f>
        <v>0</v>
      </c>
      <c r="L38" s="89" t="s">
        <v>150</v>
      </c>
      <c r="N38" s="82">
        <v>14.0</v>
      </c>
      <c r="O38" s="87">
        <v>4.0</v>
      </c>
    </row>
    <row r="39" ht="15.75" customHeight="1">
      <c r="A39" s="68">
        <v>37.0</v>
      </c>
      <c r="B39" s="65">
        <v>20095.0</v>
      </c>
      <c r="C39" s="66">
        <v>20095.0</v>
      </c>
      <c r="D39" s="26">
        <v>20095.0</v>
      </c>
      <c r="E39" s="67">
        <f t="shared" si="1"/>
        <v>175468.1044</v>
      </c>
      <c r="G39" s="82">
        <v>9.0</v>
      </c>
      <c r="H39" s="82">
        <v>14.0</v>
      </c>
      <c r="I39" s="25">
        <f>IF(Calculator!$B$12="No",0,H39*2)</f>
        <v>0</v>
      </c>
      <c r="J39" s="25">
        <f>ROUNDDOWN(IF(Calculator!$B$9=0,'Exp Data'!H39,(1+Calculator!$I$25)*'Exp Data'!H39),0)</f>
        <v>22</v>
      </c>
      <c r="K39" s="88">
        <f>IF(Calculator!$B$12="No",0,ROUNDDOWN(IF(Calculator!$B$9=0,'Exp Data'!I39,(1+Calculator!$I$25)*'Exp Data'!I39),0))</f>
        <v>0</v>
      </c>
      <c r="L39" s="89" t="s">
        <v>152</v>
      </c>
      <c r="N39" s="82">
        <v>28.0</v>
      </c>
      <c r="O39" s="87">
        <v>2.0</v>
      </c>
    </row>
    <row r="40" ht="15.75" customHeight="1">
      <c r="A40" s="68">
        <v>38.0</v>
      </c>
      <c r="B40" s="65">
        <v>21100.0</v>
      </c>
      <c r="C40" s="66">
        <v>21100.0</v>
      </c>
      <c r="D40" s="26">
        <v>21100.0</v>
      </c>
      <c r="E40" s="67">
        <f t="shared" si="1"/>
        <v>196568.1044</v>
      </c>
      <c r="G40" s="82">
        <v>10.0</v>
      </c>
      <c r="H40" s="82">
        <v>16.0</v>
      </c>
      <c r="I40" s="25">
        <f>IF(Calculator!$B$12="No",0,H40*2)</f>
        <v>0</v>
      </c>
      <c r="J40" s="25">
        <f>ROUNDDOWN(IF(Calculator!$B$9=0,'Exp Data'!H40,(1+Calculator!$I$25)*'Exp Data'!H40),0)</f>
        <v>25</v>
      </c>
      <c r="K40" s="88">
        <f>IF(Calculator!$B$12="No",0,ROUNDDOWN(IF(Calculator!$B$9=0,'Exp Data'!I40,(1+Calculator!$I$25)*'Exp Data'!I40),0))</f>
        <v>0</v>
      </c>
      <c r="L40" s="89" t="s">
        <v>154</v>
      </c>
      <c r="N40" s="82">
        <v>29.0</v>
      </c>
      <c r="O40" s="87">
        <v>3.0</v>
      </c>
    </row>
    <row r="41" ht="15.75" customHeight="1">
      <c r="A41" s="68">
        <v>39.0</v>
      </c>
      <c r="B41" s="101">
        <v>22155.0</v>
      </c>
      <c r="C41" s="66">
        <v>22155.0</v>
      </c>
      <c r="D41" s="26">
        <f>3313*EXP(0.0487*A41)</f>
        <v>22134.86846</v>
      </c>
      <c r="E41" s="67">
        <f t="shared" si="1"/>
        <v>218702.9728</v>
      </c>
      <c r="G41" s="82">
        <v>11.0</v>
      </c>
      <c r="H41" s="82">
        <v>20.0</v>
      </c>
      <c r="I41" s="25">
        <f>IF(Calculator!$B$12="No",0,H41*2)</f>
        <v>0</v>
      </c>
      <c r="J41" s="25">
        <f>ROUNDDOWN(IF(Calculator!$B$9=0,'Exp Data'!H41,(1+Calculator!$I$25)*'Exp Data'!H41),0)</f>
        <v>32</v>
      </c>
      <c r="K41" s="88">
        <f>IF(Calculator!$B$12="No",0,ROUNDDOWN(IF(Calculator!$B$9=0,'Exp Data'!I41,(1+Calculator!$I$25)*'Exp Data'!I41),0))</f>
        <v>0</v>
      </c>
      <c r="L41" s="89" t="s">
        <v>157</v>
      </c>
      <c r="N41" s="82">
        <v>32.0</v>
      </c>
      <c r="O41" s="87">
        <v>2.0</v>
      </c>
    </row>
    <row r="42" ht="15.75" customHeight="1">
      <c r="A42" s="68">
        <v>40.0</v>
      </c>
      <c r="B42" s="65">
        <v>23262.0</v>
      </c>
      <c r="C42" s="66">
        <v>23262.0</v>
      </c>
      <c r="D42" s="26">
        <v>23262.0</v>
      </c>
      <c r="E42" s="67">
        <f t="shared" si="1"/>
        <v>241964.9728</v>
      </c>
      <c r="G42" s="82">
        <v>12.0</v>
      </c>
      <c r="H42" s="82">
        <v>23.0</v>
      </c>
      <c r="I42" s="25">
        <f>IF(Calculator!$B$12="No",0,H42*2)</f>
        <v>0</v>
      </c>
      <c r="J42" s="25">
        <f>ROUNDDOWN(IF(Calculator!$B$9=0,'Exp Data'!H42,(1+Calculator!$I$25)*'Exp Data'!H42),0)</f>
        <v>36</v>
      </c>
      <c r="K42" s="88">
        <f>IF(Calculator!$B$12="No",0,ROUNDDOWN(IF(Calculator!$B$9=0,'Exp Data'!I42,(1+Calculator!$I$25)*'Exp Data'!I42),0))</f>
        <v>0</v>
      </c>
      <c r="L42" s="89" t="s">
        <v>168</v>
      </c>
      <c r="N42" s="82">
        <v>33.0</v>
      </c>
      <c r="O42" s="87">
        <v>3.0</v>
      </c>
    </row>
    <row r="43" ht="15.75" customHeight="1">
      <c r="A43" s="68">
        <v>41.0</v>
      </c>
      <c r="B43" s="65">
        <v>24425.0</v>
      </c>
      <c r="C43" s="66">
        <v>24425.0</v>
      </c>
      <c r="D43" s="26">
        <v>24425.0</v>
      </c>
      <c r="E43" s="67">
        <f t="shared" si="1"/>
        <v>266389.9728</v>
      </c>
      <c r="G43" s="82">
        <v>13.0</v>
      </c>
      <c r="H43" s="82">
        <v>26.0</v>
      </c>
      <c r="I43" s="25">
        <f>IF(Calculator!$B$12="No",0,H43*2)</f>
        <v>0</v>
      </c>
      <c r="J43" s="25">
        <f>ROUNDDOWN(IF(Calculator!$B$9=0,'Exp Data'!H43,(1+Calculator!$I$25)*'Exp Data'!H43),0)</f>
        <v>41</v>
      </c>
      <c r="K43" s="88">
        <f>IF(Calculator!$B$12="No",0,ROUNDDOWN(IF(Calculator!$B$9=0,'Exp Data'!I43,(1+Calculator!$I$25)*'Exp Data'!I43),0))</f>
        <v>0</v>
      </c>
      <c r="L43" s="89" t="s">
        <v>169</v>
      </c>
      <c r="N43" s="82">
        <v>36.0</v>
      </c>
      <c r="O43" s="87">
        <v>2.0</v>
      </c>
    </row>
    <row r="44" ht="15.75" customHeight="1">
      <c r="A44" s="68">
        <v>42.0</v>
      </c>
      <c r="B44" s="101">
        <v>25647.0</v>
      </c>
      <c r="C44" s="119">
        <v>25647.0</v>
      </c>
      <c r="D44" s="120">
        <v>25647.0</v>
      </c>
      <c r="E44" s="67">
        <f t="shared" si="1"/>
        <v>292036.9728</v>
      </c>
      <c r="G44" s="82">
        <v>14.0</v>
      </c>
      <c r="H44" s="82">
        <v>29.0</v>
      </c>
      <c r="I44" s="25">
        <f>IF(Calculator!$B$12="No",0,H44*2)</f>
        <v>0</v>
      </c>
      <c r="J44" s="25">
        <f>ROUNDDOWN(IF(Calculator!$B$9=0,'Exp Data'!H44,(1+Calculator!$I$25)*'Exp Data'!H44),0)</f>
        <v>46</v>
      </c>
      <c r="K44" s="88">
        <f>IF(Calculator!$B$12="No",0,ROUNDDOWN(IF(Calculator!$B$9=0,'Exp Data'!I44,(1+Calculator!$I$25)*'Exp Data'!I44),0))</f>
        <v>0</v>
      </c>
      <c r="L44" s="89" t="s">
        <v>171</v>
      </c>
      <c r="N44" s="82">
        <v>37.0</v>
      </c>
      <c r="O44" s="87">
        <v>3.0</v>
      </c>
    </row>
    <row r="45" ht="15.75" customHeight="1">
      <c r="A45" s="68">
        <v>43.0</v>
      </c>
      <c r="B45" s="65">
        <v>26929.0</v>
      </c>
      <c r="C45" s="66">
        <v>26929.0</v>
      </c>
      <c r="D45" s="26">
        <v>26929.0</v>
      </c>
      <c r="E45" s="67">
        <f t="shared" si="1"/>
        <v>318965.9728</v>
      </c>
      <c r="G45" s="82">
        <v>15.0</v>
      </c>
      <c r="H45" s="82">
        <v>32.0</v>
      </c>
      <c r="I45" s="25">
        <f>IF(Calculator!$B$12="No",0,H45*2)</f>
        <v>0</v>
      </c>
      <c r="J45" s="25">
        <f>ROUNDDOWN(IF(Calculator!$B$9=0,'Exp Data'!H45,(1+Calculator!$I$25)*'Exp Data'!H45),0)</f>
        <v>51</v>
      </c>
      <c r="K45" s="88">
        <f>IF(Calculator!$B$12="No",0,ROUNDDOWN(IF(Calculator!$B$9=0,'Exp Data'!I45,(1+Calculator!$I$25)*'Exp Data'!I45),0))</f>
        <v>0</v>
      </c>
      <c r="L45" s="89" t="s">
        <v>172</v>
      </c>
      <c r="N45" s="82">
        <v>40.0</v>
      </c>
      <c r="O45" s="87">
        <v>2.0</v>
      </c>
    </row>
    <row r="46" ht="15.75" customHeight="1">
      <c r="A46" s="68">
        <v>44.0</v>
      </c>
      <c r="B46" s="65">
        <v>28276.0</v>
      </c>
      <c r="C46" s="66">
        <v>28276.0</v>
      </c>
      <c r="D46" s="26">
        <v>28276.0</v>
      </c>
      <c r="E46" s="67">
        <f t="shared" si="1"/>
        <v>347241.9728</v>
      </c>
      <c r="G46" s="82">
        <v>16.0</v>
      </c>
      <c r="H46" s="82">
        <v>35.0</v>
      </c>
      <c r="I46" s="25">
        <f>IF(Calculator!$B$12="No",0,H46*2)</f>
        <v>0</v>
      </c>
      <c r="J46" s="25">
        <f>ROUNDDOWN(IF(Calculator!$B$9=0,'Exp Data'!H46,(1+Calculator!$I$25)*'Exp Data'!H46),0)</f>
        <v>56</v>
      </c>
      <c r="K46" s="88">
        <f>IF(Calculator!$B$12="No",0,ROUNDDOWN(IF(Calculator!$B$9=0,'Exp Data'!I46,(1+Calculator!$I$25)*'Exp Data'!I46),0))</f>
        <v>0</v>
      </c>
      <c r="L46" s="89" t="s">
        <v>173</v>
      </c>
      <c r="N46" s="82">
        <v>41.0</v>
      </c>
      <c r="O46" s="87">
        <v>3.0</v>
      </c>
    </row>
    <row r="47" ht="15.75" customHeight="1">
      <c r="A47" s="68">
        <v>45.0</v>
      </c>
      <c r="B47" s="101">
        <v>29689.0</v>
      </c>
      <c r="C47" s="66">
        <v>29689.0</v>
      </c>
      <c r="D47" s="26">
        <f>3313*EXP(0.0487*A47)</f>
        <v>29646.79791</v>
      </c>
      <c r="E47" s="67">
        <f t="shared" si="1"/>
        <v>376888.7707</v>
      </c>
      <c r="G47" s="82">
        <v>17.0</v>
      </c>
      <c r="H47" s="82">
        <v>38.0</v>
      </c>
      <c r="I47" s="25">
        <f>IF(Calculator!$B$12="No",0,H47*2)</f>
        <v>0</v>
      </c>
      <c r="J47" s="25">
        <f>ROUNDDOWN(IF(Calculator!$B$9=0,'Exp Data'!H47,(1+Calculator!$I$25)*'Exp Data'!H47),0)</f>
        <v>60</v>
      </c>
      <c r="K47" s="88">
        <f>IF(Calculator!$B$12="No",0,ROUNDDOWN(IF(Calculator!$B$9=0,'Exp Data'!I47,(1+Calculator!$I$25)*'Exp Data'!I47),0))</f>
        <v>0</v>
      </c>
      <c r="L47" s="89" t="s">
        <v>174</v>
      </c>
      <c r="N47" s="82">
        <v>44.0</v>
      </c>
      <c r="O47" s="87">
        <v>2.0</v>
      </c>
    </row>
    <row r="48" ht="15.75" customHeight="1">
      <c r="A48" s="68">
        <v>46.0</v>
      </c>
      <c r="B48" s="65">
        <v>31174.0</v>
      </c>
      <c r="C48" s="66">
        <v>31174.0</v>
      </c>
      <c r="D48" s="26">
        <v>31174.0</v>
      </c>
      <c r="E48" s="67">
        <f t="shared" si="1"/>
        <v>408062.7707</v>
      </c>
      <c r="G48" s="82">
        <v>18.0</v>
      </c>
      <c r="H48" s="82">
        <v>41.0</v>
      </c>
      <c r="I48" s="25">
        <f>IF(Calculator!$B$12="No",0,H48*2)</f>
        <v>0</v>
      </c>
      <c r="J48" s="25">
        <f>ROUNDDOWN(IF(Calculator!$B$9=0,'Exp Data'!H48,(1+Calculator!$I$25)*'Exp Data'!H48),0)</f>
        <v>65</v>
      </c>
      <c r="K48" s="88">
        <f>IF(Calculator!$B$12="No",0,ROUNDDOWN(IF(Calculator!$B$9=0,'Exp Data'!I48,(1+Calculator!$I$25)*'Exp Data'!I48),0))</f>
        <v>0</v>
      </c>
      <c r="L48" s="89" t="s">
        <v>175</v>
      </c>
      <c r="N48" s="82">
        <v>45.0</v>
      </c>
      <c r="O48" s="87">
        <v>3.0</v>
      </c>
    </row>
    <row r="49" ht="15.75" customHeight="1">
      <c r="A49" s="68">
        <v>47.0</v>
      </c>
      <c r="B49" s="65">
        <v>32733.0</v>
      </c>
      <c r="C49" s="66">
        <v>32733.0</v>
      </c>
      <c r="D49" s="26">
        <v>32733.0</v>
      </c>
      <c r="E49" s="67">
        <f t="shared" si="1"/>
        <v>440795.7707</v>
      </c>
      <c r="G49" s="82">
        <v>19.0</v>
      </c>
      <c r="H49" s="82">
        <v>43.0</v>
      </c>
      <c r="I49" s="25">
        <f>IF(Calculator!$B$12="No",0,H49*2)</f>
        <v>0</v>
      </c>
      <c r="J49" s="25">
        <f>ROUNDDOWN(IF(Calculator!$B$9=0,'Exp Data'!H49,(1+Calculator!$I$25)*'Exp Data'!H49),0)</f>
        <v>68</v>
      </c>
      <c r="K49" s="88">
        <f>IF(Calculator!$B$12="No",0,ROUNDDOWN(IF(Calculator!$B$9=0,'Exp Data'!I49,(1+Calculator!$I$25)*'Exp Data'!I49),0))</f>
        <v>0</v>
      </c>
      <c r="L49" s="89" t="s">
        <v>176</v>
      </c>
      <c r="N49" s="82">
        <v>48.0</v>
      </c>
      <c r="O49" s="87">
        <v>2.0</v>
      </c>
    </row>
    <row r="50" ht="15.75" customHeight="1">
      <c r="A50" s="68">
        <v>48.0</v>
      </c>
      <c r="B50" s="65">
        <v>34369.0</v>
      </c>
      <c r="C50" s="66">
        <v>34369.0</v>
      </c>
      <c r="D50" s="26">
        <v>34369.0</v>
      </c>
      <c r="E50" s="67">
        <f t="shared" si="1"/>
        <v>475164.7707</v>
      </c>
      <c r="G50" s="82">
        <v>20.0</v>
      </c>
      <c r="H50" s="82">
        <v>45.0</v>
      </c>
      <c r="I50" s="25">
        <f>IF(Calculator!$B$12="No",0,H50*2)</f>
        <v>0</v>
      </c>
      <c r="J50" s="25">
        <f>ROUNDDOWN(IF(Calculator!$B$9=0,'Exp Data'!H50,(1+Calculator!$I$25)*'Exp Data'!H50),0)</f>
        <v>72</v>
      </c>
      <c r="K50" s="88">
        <f>IF(Calculator!$B$12="No",0,ROUNDDOWN(IF(Calculator!$B$9=0,'Exp Data'!I50,(1+Calculator!$I$25)*'Exp Data'!I50),0))</f>
        <v>0</v>
      </c>
      <c r="L50" s="89" t="s">
        <v>177</v>
      </c>
      <c r="N50" s="82">
        <v>49.0</v>
      </c>
      <c r="O50" s="87">
        <v>3.0</v>
      </c>
    </row>
    <row r="51" ht="15.75" customHeight="1">
      <c r="A51" s="68">
        <v>49.0</v>
      </c>
      <c r="B51" s="65">
        <v>36088.0</v>
      </c>
      <c r="C51" s="66">
        <v>36088.0</v>
      </c>
      <c r="D51" s="26">
        <v>36088.0</v>
      </c>
      <c r="E51" s="67">
        <f t="shared" si="1"/>
        <v>511252.7707</v>
      </c>
      <c r="G51" s="82">
        <v>21.0</v>
      </c>
      <c r="H51" s="82">
        <v>47.0</v>
      </c>
      <c r="I51" s="25">
        <f>IF(Calculator!$B$12="No",0,H51*2)</f>
        <v>0</v>
      </c>
      <c r="J51" s="25">
        <f>ROUNDDOWN(IF(Calculator!$B$9=0,'Exp Data'!H51,(1+Calculator!$I$25)*'Exp Data'!H51),0)</f>
        <v>75</v>
      </c>
      <c r="K51" s="88">
        <f>IF(Calculator!$B$12="No",0,ROUNDDOWN(IF(Calculator!$B$9=0,'Exp Data'!I51,(1+Calculator!$I$25)*'Exp Data'!I51),0))</f>
        <v>0</v>
      </c>
      <c r="L51" s="89" t="s">
        <v>178</v>
      </c>
      <c r="N51" s="82">
        <v>50.0</v>
      </c>
      <c r="O51" s="87">
        <v>4.0</v>
      </c>
    </row>
    <row r="52" ht="15.75" customHeight="1">
      <c r="A52" s="68">
        <v>50.0</v>
      </c>
      <c r="B52" s="65">
        <v>42584.0</v>
      </c>
      <c r="C52" s="66">
        <v>42584.0</v>
      </c>
      <c r="D52" s="26">
        <v>42584.0</v>
      </c>
      <c r="E52" s="67">
        <f t="shared" si="1"/>
        <v>553836.7707</v>
      </c>
      <c r="G52" s="82">
        <v>22.0</v>
      </c>
      <c r="H52" s="82">
        <v>49.0</v>
      </c>
      <c r="I52" s="25">
        <f>IF(Calculator!$B$12="No",0,H52*2)</f>
        <v>0</v>
      </c>
      <c r="J52" s="25">
        <f>ROUNDDOWN(IF(Calculator!$B$9=0,'Exp Data'!H52,(1+Calculator!$I$25)*'Exp Data'!H52),0)</f>
        <v>78</v>
      </c>
      <c r="K52" s="88">
        <f>IF(Calculator!$B$12="No",0,ROUNDDOWN(IF(Calculator!$B$9=0,'Exp Data'!I52,(1+Calculator!$I$25)*'Exp Data'!I52),0))</f>
        <v>0</v>
      </c>
      <c r="L52" s="89" t="s">
        <v>179</v>
      </c>
      <c r="N52" s="82">
        <v>51.0</v>
      </c>
      <c r="O52" s="87">
        <v>5.0</v>
      </c>
    </row>
    <row r="53" ht="15.75" customHeight="1">
      <c r="A53" s="68">
        <v>51.0</v>
      </c>
      <c r="B53" s="65"/>
      <c r="C53" s="66">
        <v>50249.0</v>
      </c>
      <c r="D53" s="122">
        <f>10.8*EXP(0.166*A53)</f>
        <v>51305.13554</v>
      </c>
      <c r="E53" s="67">
        <f t="shared" si="1"/>
        <v>605141.9063</v>
      </c>
      <c r="G53" s="82">
        <v>23.0</v>
      </c>
      <c r="H53" s="82">
        <v>51.0</v>
      </c>
      <c r="I53" s="25">
        <f>IF(Calculator!$B$12="No",0,H53*2)</f>
        <v>0</v>
      </c>
      <c r="J53" s="25">
        <f>ROUNDDOWN(IF(Calculator!$B$9=0,'Exp Data'!H53,(1+Calculator!$I$25)*'Exp Data'!H53),0)</f>
        <v>81</v>
      </c>
      <c r="K53" s="88">
        <f>IF(Calculator!$B$12="No",0,ROUNDDOWN(IF(Calculator!$B$9=0,'Exp Data'!I53,(1+Calculator!$I$25)*'Exp Data'!I53),0))</f>
        <v>0</v>
      </c>
      <c r="L53" s="89" t="s">
        <v>180</v>
      </c>
      <c r="N53" s="82">
        <v>54.0</v>
      </c>
      <c r="O53" s="87">
        <v>2.0</v>
      </c>
    </row>
    <row r="54" ht="15.75" customHeight="1">
      <c r="A54" s="68">
        <v>52.0</v>
      </c>
      <c r="B54" s="65">
        <v>59294.0</v>
      </c>
      <c r="C54" s="66">
        <v>59294.0</v>
      </c>
      <c r="D54" s="26">
        <v>59294.0</v>
      </c>
      <c r="E54" s="67">
        <f t="shared" si="1"/>
        <v>664435.9063</v>
      </c>
      <c r="G54" s="82">
        <v>24.0</v>
      </c>
      <c r="H54" s="82">
        <v>53.0</v>
      </c>
      <c r="I54" s="25">
        <f>IF(Calculator!$B$12="No",0,H54*2)</f>
        <v>0</v>
      </c>
      <c r="J54" s="25">
        <f>ROUNDDOWN(IF(Calculator!$B$9=0,'Exp Data'!H54,(1+Calculator!$I$25)*'Exp Data'!H54),0)</f>
        <v>84</v>
      </c>
      <c r="K54" s="88">
        <f>IF(Calculator!$B$12="No",0,ROUNDDOWN(IF(Calculator!$B$9=0,'Exp Data'!I54,(1+Calculator!$I$25)*'Exp Data'!I54),0))</f>
        <v>0</v>
      </c>
      <c r="L54" s="89" t="s">
        <v>181</v>
      </c>
      <c r="N54" s="82">
        <v>55.0</v>
      </c>
      <c r="O54" s="87">
        <v>3.0</v>
      </c>
    </row>
    <row r="55" ht="15.75" customHeight="1">
      <c r="A55" s="68">
        <v>53.0</v>
      </c>
      <c r="B55" s="101">
        <v>69967.0</v>
      </c>
      <c r="C55" s="66">
        <v>69967.0</v>
      </c>
      <c r="D55" s="26">
        <v>69967.0</v>
      </c>
      <c r="E55" s="67">
        <f t="shared" si="1"/>
        <v>734402.9063</v>
      </c>
      <c r="G55" s="82">
        <v>25.0</v>
      </c>
      <c r="H55" s="82">
        <v>55.0</v>
      </c>
      <c r="I55" s="25">
        <f>IF(Calculator!$B$12="No",0,H55*2)</f>
        <v>0</v>
      </c>
      <c r="J55" s="25">
        <f>ROUNDDOWN(IF(Calculator!$B$9=0,'Exp Data'!H55,(1+Calculator!$I$25)*'Exp Data'!H55),0)</f>
        <v>88</v>
      </c>
      <c r="K55" s="88">
        <f>IF(Calculator!$B$12="No",0,ROUNDDOWN(IF(Calculator!$B$9=0,'Exp Data'!I55,(1+Calculator!$I$25)*'Exp Data'!I55),0))</f>
        <v>0</v>
      </c>
      <c r="L55" s="89" t="s">
        <v>182</v>
      </c>
      <c r="N55" s="82">
        <v>58.0</v>
      </c>
      <c r="O55" s="87">
        <v>2.0</v>
      </c>
    </row>
    <row r="56" ht="15.75" customHeight="1">
      <c r="A56" s="68">
        <v>54.0</v>
      </c>
      <c r="B56" s="65">
        <v>82561.0</v>
      </c>
      <c r="C56" s="66">
        <v>82561.0</v>
      </c>
      <c r="D56" s="26">
        <v>82561.0</v>
      </c>
      <c r="E56" s="67">
        <f t="shared" si="1"/>
        <v>816963.9063</v>
      </c>
      <c r="G56" s="82">
        <v>26.0</v>
      </c>
      <c r="H56" s="82">
        <v>57.0</v>
      </c>
      <c r="I56" s="25">
        <f>IF(Calculator!$B$12="No",0,H56*2)</f>
        <v>0</v>
      </c>
      <c r="J56" s="25">
        <f>ROUNDDOWN(IF(Calculator!$B$9=0,'Exp Data'!H56,(1+Calculator!$I$25)*'Exp Data'!H56),0)</f>
        <v>91</v>
      </c>
      <c r="K56" s="88">
        <f>IF(Calculator!$B$12="No",0,ROUNDDOWN(IF(Calculator!$B$9=0,'Exp Data'!I56,(1+Calculator!$I$25)*'Exp Data'!I56),0))</f>
        <v>0</v>
      </c>
      <c r="L56" s="89" t="s">
        <v>183</v>
      </c>
      <c r="N56" s="82">
        <v>59.0</v>
      </c>
      <c r="O56" s="87">
        <v>3.0</v>
      </c>
    </row>
    <row r="57" ht="15.75" customHeight="1">
      <c r="A57" s="68">
        <v>55.0</v>
      </c>
      <c r="B57" s="65">
        <v>97422.0</v>
      </c>
      <c r="C57" s="66">
        <v>97422.0</v>
      </c>
      <c r="D57" s="26">
        <v>97422.0</v>
      </c>
      <c r="E57" s="67">
        <f t="shared" si="1"/>
        <v>914385.9063</v>
      </c>
      <c r="G57" s="82">
        <v>27.0</v>
      </c>
      <c r="H57" s="82">
        <v>60.0</v>
      </c>
      <c r="I57" s="25">
        <f>IF(Calculator!$B$12="No",0,H57*2)</f>
        <v>0</v>
      </c>
      <c r="J57" s="25">
        <f>ROUNDDOWN(IF(Calculator!$B$9=0,'Exp Data'!H57,(1+Calculator!$I$25)*'Exp Data'!H57),0)</f>
        <v>96</v>
      </c>
      <c r="K57" s="88">
        <f>IF(Calculator!$B$12="No",0,ROUNDDOWN(IF(Calculator!$B$9=0,'Exp Data'!I57,(1+Calculator!$I$25)*'Exp Data'!I57),0))</f>
        <v>0</v>
      </c>
      <c r="L57" s="89" t="s">
        <v>184</v>
      </c>
      <c r="N57" s="82">
        <v>62.0</v>
      </c>
      <c r="O57" s="87">
        <v>2.0</v>
      </c>
    </row>
    <row r="58" ht="15.75" customHeight="1">
      <c r="A58" s="68">
        <v>56.0</v>
      </c>
      <c r="B58" s="65">
        <v>114958.0</v>
      </c>
      <c r="C58" s="66">
        <v>114958.0</v>
      </c>
      <c r="D58" s="26">
        <v>114958.0</v>
      </c>
      <c r="E58" s="67">
        <f t="shared" si="1"/>
        <v>1029343.906</v>
      </c>
      <c r="G58" s="82">
        <v>28.0</v>
      </c>
      <c r="H58" s="82">
        <v>61.0</v>
      </c>
      <c r="I58" s="25">
        <f>IF(Calculator!$B$12="No",0,H58*2)</f>
        <v>0</v>
      </c>
      <c r="J58" s="25">
        <f>ROUNDDOWN(IF(Calculator!$B$9=0,'Exp Data'!H58,(1+Calculator!$I$25)*'Exp Data'!H58),0)</f>
        <v>97</v>
      </c>
      <c r="K58" s="88">
        <f>IF(Calculator!$B$12="No",0,ROUNDDOWN(IF(Calculator!$B$9=0,'Exp Data'!I58,(1+Calculator!$I$25)*'Exp Data'!I58),0))</f>
        <v>0</v>
      </c>
      <c r="L58" s="89" t="s">
        <v>185</v>
      </c>
      <c r="N58" s="82">
        <v>63.0</v>
      </c>
      <c r="O58" s="87">
        <v>3.0</v>
      </c>
    </row>
    <row r="59" ht="15.75" customHeight="1">
      <c r="A59" s="68">
        <v>57.0</v>
      </c>
      <c r="B59" s="65">
        <v>135650.0</v>
      </c>
      <c r="C59" s="66">
        <v>135650.0</v>
      </c>
      <c r="D59" s="26">
        <v>135650.0</v>
      </c>
      <c r="E59" s="67">
        <f t="shared" si="1"/>
        <v>1164993.906</v>
      </c>
      <c r="G59" s="82">
        <v>29.0</v>
      </c>
      <c r="H59" s="82">
        <v>62.0</v>
      </c>
      <c r="I59" s="25">
        <f>IF(Calculator!$B$12="No",0,H59*2)</f>
        <v>0</v>
      </c>
      <c r="J59" s="25">
        <f>ROUNDDOWN(IF(Calculator!$B$9=0,'Exp Data'!H59,(1+Calculator!$I$25)*'Exp Data'!H59),0)</f>
        <v>99</v>
      </c>
      <c r="K59" s="88">
        <f>IF(Calculator!$B$12="No",0,ROUNDDOWN(IF(Calculator!$B$9=0,'Exp Data'!I59,(1+Calculator!$I$25)*'Exp Data'!I59),0))</f>
        <v>0</v>
      </c>
      <c r="L59" s="89" t="s">
        <v>186</v>
      </c>
      <c r="N59" s="82">
        <v>66.0</v>
      </c>
      <c r="O59" s="87">
        <v>2.0</v>
      </c>
    </row>
    <row r="60" ht="15.75" customHeight="1">
      <c r="A60" s="68">
        <v>58.0</v>
      </c>
      <c r="B60" s="65">
        <v>160067.0</v>
      </c>
      <c r="C60" s="66">
        <v>160067.0</v>
      </c>
      <c r="D60" s="26">
        <v>160067.0</v>
      </c>
      <c r="E60" s="67">
        <f t="shared" si="1"/>
        <v>1325060.906</v>
      </c>
      <c r="G60" s="82">
        <v>30.0</v>
      </c>
      <c r="H60" s="82">
        <v>63.0</v>
      </c>
      <c r="I60" s="25">
        <f>IF(Calculator!$B$12="No",0,H60*2)</f>
        <v>0</v>
      </c>
      <c r="J60" s="25">
        <f>ROUNDDOWN(IF(Calculator!$B$9=0,'Exp Data'!H60,(1+Calculator!$I$25)*'Exp Data'!H60),0)</f>
        <v>100</v>
      </c>
      <c r="K60" s="88">
        <f>IF(Calculator!$B$12="No",0,ROUNDDOWN(IF(Calculator!$B$9=0,'Exp Data'!I60,(1+Calculator!$I$25)*'Exp Data'!I60),0))</f>
        <v>0</v>
      </c>
      <c r="L60" s="89" t="s">
        <v>187</v>
      </c>
      <c r="N60" s="82">
        <v>67.0</v>
      </c>
      <c r="O60" s="87">
        <v>3.0</v>
      </c>
    </row>
    <row r="61" ht="15.75" customHeight="1">
      <c r="A61" s="68">
        <v>59.0</v>
      </c>
      <c r="B61" s="65">
        <v>188880.0</v>
      </c>
      <c r="C61" s="66">
        <v>188880.0</v>
      </c>
      <c r="D61" s="26">
        <v>188880.0</v>
      </c>
      <c r="E61" s="67">
        <f t="shared" si="1"/>
        <v>1513940.906</v>
      </c>
      <c r="G61" s="82">
        <v>31.0</v>
      </c>
      <c r="H61" s="82">
        <v>64.0</v>
      </c>
      <c r="I61" s="25">
        <f>IF(Calculator!$B$12="No",0,H61*2)</f>
        <v>0</v>
      </c>
      <c r="J61" s="25">
        <f>ROUNDDOWN(IF(Calculator!$B$9=0,'Exp Data'!H61,(1+Calculator!$I$25)*'Exp Data'!H61),0)</f>
        <v>102</v>
      </c>
      <c r="K61" s="88">
        <f>IF(Calculator!$B$12="No",0,ROUNDDOWN(IF(Calculator!$B$9=0,'Exp Data'!I61,(1+Calculator!$I$25)*'Exp Data'!I61),0))</f>
        <v>0</v>
      </c>
      <c r="L61" s="89" t="s">
        <v>188</v>
      </c>
      <c r="N61" s="82">
        <v>70.0</v>
      </c>
      <c r="O61" s="87">
        <v>2.0</v>
      </c>
    </row>
    <row r="62" ht="15.75" customHeight="1">
      <c r="A62" s="68">
        <v>60.0</v>
      </c>
      <c r="B62" s="65">
        <v>222878.0</v>
      </c>
      <c r="C62" s="66">
        <v>222878.0</v>
      </c>
      <c r="D62" s="26">
        <v>222878.0</v>
      </c>
      <c r="E62" s="67">
        <f t="shared" si="1"/>
        <v>1736818.906</v>
      </c>
      <c r="G62" s="82">
        <v>32.0</v>
      </c>
      <c r="H62" s="82">
        <v>65.0</v>
      </c>
      <c r="I62" s="25">
        <f>IF(Calculator!$B$12="No",0,H62*2)</f>
        <v>0</v>
      </c>
      <c r="J62" s="25">
        <f>ROUNDDOWN(IF(Calculator!$B$9=0,'Exp Data'!H62,(1+Calculator!$I$25)*'Exp Data'!H62),0)</f>
        <v>104</v>
      </c>
      <c r="K62" s="88">
        <f>IF(Calculator!$B$12="No",0,ROUNDDOWN(IF(Calculator!$B$9=0,'Exp Data'!I62,(1+Calculator!$I$25)*'Exp Data'!I62),0))</f>
        <v>0</v>
      </c>
      <c r="L62" s="89" t="s">
        <v>189</v>
      </c>
      <c r="N62" s="123">
        <v>71.0</v>
      </c>
      <c r="O62" s="124">
        <v>3.0</v>
      </c>
    </row>
    <row r="63" ht="15.75" customHeight="1">
      <c r="A63" s="68">
        <v>61.0</v>
      </c>
      <c r="B63" s="65">
        <v>262996.0</v>
      </c>
      <c r="C63" s="66">
        <v>262996.0</v>
      </c>
      <c r="D63" s="26">
        <v>262996.0</v>
      </c>
      <c r="E63" s="67">
        <f t="shared" si="1"/>
        <v>1999814.906</v>
      </c>
      <c r="G63" s="82">
        <v>33.0</v>
      </c>
      <c r="H63" s="82">
        <v>66.0</v>
      </c>
      <c r="I63" s="25">
        <f>IF(Calculator!$B$12="No",0,H63*2)</f>
        <v>0</v>
      </c>
      <c r="J63" s="25">
        <f>ROUNDDOWN(IF(Calculator!$B$9=0,'Exp Data'!H63,(1+Calculator!$I$25)*'Exp Data'!H63),0)</f>
        <v>105</v>
      </c>
      <c r="K63" s="88">
        <f>IF(Calculator!$B$12="No",0,ROUNDDOWN(IF(Calculator!$B$9=0,'Exp Data'!I63,(1+Calculator!$I$25)*'Exp Data'!I63),0))</f>
        <v>0</v>
      </c>
      <c r="L63" s="89" t="s">
        <v>190</v>
      </c>
    </row>
    <row r="64" ht="15.75" customHeight="1">
      <c r="A64" s="68">
        <v>62.0</v>
      </c>
      <c r="B64" s="65">
        <v>310336.0</v>
      </c>
      <c r="C64" s="66">
        <v>310336.0</v>
      </c>
      <c r="D64" s="26">
        <v>310336.0</v>
      </c>
      <c r="E64" s="67">
        <f t="shared" si="1"/>
        <v>2310150.906</v>
      </c>
      <c r="G64" s="82">
        <v>34.0</v>
      </c>
      <c r="H64" s="82">
        <v>67.0</v>
      </c>
      <c r="I64" s="25">
        <f>IF(Calculator!$B$12="No",0,H64*2)</f>
        <v>0</v>
      </c>
      <c r="J64" s="25">
        <f>ROUNDDOWN(IF(Calculator!$B$9=0,'Exp Data'!H64,(1+Calculator!$I$25)*'Exp Data'!H64),0)</f>
        <v>107</v>
      </c>
      <c r="K64" s="88">
        <f>IF(Calculator!$B$12="No",0,ROUNDDOWN(IF(Calculator!$B$9=0,'Exp Data'!I64,(1+Calculator!$I$25)*'Exp Data'!I64),0))</f>
        <v>0</v>
      </c>
      <c r="L64" s="89" t="s">
        <v>191</v>
      </c>
    </row>
    <row r="65" ht="15.75" customHeight="1">
      <c r="A65" s="68">
        <v>63.0</v>
      </c>
      <c r="B65" s="65">
        <v>366196.0</v>
      </c>
      <c r="C65" s="66">
        <v>366196.0</v>
      </c>
      <c r="D65" s="26">
        <v>366196.0</v>
      </c>
      <c r="E65" s="67">
        <f t="shared" si="1"/>
        <v>2676346.906</v>
      </c>
      <c r="G65" s="82">
        <v>35.0</v>
      </c>
      <c r="H65" s="82">
        <v>68.0</v>
      </c>
      <c r="I65" s="25">
        <f>IF(Calculator!$B$12="No",0,H65*2)</f>
        <v>0</v>
      </c>
      <c r="J65" s="25">
        <f>ROUNDDOWN(IF(Calculator!$B$9=0,'Exp Data'!H65,(1+Calculator!$I$25)*'Exp Data'!H65),0)</f>
        <v>108</v>
      </c>
      <c r="K65" s="88">
        <f>IF(Calculator!$B$12="No",0,ROUNDDOWN(IF(Calculator!$B$9=0,'Exp Data'!I65,(1+Calculator!$I$25)*'Exp Data'!I65),0))</f>
        <v>0</v>
      </c>
      <c r="L65" s="89" t="s">
        <v>192</v>
      </c>
    </row>
    <row r="66" ht="15.75" customHeight="1">
      <c r="A66" s="68">
        <v>64.0</v>
      </c>
      <c r="B66" s="65">
        <v>432112.0</v>
      </c>
      <c r="C66" s="66">
        <v>432112.0</v>
      </c>
      <c r="D66" s="26">
        <v>432112.0</v>
      </c>
      <c r="E66" s="67">
        <f t="shared" si="1"/>
        <v>3108458.906</v>
      </c>
      <c r="G66" s="82">
        <v>36.0</v>
      </c>
      <c r="H66" s="82">
        <v>69.0</v>
      </c>
      <c r="I66" s="25">
        <f>IF(Calculator!$B$12="No",0,H66*2)</f>
        <v>0</v>
      </c>
      <c r="J66" s="25">
        <f>ROUNDDOWN(IF(Calculator!$B$9=0,'Exp Data'!H66,(1+Calculator!$I$25)*'Exp Data'!H66),0)</f>
        <v>110</v>
      </c>
      <c r="K66" s="88">
        <f>IF(Calculator!$B$12="No",0,ROUNDDOWN(IF(Calculator!$B$9=0,'Exp Data'!I66,(1+Calculator!$I$25)*'Exp Data'!I66),0))</f>
        <v>0</v>
      </c>
      <c r="L66" s="89" t="s">
        <v>193</v>
      </c>
    </row>
    <row r="67" ht="15.75" customHeight="1">
      <c r="A67" s="68">
        <v>65.0</v>
      </c>
      <c r="B67" s="65">
        <v>449396.0</v>
      </c>
      <c r="C67" s="66">
        <v>449396.0</v>
      </c>
      <c r="D67" s="26">
        <v>449396.0</v>
      </c>
      <c r="E67" s="67">
        <f t="shared" si="1"/>
        <v>3557854.906</v>
      </c>
      <c r="G67" s="82">
        <v>37.0</v>
      </c>
      <c r="H67" s="82">
        <v>70.0</v>
      </c>
      <c r="I67" s="25">
        <f>IF(Calculator!$B$12="No",0,H67*2)</f>
        <v>0</v>
      </c>
      <c r="J67" s="25">
        <f>ROUNDDOWN(IF(Calculator!$B$9=0,'Exp Data'!H67,(1+Calculator!$I$25)*'Exp Data'!H67),0)</f>
        <v>112</v>
      </c>
      <c r="K67" s="88">
        <f>IF(Calculator!$B$12="No",0,ROUNDDOWN(IF(Calculator!$B$9=0,'Exp Data'!I67,(1+Calculator!$I$25)*'Exp Data'!I67),0))</f>
        <v>0</v>
      </c>
      <c r="L67" s="89" t="s">
        <v>194</v>
      </c>
    </row>
    <row r="68" ht="15.75" customHeight="1">
      <c r="A68" s="68">
        <v>66.0</v>
      </c>
      <c r="B68" s="65">
        <v>467372.0</v>
      </c>
      <c r="C68" s="66">
        <v>467372.0</v>
      </c>
      <c r="D68" s="26">
        <v>467372.0</v>
      </c>
      <c r="E68" s="67">
        <f t="shared" si="1"/>
        <v>4025226.906</v>
      </c>
      <c r="G68" s="82">
        <v>38.0</v>
      </c>
      <c r="H68" s="82">
        <v>71.0</v>
      </c>
      <c r="I68" s="25">
        <f>IF(Calculator!$B$12="No",0,H68*2)</f>
        <v>0</v>
      </c>
      <c r="J68" s="25">
        <f>ROUNDDOWN(IF(Calculator!$B$9=0,'Exp Data'!H68,(1+Calculator!$I$25)*'Exp Data'!H68),0)</f>
        <v>113</v>
      </c>
      <c r="K68" s="88">
        <f>IF(Calculator!$B$12="No",0,ROUNDDOWN(IF(Calculator!$B$9=0,'Exp Data'!I68,(1+Calculator!$I$25)*'Exp Data'!I68),0))</f>
        <v>0</v>
      </c>
      <c r="L68" s="89" t="s">
        <v>195</v>
      </c>
    </row>
    <row r="69" ht="15.75" customHeight="1">
      <c r="A69" s="68">
        <v>67.0</v>
      </c>
      <c r="B69" s="65">
        <v>486067.0</v>
      </c>
      <c r="C69" s="66">
        <v>486067.0</v>
      </c>
      <c r="D69" s="26">
        <v>486067.0</v>
      </c>
      <c r="E69" s="67">
        <f t="shared" si="1"/>
        <v>4511293.906</v>
      </c>
      <c r="G69" s="82">
        <v>39.0</v>
      </c>
      <c r="H69" s="82">
        <v>72.0</v>
      </c>
      <c r="I69" s="25">
        <f>IF(Calculator!$B$12="No",0,H69*2)</f>
        <v>0</v>
      </c>
      <c r="J69" s="25">
        <f>ROUNDDOWN(IF(Calculator!$B$9=0,'Exp Data'!H69,(1+Calculator!$I$25)*'Exp Data'!H69),0)</f>
        <v>115</v>
      </c>
      <c r="K69" s="88">
        <f>IF(Calculator!$B$12="No",0,ROUNDDOWN(IF(Calculator!$B$9=0,'Exp Data'!I69,(1+Calculator!$I$25)*'Exp Data'!I69),0))</f>
        <v>0</v>
      </c>
      <c r="L69" s="89" t="s">
        <v>196</v>
      </c>
    </row>
    <row r="70" ht="15.75" customHeight="1">
      <c r="A70" s="68">
        <v>68.0</v>
      </c>
      <c r="B70" s="65">
        <v>505510.0</v>
      </c>
      <c r="C70" s="66">
        <v>505510.0</v>
      </c>
      <c r="D70" s="26">
        <v>505510.0</v>
      </c>
      <c r="E70" s="67">
        <f t="shared" si="1"/>
        <v>5016803.906</v>
      </c>
      <c r="G70" s="82">
        <v>40.0</v>
      </c>
      <c r="H70" s="82">
        <v>73.0</v>
      </c>
      <c r="I70" s="25">
        <f>IF(Calculator!$B$12="No",0,H70*2)</f>
        <v>0</v>
      </c>
      <c r="J70" s="25">
        <f>ROUNDDOWN(IF(Calculator!$B$9=0,'Exp Data'!H70,(1+Calculator!$I$25)*'Exp Data'!H70),0)</f>
        <v>116</v>
      </c>
      <c r="K70" s="88">
        <f>IF(Calculator!$B$12="No",0,ROUNDDOWN(IF(Calculator!$B$9=0,'Exp Data'!I70,(1+Calculator!$I$25)*'Exp Data'!I70),0))</f>
        <v>0</v>
      </c>
      <c r="L70" s="89" t="s">
        <v>197</v>
      </c>
    </row>
    <row r="71" ht="15.75" customHeight="1">
      <c r="A71" s="68">
        <v>69.0</v>
      </c>
      <c r="B71" s="65">
        <v>525730.0</v>
      </c>
      <c r="C71" s="66">
        <v>525730.0</v>
      </c>
      <c r="D71" s="26">
        <v>525730.0</v>
      </c>
      <c r="E71" s="67">
        <f t="shared" si="1"/>
        <v>5542533.906</v>
      </c>
      <c r="G71" s="82">
        <v>41.0</v>
      </c>
      <c r="H71" s="82">
        <v>74.0</v>
      </c>
      <c r="I71" s="25">
        <f>IF(Calculator!$B$12="No",0,H71*2)</f>
        <v>0</v>
      </c>
      <c r="J71" s="25">
        <f>ROUNDDOWN(IF(Calculator!$B$9=0,'Exp Data'!H71,(1+Calculator!$I$25)*'Exp Data'!H71),0)</f>
        <v>118</v>
      </c>
      <c r="K71" s="88">
        <f>IF(Calculator!$B$12="No",0,ROUNDDOWN(IF(Calculator!$B$9=0,'Exp Data'!I71,(1+Calculator!$I$25)*'Exp Data'!I71),0))</f>
        <v>0</v>
      </c>
      <c r="L71" s="89" t="s">
        <v>198</v>
      </c>
    </row>
    <row r="72" ht="15.75" customHeight="1">
      <c r="A72" s="68">
        <v>70.0</v>
      </c>
      <c r="B72" s="65">
        <v>546759.0</v>
      </c>
      <c r="C72" s="66">
        <v>546759.0</v>
      </c>
      <c r="D72" s="26">
        <v>546759.0</v>
      </c>
      <c r="E72" s="67">
        <f t="shared" si="1"/>
        <v>6089292.906</v>
      </c>
      <c r="G72" s="82">
        <v>42.0</v>
      </c>
      <c r="H72" s="82">
        <v>75.0</v>
      </c>
      <c r="I72" s="25">
        <f>IF(Calculator!$B$12="No",0,H72*2)</f>
        <v>0</v>
      </c>
      <c r="J72" s="25">
        <f>ROUNDDOWN(IF(Calculator!$B$9=0,'Exp Data'!H72,(1+Calculator!$I$25)*'Exp Data'!H72),0)</f>
        <v>120</v>
      </c>
      <c r="K72" s="88">
        <f>IF(Calculator!$B$12="No",0,ROUNDDOWN(IF(Calculator!$B$9=0,'Exp Data'!I72,(1+Calculator!$I$25)*'Exp Data'!I72),0))</f>
        <v>0</v>
      </c>
      <c r="L72" s="89" t="s">
        <v>199</v>
      </c>
    </row>
    <row r="73" ht="15.75" customHeight="1">
      <c r="A73" s="68">
        <v>71.0</v>
      </c>
      <c r="B73" s="65">
        <v>568630.0</v>
      </c>
      <c r="C73" s="66">
        <v>568630.0</v>
      </c>
      <c r="D73" s="26">
        <v>568630.0</v>
      </c>
      <c r="E73" s="67">
        <f t="shared" si="1"/>
        <v>6657922.906</v>
      </c>
      <c r="G73" s="82">
        <v>43.0</v>
      </c>
      <c r="H73" s="82">
        <v>76.0</v>
      </c>
      <c r="I73" s="25">
        <f>IF(Calculator!$B$12="No",0,H73*2)</f>
        <v>0</v>
      </c>
      <c r="J73" s="25">
        <f>ROUNDDOWN(IF(Calculator!$B$9=0,'Exp Data'!H73,(1+Calculator!$I$25)*'Exp Data'!H73),0)</f>
        <v>121</v>
      </c>
      <c r="K73" s="88">
        <f>IF(Calculator!$B$12="No",0,ROUNDDOWN(IF(Calculator!$B$9=0,'Exp Data'!I73,(1+Calculator!$I$25)*'Exp Data'!I73),0))</f>
        <v>0</v>
      </c>
      <c r="L73" s="89" t="s">
        <v>200</v>
      </c>
    </row>
    <row r="74" ht="15.75" customHeight="1">
      <c r="A74" s="68">
        <v>72.0</v>
      </c>
      <c r="B74" s="65">
        <v>591375.0</v>
      </c>
      <c r="C74" s="66">
        <v>591375.0</v>
      </c>
      <c r="D74" s="26">
        <v>591375.0</v>
      </c>
      <c r="E74" s="67">
        <f t="shared" si="1"/>
        <v>7249297.906</v>
      </c>
      <c r="G74" s="82">
        <v>44.0</v>
      </c>
      <c r="H74" s="82">
        <v>77.0</v>
      </c>
      <c r="I74" s="25">
        <f>IF(Calculator!$B$12="No",0,H74*2)</f>
        <v>0</v>
      </c>
      <c r="J74" s="25">
        <f>ROUNDDOWN(IF(Calculator!$B$9=0,'Exp Data'!H74,(1+Calculator!$I$25)*'Exp Data'!H74),0)</f>
        <v>123</v>
      </c>
      <c r="K74" s="88">
        <f>IF(Calculator!$B$12="No",0,ROUNDDOWN(IF(Calculator!$B$9=0,'Exp Data'!I74,(1+Calculator!$I$25)*'Exp Data'!I74),0))</f>
        <v>0</v>
      </c>
      <c r="L74" s="89" t="s">
        <v>201</v>
      </c>
    </row>
    <row r="75" ht="15.75" customHeight="1">
      <c r="A75" s="68">
        <v>73.0</v>
      </c>
      <c r="B75" s="65">
        <v>615030.0</v>
      </c>
      <c r="C75" s="66">
        <v>615030.0</v>
      </c>
      <c r="D75" s="26">
        <v>615030.0</v>
      </c>
      <c r="E75" s="67">
        <f t="shared" si="1"/>
        <v>7864327.906</v>
      </c>
      <c r="G75" s="82">
        <v>45.0</v>
      </c>
      <c r="H75" s="82">
        <v>78.0</v>
      </c>
      <c r="I75" s="25">
        <f>IF(Calculator!$B$12="No",0,H75*2)</f>
        <v>0</v>
      </c>
      <c r="J75" s="25">
        <f>ROUNDDOWN(IF(Calculator!$B$9=0,'Exp Data'!H75,(1+Calculator!$I$25)*'Exp Data'!H75),0)</f>
        <v>124</v>
      </c>
      <c r="K75" s="88">
        <f>IF(Calculator!$B$12="No",0,ROUNDDOWN(IF(Calculator!$B$9=0,'Exp Data'!I75,(1+Calculator!$I$25)*'Exp Data'!I75),0))</f>
        <v>0</v>
      </c>
      <c r="L75" s="89" t="s">
        <v>202</v>
      </c>
    </row>
    <row r="76" ht="15.75" customHeight="1">
      <c r="A76" s="68">
        <v>74.0</v>
      </c>
      <c r="B76" s="101">
        <v>639631.0</v>
      </c>
      <c r="C76" s="66">
        <v>639631.0</v>
      </c>
      <c r="D76" s="26">
        <v>639631.0</v>
      </c>
      <c r="E76" s="67">
        <f t="shared" si="1"/>
        <v>8503958.906</v>
      </c>
      <c r="G76" s="82">
        <v>46.0</v>
      </c>
      <c r="H76" s="82">
        <v>79.0</v>
      </c>
      <c r="I76" s="25">
        <f>IF(Calculator!$B$12="No",0,H76*2)</f>
        <v>0</v>
      </c>
      <c r="J76" s="25">
        <f>ROUNDDOWN(IF(Calculator!$B$9=0,'Exp Data'!H76,(1+Calculator!$I$25)*'Exp Data'!H76),0)</f>
        <v>126</v>
      </c>
      <c r="K76" s="88">
        <f>IF(Calculator!$B$12="No",0,ROUNDDOWN(IF(Calculator!$B$9=0,'Exp Data'!I76,(1+Calculator!$I$25)*'Exp Data'!I76),0))</f>
        <v>0</v>
      </c>
      <c r="L76" s="89" t="s">
        <v>203</v>
      </c>
    </row>
    <row r="77" ht="15.75" customHeight="1">
      <c r="A77" s="68">
        <v>75.0</v>
      </c>
      <c r="B77" s="101">
        <v>665216.0</v>
      </c>
      <c r="C77" s="66">
        <v>665216.0</v>
      </c>
      <c r="D77" s="26">
        <v>665216.0</v>
      </c>
      <c r="E77" s="67">
        <f t="shared" si="1"/>
        <v>9169174.906</v>
      </c>
      <c r="G77" s="82">
        <v>47.0</v>
      </c>
      <c r="H77" s="82">
        <v>80.0</v>
      </c>
      <c r="I77" s="25">
        <f>IF(Calculator!$B$12="No",0,H77*2)</f>
        <v>0</v>
      </c>
      <c r="J77" s="25">
        <f>ROUNDDOWN(IF(Calculator!$B$9=0,'Exp Data'!H77,(1+Calculator!$I$25)*'Exp Data'!H77),0)</f>
        <v>128</v>
      </c>
      <c r="K77" s="88">
        <f>IF(Calculator!$B$12="No",0,ROUNDDOWN(IF(Calculator!$B$9=0,'Exp Data'!I77,(1+Calculator!$I$25)*'Exp Data'!I77),0))</f>
        <v>0</v>
      </c>
      <c r="L77" s="89" t="s">
        <v>204</v>
      </c>
    </row>
    <row r="78" ht="15.75" customHeight="1">
      <c r="A78" s="68">
        <v>76.0</v>
      </c>
      <c r="B78" s="101">
        <v>691825.0</v>
      </c>
      <c r="C78" s="66">
        <v>691825.0</v>
      </c>
      <c r="D78" s="26">
        <v>691825.0</v>
      </c>
      <c r="E78" s="67">
        <f t="shared" si="1"/>
        <v>9860999.906</v>
      </c>
      <c r="G78" s="123">
        <v>48.0</v>
      </c>
      <c r="H78" s="123">
        <v>81.0</v>
      </c>
      <c r="I78" s="125">
        <f>IF(Calculator!$B$12="No",0,H78*2)</f>
        <v>0</v>
      </c>
      <c r="J78" s="125">
        <f>ROUNDDOWN(IF(Calculator!$B$9=0,'Exp Data'!H78,(1+Calculator!$I$25)*'Exp Data'!H78),0)</f>
        <v>129</v>
      </c>
      <c r="K78" s="126">
        <f>IF(Calculator!$B$12="No",0,ROUNDDOWN(IF(Calculator!$B$9=0,'Exp Data'!I78,(1+Calculator!$I$25)*'Exp Data'!I78),0))</f>
        <v>0</v>
      </c>
      <c r="L78" s="127" t="s">
        <v>205</v>
      </c>
    </row>
    <row r="79" ht="15.75" customHeight="1">
      <c r="A79" s="68">
        <v>77.0</v>
      </c>
      <c r="B79" s="101">
        <v>719498.0</v>
      </c>
      <c r="C79" s="66">
        <v>719498.0</v>
      </c>
      <c r="D79" s="26">
        <v>719498.0</v>
      </c>
      <c r="E79" s="67">
        <f t="shared" si="1"/>
        <v>10580497.91</v>
      </c>
    </row>
    <row r="80" ht="15.75" customHeight="1">
      <c r="A80" s="68">
        <v>78.0</v>
      </c>
      <c r="B80" s="101">
        <v>748278.0</v>
      </c>
      <c r="C80" s="66">
        <v>748278.0</v>
      </c>
      <c r="D80" s="26">
        <v>748278.0</v>
      </c>
      <c r="E80" s="67">
        <f t="shared" si="1"/>
        <v>11328775.91</v>
      </c>
    </row>
    <row r="81" ht="15.75" customHeight="1">
      <c r="A81" s="68">
        <v>79.0</v>
      </c>
      <c r="B81" s="101">
        <v>778209.0</v>
      </c>
      <c r="C81" s="66">
        <v>778209.0</v>
      </c>
      <c r="D81" s="26">
        <v>778209.0</v>
      </c>
      <c r="E81" s="67">
        <f t="shared" si="1"/>
        <v>12106984.91</v>
      </c>
    </row>
    <row r="82" ht="15.75" customHeight="1">
      <c r="A82" s="68">
        <v>80.0</v>
      </c>
      <c r="B82" s="101">
        <v>856030.0</v>
      </c>
      <c r="C82" s="66">
        <v>856030.0</v>
      </c>
      <c r="D82" s="26">
        <v>856030.0</v>
      </c>
      <c r="E82" s="67">
        <f t="shared" si="1"/>
        <v>12963014.91</v>
      </c>
    </row>
    <row r="83" ht="15.75" customHeight="1">
      <c r="A83" s="68">
        <v>81.0</v>
      </c>
      <c r="B83" s="101">
        <v>924512.0</v>
      </c>
      <c r="C83" s="66">
        <v>924512.0</v>
      </c>
      <c r="D83" s="120">
        <v>924512.0</v>
      </c>
      <c r="E83" s="67">
        <f t="shared" si="1"/>
        <v>13887526.91</v>
      </c>
      <c r="G83" s="128" t="s">
        <v>206</v>
      </c>
      <c r="H83" s="96"/>
      <c r="I83" s="96"/>
      <c r="J83" s="129"/>
    </row>
    <row r="84" ht="15.75" customHeight="1">
      <c r="A84" s="68">
        <v>82.0</v>
      </c>
      <c r="B84" s="101">
        <v>998474.0</v>
      </c>
      <c r="C84" s="66">
        <v>998474.0</v>
      </c>
      <c r="D84" s="120">
        <v>998474.0</v>
      </c>
      <c r="E84" s="67">
        <f t="shared" si="1"/>
        <v>14886000.91</v>
      </c>
      <c r="G84" s="130" t="s">
        <v>118</v>
      </c>
      <c r="H84" s="131" t="s">
        <v>207</v>
      </c>
      <c r="I84" s="131" t="s">
        <v>208</v>
      </c>
      <c r="J84" s="132" t="s">
        <v>209</v>
      </c>
    </row>
    <row r="85" ht="15.75" customHeight="1">
      <c r="A85" s="68">
        <v>83.0</v>
      </c>
      <c r="B85" s="65">
        <v>1078351.0</v>
      </c>
      <c r="C85" s="66">
        <v>1078351.0</v>
      </c>
      <c r="D85" s="26">
        <v>1078351.0</v>
      </c>
      <c r="E85" s="67">
        <f t="shared" si="1"/>
        <v>15964351.91</v>
      </c>
      <c r="G85" s="133" t="s">
        <v>210</v>
      </c>
      <c r="H85" s="9" t="s">
        <v>211</v>
      </c>
      <c r="I85" t="str">
        <f t="shared" ref="I85:I107" si="2">CONCATENATE(G85,":"," ","+",J85," ","-","&gt;"," ",H85)</f>
        <v>LINT: +14 -&gt; Kiritimati</v>
      </c>
      <c r="J85" s="134">
        <v>14.0</v>
      </c>
    </row>
    <row r="86" ht="15.75" customHeight="1">
      <c r="A86" s="68">
        <v>84.0</v>
      </c>
      <c r="B86" s="65">
        <v>1164620.0</v>
      </c>
      <c r="C86" s="66">
        <v>1164620.0</v>
      </c>
      <c r="D86" s="26">
        <v>1164620.0</v>
      </c>
      <c r="E86" s="67">
        <f t="shared" si="1"/>
        <v>17128971.91</v>
      </c>
      <c r="G86" s="133" t="s">
        <v>212</v>
      </c>
      <c r="H86" s="9" t="s">
        <v>213</v>
      </c>
      <c r="I86" t="str">
        <f t="shared" si="2"/>
        <v>TOT: +13 -&gt; Nukualofa</v>
      </c>
      <c r="J86" s="134">
        <v>13.0</v>
      </c>
    </row>
    <row r="87" ht="15.75" customHeight="1">
      <c r="A87" s="68">
        <v>85.0</v>
      </c>
      <c r="B87" s="65">
        <v>1257789.0</v>
      </c>
      <c r="C87" s="66">
        <v>1257789.0</v>
      </c>
      <c r="D87" s="26">
        <v>1257789.0</v>
      </c>
      <c r="E87" s="67">
        <f t="shared" si="1"/>
        <v>18386760.91</v>
      </c>
      <c r="G87" s="133" t="s">
        <v>214</v>
      </c>
      <c r="H87" s="9" t="s">
        <v>215</v>
      </c>
      <c r="I87" t="str">
        <f t="shared" si="2"/>
        <v>CHAST: +12.75 -&gt; Chatham Islands</v>
      </c>
      <c r="J87" s="134">
        <v>12.75</v>
      </c>
    </row>
    <row r="88" ht="15.75" customHeight="1">
      <c r="A88" s="68">
        <v>86.0</v>
      </c>
      <c r="B88" s="65">
        <v>1358412.0</v>
      </c>
      <c r="C88" s="66">
        <v>1358412.0</v>
      </c>
      <c r="D88" s="26">
        <v>1358412.0</v>
      </c>
      <c r="E88" s="67">
        <f t="shared" si="1"/>
        <v>19745172.91</v>
      </c>
      <c r="G88" s="133" t="s">
        <v>216</v>
      </c>
      <c r="H88" s="9" t="s">
        <v>217</v>
      </c>
      <c r="I88" t="str">
        <f t="shared" si="2"/>
        <v>ANAT: +12 -&gt; Anadyr</v>
      </c>
      <c r="J88" s="134">
        <v>12.0</v>
      </c>
    </row>
    <row r="89" ht="15.75" customHeight="1">
      <c r="A89" s="68">
        <v>87.0</v>
      </c>
      <c r="B89" s="65">
        <v>1467085.0</v>
      </c>
      <c r="C89" s="66">
        <v>1467085.0</v>
      </c>
      <c r="D89" s="26">
        <v>1467085.0</v>
      </c>
      <c r="E89" s="67">
        <f t="shared" si="1"/>
        <v>21212257.91</v>
      </c>
      <c r="G89" s="133" t="s">
        <v>218</v>
      </c>
      <c r="H89" s="9" t="s">
        <v>219</v>
      </c>
      <c r="I89" t="str">
        <f t="shared" si="2"/>
        <v>SBT: +11 -&gt; Honiara</v>
      </c>
      <c r="J89" s="134">
        <v>11.0</v>
      </c>
    </row>
    <row r="90" ht="15.75" customHeight="1">
      <c r="A90" s="68">
        <v>88.0</v>
      </c>
      <c r="B90" s="65">
        <v>1584452.0</v>
      </c>
      <c r="C90" s="66">
        <v>1584452.0</v>
      </c>
      <c r="D90" s="26">
        <v>1584452.0</v>
      </c>
      <c r="E90" s="67">
        <f t="shared" si="1"/>
        <v>22796709.91</v>
      </c>
      <c r="G90" s="133" t="s">
        <v>220</v>
      </c>
      <c r="H90" s="9" t="s">
        <v>221</v>
      </c>
      <c r="I90" t="str">
        <f t="shared" si="2"/>
        <v>LHST: +10.5 -&gt; Lord Howe Island</v>
      </c>
      <c r="J90" s="134">
        <v>10.5</v>
      </c>
    </row>
    <row r="91" ht="15.75" customHeight="1">
      <c r="A91" s="68">
        <v>89.0</v>
      </c>
      <c r="B91" s="65">
        <v>1711209.0</v>
      </c>
      <c r="C91" s="66">
        <v>1711209.0</v>
      </c>
      <c r="D91" s="26">
        <v>1711209.0</v>
      </c>
      <c r="E91" s="67">
        <f t="shared" si="1"/>
        <v>24507918.91</v>
      </c>
      <c r="G91" s="133" t="s">
        <v>222</v>
      </c>
      <c r="H91" s="9" t="s">
        <v>223</v>
      </c>
      <c r="I91" t="str">
        <f t="shared" si="2"/>
        <v>AEST: +10 -&gt; Melbounre</v>
      </c>
      <c r="J91" s="134">
        <v>10.0</v>
      </c>
    </row>
    <row r="92" ht="15.75" customHeight="1">
      <c r="A92" s="68">
        <v>90.0</v>
      </c>
      <c r="B92" s="65">
        <v>1848105.0</v>
      </c>
      <c r="C92" s="66">
        <v>1848105.0</v>
      </c>
      <c r="D92" s="26">
        <v>1848105.0</v>
      </c>
      <c r="E92" s="67">
        <f t="shared" si="1"/>
        <v>26356023.91</v>
      </c>
      <c r="G92" s="133" t="s">
        <v>224</v>
      </c>
      <c r="H92" s="9" t="s">
        <v>225</v>
      </c>
      <c r="I92" t="str">
        <f t="shared" si="2"/>
        <v>ACST: +9.5 -&gt; Adelaide</v>
      </c>
      <c r="J92" s="134">
        <v>9.5</v>
      </c>
    </row>
    <row r="93" ht="15.75" customHeight="1">
      <c r="A93" s="68">
        <v>91.0</v>
      </c>
      <c r="B93" s="65">
        <v>1995954.0</v>
      </c>
      <c r="C93" s="66">
        <v>1995954.0</v>
      </c>
      <c r="D93" s="26">
        <v>1995954.0</v>
      </c>
      <c r="E93" s="67">
        <f t="shared" si="1"/>
        <v>28351977.91</v>
      </c>
      <c r="G93" s="133" t="s">
        <v>226</v>
      </c>
      <c r="H93" s="9" t="s">
        <v>227</v>
      </c>
      <c r="I93" t="str">
        <f t="shared" si="2"/>
        <v>JST: +9 -&gt; Tokyo</v>
      </c>
      <c r="J93" s="134">
        <v>9.0</v>
      </c>
    </row>
    <row r="94" ht="15.75" customHeight="1">
      <c r="A94" s="68">
        <v>92.0</v>
      </c>
      <c r="B94" s="65"/>
      <c r="C94" s="66">
        <v>2155630.0</v>
      </c>
      <c r="D94" s="135">
        <f>1814*EXP(0.077*A94)</f>
        <v>2163612.055</v>
      </c>
      <c r="E94" s="67">
        <f t="shared" si="1"/>
        <v>30515589.96</v>
      </c>
      <c r="G94" s="133" t="s">
        <v>228</v>
      </c>
      <c r="H94" s="9" t="s">
        <v>229</v>
      </c>
      <c r="I94" t="str">
        <f t="shared" si="2"/>
        <v>ACWST: +8.75 -&gt; Eucla</v>
      </c>
      <c r="J94" s="134">
        <v>8.75</v>
      </c>
    </row>
    <row r="95" ht="15.75" customHeight="1">
      <c r="A95" s="68">
        <v>93.0</v>
      </c>
      <c r="B95" s="65">
        <v>2328080.0</v>
      </c>
      <c r="C95" s="66">
        <v>2328080.0</v>
      </c>
      <c r="D95" s="26">
        <v>2328080.0</v>
      </c>
      <c r="E95" s="67">
        <f t="shared" si="1"/>
        <v>32843669.96</v>
      </c>
      <c r="G95" s="133" t="s">
        <v>230</v>
      </c>
      <c r="H95" s="9" t="s">
        <v>231</v>
      </c>
      <c r="I95" t="str">
        <f t="shared" si="2"/>
        <v>CST: +8 -&gt; Beijing</v>
      </c>
      <c r="J95" s="134">
        <v>8.0</v>
      </c>
    </row>
    <row r="96" ht="15.75" customHeight="1">
      <c r="A96" s="68">
        <v>94.0</v>
      </c>
      <c r="B96" s="101">
        <v>2514327.0</v>
      </c>
      <c r="C96" s="66">
        <v>2514327.0</v>
      </c>
      <c r="D96" s="26">
        <v>2514327.0</v>
      </c>
      <c r="E96" s="67">
        <f t="shared" si="1"/>
        <v>35357996.96</v>
      </c>
      <c r="G96" s="133" t="s">
        <v>232</v>
      </c>
      <c r="H96" s="9" t="s">
        <v>233</v>
      </c>
      <c r="I96" t="str">
        <f t="shared" si="2"/>
        <v>WIB: +7 -&gt; Jakarta</v>
      </c>
      <c r="J96" s="134">
        <v>7.0</v>
      </c>
    </row>
    <row r="97" ht="15.75" customHeight="1">
      <c r="A97" s="68">
        <v>95.0</v>
      </c>
      <c r="B97" s="101">
        <v>2715473.0</v>
      </c>
      <c r="C97" s="66">
        <v>2715473.0</v>
      </c>
      <c r="D97" s="26">
        <v>2715473.0</v>
      </c>
      <c r="E97" s="67">
        <f t="shared" si="1"/>
        <v>38073469.96</v>
      </c>
      <c r="G97" s="133" t="s">
        <v>234</v>
      </c>
      <c r="H97" s="9" t="s">
        <v>235</v>
      </c>
      <c r="I97" t="str">
        <f t="shared" si="2"/>
        <v>MMT: +6.5 -&gt; Yangon</v>
      </c>
      <c r="J97" s="134">
        <v>6.5</v>
      </c>
    </row>
    <row r="98" ht="15.75" customHeight="1">
      <c r="A98" s="68">
        <v>96.0</v>
      </c>
      <c r="B98" s="65">
        <v>2932711.0</v>
      </c>
      <c r="C98" s="66">
        <v>2932711.0</v>
      </c>
      <c r="D98" s="26">
        <v>2932711.0</v>
      </c>
      <c r="E98" s="67">
        <f t="shared" si="1"/>
        <v>41006180.96</v>
      </c>
      <c r="G98" s="133" t="s">
        <v>236</v>
      </c>
      <c r="H98" s="9" t="s">
        <v>237</v>
      </c>
      <c r="I98" t="str">
        <f t="shared" si="2"/>
        <v>BST: +6 -&gt; Dhaka</v>
      </c>
      <c r="J98" s="134">
        <v>6.0</v>
      </c>
    </row>
    <row r="99" ht="15.75" customHeight="1">
      <c r="A99" s="68">
        <v>97.0</v>
      </c>
      <c r="B99" s="65">
        <v>3167328.0</v>
      </c>
      <c r="C99" s="66">
        <v>3167328.0</v>
      </c>
      <c r="D99" s="26">
        <v>3167328.0</v>
      </c>
      <c r="E99" s="67">
        <f t="shared" si="1"/>
        <v>44173508.96</v>
      </c>
      <c r="G99" s="133" t="s">
        <v>238</v>
      </c>
      <c r="H99" s="9" t="s">
        <v>239</v>
      </c>
      <c r="I99" t="str">
        <f t="shared" si="2"/>
        <v>NPT: +6.75 -&gt; Kathmandu</v>
      </c>
      <c r="J99" s="134">
        <v>6.75</v>
      </c>
    </row>
    <row r="100" ht="15.75" customHeight="1">
      <c r="A100" s="68">
        <v>98.0</v>
      </c>
      <c r="B100" s="136">
        <v>3420714.0</v>
      </c>
      <c r="C100" s="119">
        <v>3420174.0</v>
      </c>
      <c r="D100" s="137">
        <v>3420174.0</v>
      </c>
      <c r="E100" s="67">
        <f t="shared" si="1"/>
        <v>47593682.96</v>
      </c>
      <c r="G100" s="133" t="s">
        <v>241</v>
      </c>
      <c r="H100" s="9" t="s">
        <v>242</v>
      </c>
      <c r="I100" t="str">
        <f t="shared" si="2"/>
        <v>IST: +5.5 -&gt; New Delhi</v>
      </c>
      <c r="J100" s="134">
        <v>5.5</v>
      </c>
    </row>
    <row r="101" ht="15.75" customHeight="1">
      <c r="A101" s="68">
        <v>99.0</v>
      </c>
      <c r="B101" s="65">
        <v>3694371.0</v>
      </c>
      <c r="C101" s="66">
        <v>3694371.0</v>
      </c>
      <c r="D101" s="26">
        <v>3694371.0</v>
      </c>
      <c r="E101" s="67">
        <f t="shared" si="1"/>
        <v>51288053.96</v>
      </c>
      <c r="G101" s="133" t="s">
        <v>243</v>
      </c>
      <c r="H101" s="9" t="s">
        <v>244</v>
      </c>
      <c r="I101" t="str">
        <f t="shared" si="2"/>
        <v>UZT: +5 -&gt; Taskent</v>
      </c>
      <c r="J101" s="134">
        <v>5.0</v>
      </c>
    </row>
    <row r="102" ht="15.75" customHeight="1">
      <c r="A102" s="68">
        <v>100.0</v>
      </c>
      <c r="B102" s="65">
        <v>3805203.0</v>
      </c>
      <c r="C102" s="66">
        <v>3805203.0</v>
      </c>
      <c r="D102" s="26">
        <v>3805203.0</v>
      </c>
      <c r="E102" s="67">
        <f t="shared" si="1"/>
        <v>55093256.96</v>
      </c>
      <c r="G102" s="133" t="s">
        <v>245</v>
      </c>
      <c r="H102" s="9" t="s">
        <v>246</v>
      </c>
      <c r="I102" t="str">
        <f t="shared" si="2"/>
        <v>IRDT: +4.5 -&gt; Tehran</v>
      </c>
      <c r="J102" s="134">
        <v>4.5</v>
      </c>
    </row>
    <row r="103" ht="15.75" customHeight="1">
      <c r="A103" s="68">
        <v>101.0</v>
      </c>
      <c r="B103" s="65">
        <v>3976437.0</v>
      </c>
      <c r="C103" s="66">
        <v>3976437.0</v>
      </c>
      <c r="D103" s="26">
        <v>3976437.0</v>
      </c>
      <c r="E103" s="67">
        <f t="shared" si="1"/>
        <v>59069693.96</v>
      </c>
      <c r="G103" s="133" t="s">
        <v>247</v>
      </c>
      <c r="H103" s="9" t="s">
        <v>248</v>
      </c>
      <c r="I103" t="str">
        <f t="shared" si="2"/>
        <v>GST: +4 -&gt; Dubai</v>
      </c>
      <c r="J103" s="134">
        <v>4.0</v>
      </c>
    </row>
    <row r="104" ht="15.75" customHeight="1">
      <c r="A104" s="68">
        <v>102.0</v>
      </c>
      <c r="B104" s="65">
        <v>4155376.0</v>
      </c>
      <c r="C104" s="66">
        <v>4155376.0</v>
      </c>
      <c r="D104" s="26">
        <v>4155376.0</v>
      </c>
      <c r="E104" s="67">
        <f t="shared" si="1"/>
        <v>63225069.96</v>
      </c>
      <c r="G104" s="133" t="s">
        <v>249</v>
      </c>
      <c r="H104" s="9" t="s">
        <v>250</v>
      </c>
      <c r="I104" t="str">
        <f t="shared" si="2"/>
        <v>MSK: +3 -&gt; Moscow</v>
      </c>
      <c r="J104" s="134">
        <v>3.0</v>
      </c>
    </row>
    <row r="105" ht="15.75" customHeight="1">
      <c r="A105" s="68">
        <v>103.0</v>
      </c>
      <c r="B105" s="65">
        <v>4342368.0</v>
      </c>
      <c r="C105" s="66">
        <v>4342368.0</v>
      </c>
      <c r="D105" s="26">
        <v>4342368.0</v>
      </c>
      <c r="E105" s="67">
        <f t="shared" si="1"/>
        <v>67567437.96</v>
      </c>
      <c r="G105" s="133" t="s">
        <v>251</v>
      </c>
      <c r="H105" s="9" t="s">
        <v>252</v>
      </c>
      <c r="I105" t="str">
        <f t="shared" si="2"/>
        <v>CEST: +2 -&gt; Brussels</v>
      </c>
      <c r="J105" s="134">
        <v>2.0</v>
      </c>
    </row>
    <row r="106" ht="15.75" customHeight="1">
      <c r="A106" s="68">
        <v>104.0</v>
      </c>
      <c r="B106" s="65">
        <v>4537775.0</v>
      </c>
      <c r="C106" s="66">
        <v>4537775.0</v>
      </c>
      <c r="D106" s="26">
        <v>4537775.0</v>
      </c>
      <c r="E106" s="67">
        <f t="shared" si="1"/>
        <v>72105212.96</v>
      </c>
      <c r="G106" s="133" t="s">
        <v>236</v>
      </c>
      <c r="H106" s="9" t="s">
        <v>253</v>
      </c>
      <c r="I106" t="str">
        <f t="shared" si="2"/>
        <v>BST: +1 -&gt; London</v>
      </c>
      <c r="J106" s="134">
        <v>1.0</v>
      </c>
    </row>
    <row r="107" ht="15.75" customHeight="1">
      <c r="A107" s="68">
        <v>105.0</v>
      </c>
      <c r="B107" s="65">
        <v>4741975.0</v>
      </c>
      <c r="C107" s="66">
        <v>4741975.0</v>
      </c>
      <c r="D107" s="26">
        <v>4741975.0</v>
      </c>
      <c r="E107" s="67">
        <f t="shared" si="1"/>
        <v>76847187.96</v>
      </c>
      <c r="G107" s="133" t="s">
        <v>254</v>
      </c>
      <c r="H107" s="9" t="s">
        <v>255</v>
      </c>
      <c r="I107" t="str">
        <f t="shared" si="2"/>
        <v>GMT: +0 -&gt; Accra</v>
      </c>
      <c r="J107" s="134">
        <v>0.0</v>
      </c>
    </row>
    <row r="108" ht="15.75" customHeight="1">
      <c r="A108" s="68">
        <v>106.0</v>
      </c>
      <c r="B108" s="65">
        <v>4955364.0</v>
      </c>
      <c r="C108" s="66">
        <v>4955364.0</v>
      </c>
      <c r="D108" s="26">
        <v>4955364.0</v>
      </c>
      <c r="E108" s="67">
        <f t="shared" si="1"/>
        <v>81802551.96</v>
      </c>
      <c r="G108" s="133" t="s">
        <v>256</v>
      </c>
      <c r="H108" s="9" t="s">
        <v>257</v>
      </c>
      <c r="I108" t="str">
        <f t="shared" ref="I108:I121" si="3">CONCATENATE(G108,":"," ",J108," ","-","&gt;"," ",H108)</f>
        <v>CVT: -1 -&gt; Praia</v>
      </c>
      <c r="J108" s="134">
        <v>-1.0</v>
      </c>
    </row>
    <row r="109" ht="15.75" customHeight="1">
      <c r="A109" s="68">
        <v>107.0</v>
      </c>
      <c r="B109" s="65">
        <v>5178355.0</v>
      </c>
      <c r="C109" s="66">
        <v>5178355.0</v>
      </c>
      <c r="D109" s="26">
        <v>5178355.0</v>
      </c>
      <c r="E109" s="67">
        <f t="shared" si="1"/>
        <v>86980906.96</v>
      </c>
      <c r="G109" s="133" t="s">
        <v>258</v>
      </c>
      <c r="H109" s="9" t="s">
        <v>259</v>
      </c>
      <c r="I109" t="str">
        <f t="shared" si="3"/>
        <v>WGST: -2 -&gt; Nuuk</v>
      </c>
      <c r="J109" s="134">
        <v>-2.0</v>
      </c>
    </row>
    <row r="110" ht="15.75" customHeight="1">
      <c r="A110" s="68">
        <v>108.0</v>
      </c>
      <c r="B110" s="65">
        <v>5411381.0</v>
      </c>
      <c r="C110" s="66">
        <v>5411381.0</v>
      </c>
      <c r="D110" s="26">
        <v>5411381.0</v>
      </c>
      <c r="E110" s="67">
        <f t="shared" si="1"/>
        <v>92392287.96</v>
      </c>
      <c r="G110" s="133" t="s">
        <v>260</v>
      </c>
      <c r="H110" s="9" t="s">
        <v>261</v>
      </c>
      <c r="I110" t="str">
        <f t="shared" si="3"/>
        <v>NDT: -2.5 -&gt; St. John's</v>
      </c>
      <c r="J110" s="134">
        <v>-2.5</v>
      </c>
    </row>
    <row r="111" ht="15.75" customHeight="1">
      <c r="A111" s="68">
        <v>109.0</v>
      </c>
      <c r="B111" s="101">
        <v>5654893.0</v>
      </c>
      <c r="C111" s="66">
        <v>5654893.0</v>
      </c>
      <c r="D111" s="26">
        <v>5654893.0</v>
      </c>
      <c r="E111" s="67">
        <f t="shared" si="1"/>
        <v>98047180.96</v>
      </c>
      <c r="G111" s="133" t="s">
        <v>262</v>
      </c>
      <c r="H111" s="9" t="s">
        <v>263</v>
      </c>
      <c r="I111" t="str">
        <f t="shared" si="3"/>
        <v>ART: -3 -&gt; Buenos Aires</v>
      </c>
      <c r="J111" s="134">
        <v>-3.0</v>
      </c>
    </row>
    <row r="112" ht="15.75" customHeight="1">
      <c r="A112" s="68">
        <v>110.0</v>
      </c>
      <c r="B112" s="65">
        <v>5909364.0</v>
      </c>
      <c r="C112" s="66">
        <v>5909364.0</v>
      </c>
      <c r="D112" s="26">
        <v>5909364.0</v>
      </c>
      <c r="E112" s="67">
        <f t="shared" si="1"/>
        <v>103956545</v>
      </c>
      <c r="G112" s="133" t="s">
        <v>264</v>
      </c>
      <c r="H112" s="9" t="s">
        <v>265</v>
      </c>
      <c r="I112" t="str">
        <f t="shared" si="3"/>
        <v>EDT: -4 -&gt; New York</v>
      </c>
      <c r="J112" s="134">
        <v>-4.0</v>
      </c>
    </row>
    <row r="113" ht="15.75" customHeight="1">
      <c r="A113" s="68">
        <v>111.0</v>
      </c>
      <c r="B113" s="101">
        <v>6175285.0</v>
      </c>
      <c r="C113" s="119">
        <v>6175285.0</v>
      </c>
      <c r="D113" s="120">
        <v>6175285.0</v>
      </c>
      <c r="E113" s="67">
        <f t="shared" si="1"/>
        <v>110131830</v>
      </c>
      <c r="G113" s="133" t="s">
        <v>266</v>
      </c>
      <c r="H113" s="9" t="s">
        <v>267</v>
      </c>
      <c r="I113" t="str">
        <f t="shared" si="3"/>
        <v>CDT: -5 -&gt; Mexico City</v>
      </c>
      <c r="J113" s="134">
        <v>-5.0</v>
      </c>
    </row>
    <row r="114" ht="15.75" customHeight="1">
      <c r="A114" s="68">
        <v>112.0</v>
      </c>
      <c r="B114" s="101">
        <v>6453173.0</v>
      </c>
      <c r="C114" s="66">
        <v>6453173.0</v>
      </c>
      <c r="D114" s="137">
        <v>6453173.0</v>
      </c>
      <c r="E114" s="67">
        <f t="shared" si="1"/>
        <v>116585003</v>
      </c>
      <c r="G114" s="133" t="s">
        <v>230</v>
      </c>
      <c r="H114" s="9" t="s">
        <v>268</v>
      </c>
      <c r="I114" t="str">
        <f t="shared" si="3"/>
        <v>CST: -6 -&gt; Guatemla City</v>
      </c>
      <c r="J114" s="134">
        <v>-6.0</v>
      </c>
    </row>
    <row r="115" ht="15.75" customHeight="1">
      <c r="A115" s="68">
        <v>113.0</v>
      </c>
      <c r="B115" s="101">
        <v>6743566.0</v>
      </c>
      <c r="C115" s="66">
        <v>6743566.0</v>
      </c>
      <c r="D115" s="26">
        <v>6743566.0</v>
      </c>
      <c r="E115" s="67">
        <f t="shared" si="1"/>
        <v>123328569</v>
      </c>
      <c r="G115" s="133" t="s">
        <v>269</v>
      </c>
      <c r="H115" s="9" t="s">
        <v>270</v>
      </c>
      <c r="I115" t="str">
        <f t="shared" si="3"/>
        <v>PDT: -7 -&gt; Los Angeles</v>
      </c>
      <c r="J115" s="134">
        <v>-7.0</v>
      </c>
    </row>
    <row r="116" ht="15.75" customHeight="1">
      <c r="A116" s="68">
        <v>114.0</v>
      </c>
      <c r="B116" s="101">
        <v>7047026.0</v>
      </c>
      <c r="C116" s="66">
        <v>7047026.0</v>
      </c>
      <c r="D116" s="26">
        <v>7047026.0</v>
      </c>
      <c r="E116" s="67">
        <f t="shared" si="1"/>
        <v>130375595</v>
      </c>
      <c r="G116" s="133" t="s">
        <v>271</v>
      </c>
      <c r="H116" s="9" t="s">
        <v>272</v>
      </c>
      <c r="I116" t="str">
        <f t="shared" si="3"/>
        <v>AKDT: -8 -&gt; Anchorage</v>
      </c>
      <c r="J116" s="134">
        <v>-8.0</v>
      </c>
    </row>
    <row r="117" ht="15.75" customHeight="1">
      <c r="A117" s="68">
        <v>115.0</v>
      </c>
      <c r="B117" s="65">
        <v>7364142.0</v>
      </c>
      <c r="C117" s="66">
        <v>7364142.0</v>
      </c>
      <c r="D117" s="26">
        <v>7364142.0</v>
      </c>
      <c r="E117" s="67">
        <f t="shared" si="1"/>
        <v>137739737</v>
      </c>
      <c r="G117" s="133" t="s">
        <v>273</v>
      </c>
      <c r="H117" s="9" t="s">
        <v>274</v>
      </c>
      <c r="I117" t="str">
        <f t="shared" si="3"/>
        <v>HDT: -9 -&gt; Adak</v>
      </c>
      <c r="J117" s="134">
        <v>-9.0</v>
      </c>
    </row>
    <row r="118" ht="15.75" customHeight="1">
      <c r="A118" s="68">
        <v>116.0</v>
      </c>
      <c r="B118" s="65">
        <v>7365750.0</v>
      </c>
      <c r="C118" s="66">
        <v>7365750.0</v>
      </c>
      <c r="D118" s="26">
        <v>7365750.0</v>
      </c>
      <c r="E118" s="67">
        <f t="shared" si="1"/>
        <v>145105487</v>
      </c>
      <c r="G118" s="133" t="s">
        <v>275</v>
      </c>
      <c r="H118" s="9" t="s">
        <v>276</v>
      </c>
      <c r="I118" t="str">
        <f t="shared" si="3"/>
        <v>MART: -9.5 -&gt; Taiohae</v>
      </c>
      <c r="J118" s="134">
        <v>-9.5</v>
      </c>
    </row>
    <row r="119" ht="15.75" customHeight="1">
      <c r="A119" s="68">
        <v>117.0</v>
      </c>
      <c r="B119" s="65">
        <v>7477319.0</v>
      </c>
      <c r="C119" s="66">
        <v>7477319.0</v>
      </c>
      <c r="D119" s="26">
        <v>7477319.0</v>
      </c>
      <c r="E119" s="67">
        <f t="shared" si="1"/>
        <v>152582806</v>
      </c>
      <c r="G119" s="133" t="s">
        <v>277</v>
      </c>
      <c r="H119" s="9" t="s">
        <v>278</v>
      </c>
      <c r="I119" t="str">
        <f t="shared" si="3"/>
        <v>HST: -10 -&gt; Honolulu</v>
      </c>
      <c r="J119" s="134">
        <v>-10.0</v>
      </c>
    </row>
    <row r="120" ht="15.75" customHeight="1">
      <c r="A120" s="68">
        <v>118.0</v>
      </c>
      <c r="B120" s="65">
        <v>7478951.0</v>
      </c>
      <c r="C120" s="66">
        <v>7478951.0</v>
      </c>
      <c r="D120" s="26">
        <v>7478951.0</v>
      </c>
      <c r="E120" s="67">
        <f t="shared" si="1"/>
        <v>160061757</v>
      </c>
      <c r="G120" s="133" t="s">
        <v>279</v>
      </c>
      <c r="H120" s="9" t="s">
        <v>280</v>
      </c>
      <c r="I120" t="str">
        <f t="shared" si="3"/>
        <v>NUT: -11 -&gt; Alofi</v>
      </c>
      <c r="J120" s="134">
        <v>-11.0</v>
      </c>
    </row>
    <row r="121" ht="15.75" customHeight="1">
      <c r="A121" s="68">
        <v>119.0</v>
      </c>
      <c r="B121" s="101">
        <v>7590951.0</v>
      </c>
      <c r="C121" s="66">
        <v>7950951.0</v>
      </c>
      <c r="D121" s="120">
        <v>7590951.0</v>
      </c>
      <c r="E121" s="67">
        <f t="shared" si="1"/>
        <v>167652708</v>
      </c>
      <c r="G121" s="138" t="s">
        <v>281</v>
      </c>
      <c r="H121" s="139" t="s">
        <v>282</v>
      </c>
      <c r="I121" s="10" t="str">
        <f t="shared" si="3"/>
        <v>AoE: -12 -&gt; Baker Island</v>
      </c>
      <c r="J121" s="140">
        <v>-12.0</v>
      </c>
    </row>
    <row r="122" ht="15.75" customHeight="1">
      <c r="A122" s="68">
        <v>120.0</v>
      </c>
      <c r="B122" s="101">
        <v>7592247.0</v>
      </c>
      <c r="C122" s="119">
        <v>7592247.0</v>
      </c>
      <c r="D122" s="120">
        <v>7592247.0</v>
      </c>
      <c r="E122" s="67">
        <f t="shared" si="1"/>
        <v>175244955</v>
      </c>
    </row>
    <row r="123" ht="15.75" customHeight="1">
      <c r="A123" s="68">
        <v>121.0</v>
      </c>
      <c r="B123" s="101">
        <v>7703960.0</v>
      </c>
      <c r="C123" s="119">
        <v>7703690.0</v>
      </c>
      <c r="D123" s="120">
        <v>7703690.0</v>
      </c>
      <c r="E123" s="67">
        <f t="shared" si="1"/>
        <v>182948645</v>
      </c>
    </row>
    <row r="124" ht="15.75" customHeight="1">
      <c r="A124" s="68">
        <v>122.0</v>
      </c>
      <c r="B124" s="101">
        <v>7705640.0</v>
      </c>
      <c r="C124" s="119">
        <v>7705640.0</v>
      </c>
      <c r="D124" s="120">
        <v>7705640.0</v>
      </c>
      <c r="E124" s="67">
        <f t="shared" si="1"/>
        <v>190654285</v>
      </c>
    </row>
    <row r="125" ht="15.75" customHeight="1">
      <c r="A125" s="68">
        <v>123.0</v>
      </c>
      <c r="B125" s="101">
        <v>7817425.0</v>
      </c>
      <c r="C125" s="66"/>
      <c r="D125" s="120">
        <v>7817425.0</v>
      </c>
      <c r="E125" s="67">
        <f t="shared" si="1"/>
        <v>198471710</v>
      </c>
      <c r="G125" s="9" t="s">
        <v>115</v>
      </c>
      <c r="H125" s="9" t="s">
        <v>283</v>
      </c>
      <c r="I125" s="9" t="s">
        <v>284</v>
      </c>
    </row>
    <row r="126" ht="15.75" customHeight="1">
      <c r="A126" s="68">
        <v>124.0</v>
      </c>
      <c r="B126" s="101">
        <v>7819129.0</v>
      </c>
      <c r="C126" s="66"/>
      <c r="D126" s="120">
        <v>7819129.0</v>
      </c>
      <c r="E126" s="67">
        <f t="shared" si="1"/>
        <v>206290839</v>
      </c>
      <c r="G126" s="9">
        <v>116.0</v>
      </c>
      <c r="H126" s="141">
        <f>D118</f>
        <v>7365750</v>
      </c>
      <c r="I126" s="142">
        <f t="shared" ref="I126:I135" si="4">56792*G126+777269</f>
        <v>7365141</v>
      </c>
    </row>
    <row r="127" ht="15.75" customHeight="1">
      <c r="A127" s="68">
        <v>125.0</v>
      </c>
      <c r="B127" s="65">
        <v>7930985.0</v>
      </c>
      <c r="C127" s="66">
        <v>7930985.0</v>
      </c>
      <c r="D127" s="26">
        <v>7930985.0</v>
      </c>
      <c r="E127" s="67">
        <f t="shared" si="1"/>
        <v>214221824</v>
      </c>
      <c r="G127" s="9">
        <v>118.0</v>
      </c>
      <c r="H127" s="141">
        <f>D120</f>
        <v>7478951</v>
      </c>
      <c r="I127" s="142">
        <f t="shared" si="4"/>
        <v>7478725</v>
      </c>
    </row>
    <row r="128" ht="15.75" customHeight="1">
      <c r="A128" s="68">
        <v>126.0</v>
      </c>
      <c r="B128" s="101">
        <v>7932713.0</v>
      </c>
      <c r="C128" s="66"/>
      <c r="D128" s="120">
        <v>7932713.0</v>
      </c>
      <c r="E128" s="67">
        <f t="shared" si="1"/>
        <v>222154537</v>
      </c>
      <c r="G128" s="9">
        <v>120.0</v>
      </c>
      <c r="H128" s="141">
        <f>D122</f>
        <v>7592247</v>
      </c>
      <c r="I128" s="142">
        <f t="shared" si="4"/>
        <v>7592309</v>
      </c>
    </row>
    <row r="129" ht="15.75" customHeight="1">
      <c r="A129" s="68">
        <v>127.0</v>
      </c>
      <c r="B129" s="101">
        <v>8044642.0</v>
      </c>
      <c r="C129" s="66"/>
      <c r="D129" s="120">
        <v>8044642.0</v>
      </c>
      <c r="E129" s="67">
        <f t="shared" si="1"/>
        <v>230199179</v>
      </c>
      <c r="G129" s="9">
        <v>122.0</v>
      </c>
      <c r="H129" s="141">
        <f>D124</f>
        <v>7705640</v>
      </c>
      <c r="I129" s="142">
        <f t="shared" si="4"/>
        <v>7705893</v>
      </c>
    </row>
    <row r="130" ht="15.75" customHeight="1">
      <c r="A130" s="68">
        <v>128.0</v>
      </c>
      <c r="B130" s="101">
        <v>8046394.0</v>
      </c>
      <c r="C130" s="66"/>
      <c r="D130" s="120">
        <v>8046394.0</v>
      </c>
      <c r="E130" s="67">
        <f t="shared" si="1"/>
        <v>238245573</v>
      </c>
      <c r="G130" s="9">
        <v>124.0</v>
      </c>
      <c r="H130" s="141">
        <f>D126</f>
        <v>7819129</v>
      </c>
      <c r="I130" s="142">
        <f t="shared" si="4"/>
        <v>7819477</v>
      </c>
    </row>
    <row r="131" ht="15.75" customHeight="1">
      <c r="A131" s="68">
        <v>129.0</v>
      </c>
      <c r="B131" s="101">
        <v>8158394.0</v>
      </c>
      <c r="C131" s="119">
        <v>8158394.0</v>
      </c>
      <c r="D131" s="120">
        <v>8158394.0</v>
      </c>
      <c r="E131" s="67">
        <f t="shared" si="1"/>
        <v>246403967</v>
      </c>
      <c r="G131" s="9">
        <v>126.0</v>
      </c>
      <c r="H131" s="141">
        <f>D128</f>
        <v>7932713</v>
      </c>
      <c r="I131" s="142">
        <f t="shared" si="4"/>
        <v>7933061</v>
      </c>
    </row>
    <row r="132" ht="15.75" customHeight="1">
      <c r="A132" s="68">
        <v>130.0</v>
      </c>
      <c r="B132" s="65">
        <v>8160170.0</v>
      </c>
      <c r="C132" s="66">
        <v>8160170.0</v>
      </c>
      <c r="D132" s="26">
        <v>8160170.0</v>
      </c>
      <c r="E132" s="67">
        <f t="shared" si="1"/>
        <v>254564137</v>
      </c>
      <c r="G132" s="9">
        <v>128.0</v>
      </c>
      <c r="H132" s="141">
        <f>D130</f>
        <v>8046394</v>
      </c>
      <c r="I132" s="142">
        <f t="shared" si="4"/>
        <v>8046645</v>
      </c>
    </row>
    <row r="133" ht="15.75" customHeight="1">
      <c r="A133" s="68">
        <v>131.0</v>
      </c>
      <c r="B133" s="101">
        <v>8272243.0</v>
      </c>
      <c r="C133" s="119">
        <v>8272243.0</v>
      </c>
      <c r="D133" s="120">
        <v>8272243.0</v>
      </c>
      <c r="E133" s="67">
        <f t="shared" si="1"/>
        <v>262836380</v>
      </c>
      <c r="G133" s="9">
        <v>130.0</v>
      </c>
      <c r="H133" s="141">
        <f>D132</f>
        <v>8160170</v>
      </c>
      <c r="I133" s="142">
        <f t="shared" si="4"/>
        <v>8160229</v>
      </c>
    </row>
    <row r="134" ht="15.75" customHeight="1">
      <c r="A134" s="68">
        <v>132.0</v>
      </c>
      <c r="B134" s="101">
        <v>8274043.0</v>
      </c>
      <c r="C134" s="66"/>
      <c r="D134" s="120">
        <v>8274043.0</v>
      </c>
      <c r="E134" s="67">
        <f t="shared" si="1"/>
        <v>271110423</v>
      </c>
      <c r="G134" s="9">
        <v>132.0</v>
      </c>
      <c r="H134" s="141">
        <f>D134</f>
        <v>8274043</v>
      </c>
      <c r="I134" s="142">
        <f t="shared" si="4"/>
        <v>8273813</v>
      </c>
    </row>
    <row r="135" ht="15.75" customHeight="1">
      <c r="A135" s="68">
        <v>133.0</v>
      </c>
      <c r="B135" s="101">
        <v>8386187.0</v>
      </c>
      <c r="C135" s="66"/>
      <c r="D135" s="120">
        <v>8386187.0</v>
      </c>
      <c r="E135" s="67">
        <f t="shared" si="1"/>
        <v>279496610</v>
      </c>
      <c r="G135" s="9">
        <v>134.0</v>
      </c>
      <c r="H135" s="141">
        <f>D136</f>
        <v>8388011</v>
      </c>
      <c r="I135" s="142">
        <f t="shared" si="4"/>
        <v>8387397</v>
      </c>
    </row>
    <row r="136" ht="15.75" customHeight="1">
      <c r="A136" s="68">
        <v>134.0</v>
      </c>
      <c r="B136" s="101">
        <v>8388011.0</v>
      </c>
      <c r="C136" s="66"/>
      <c r="D136" s="154">
        <v>8388011.0</v>
      </c>
      <c r="E136" s="156">
        <f t="shared" si="1"/>
        <v>287884621</v>
      </c>
    </row>
    <row r="137" ht="15.75" customHeight="1">
      <c r="A137" s="68">
        <v>135.0</v>
      </c>
      <c r="B137" s="101">
        <v>8500228.0</v>
      </c>
      <c r="C137" s="66"/>
      <c r="D137" s="120">
        <v>8500228.0</v>
      </c>
      <c r="E137" s="67">
        <f t="shared" si="1"/>
        <v>296384849</v>
      </c>
      <c r="G137" s="9">
        <v>117.0</v>
      </c>
      <c r="H137" s="141">
        <f>D119</f>
        <v>7477319</v>
      </c>
      <c r="I137" s="142">
        <f t="shared" ref="I137:I146" si="5">56825*G137+828290</f>
        <v>7476815</v>
      </c>
    </row>
    <row r="138" ht="15.75" customHeight="1">
      <c r="A138" s="68">
        <v>136.0</v>
      </c>
      <c r="B138" s="65"/>
      <c r="C138" s="66"/>
      <c r="D138" s="164">
        <f>IF(ISEVEN(A138),56792*A138+777269,56825*A138+828290)</f>
        <v>8500981</v>
      </c>
      <c r="E138" s="67">
        <f t="shared" si="1"/>
        <v>304885830</v>
      </c>
      <c r="G138" s="9">
        <v>119.0</v>
      </c>
      <c r="H138" s="141">
        <f>D121</f>
        <v>7590951</v>
      </c>
      <c r="I138" s="142">
        <f t="shared" si="5"/>
        <v>7590465</v>
      </c>
    </row>
    <row r="139" ht="15.75" customHeight="1">
      <c r="A139" s="68">
        <v>137.0</v>
      </c>
      <c r="B139" s="101">
        <v>8614365.0</v>
      </c>
      <c r="C139" s="66"/>
      <c r="D139" s="120">
        <v>8614365.0</v>
      </c>
      <c r="E139" s="67">
        <f t="shared" si="1"/>
        <v>313500195</v>
      </c>
      <c r="G139" s="9">
        <v>121.0</v>
      </c>
      <c r="H139" s="141">
        <f>D123</f>
        <v>7703690</v>
      </c>
      <c r="I139" s="142">
        <f t="shared" si="5"/>
        <v>7704115</v>
      </c>
    </row>
    <row r="140" ht="15.75" customHeight="1">
      <c r="A140" s="68">
        <v>138.0</v>
      </c>
      <c r="B140" s="101">
        <v>8616237.0</v>
      </c>
      <c r="C140" s="66"/>
      <c r="D140" s="120">
        <v>8616237.0</v>
      </c>
      <c r="E140" s="67">
        <f t="shared" si="1"/>
        <v>322116432</v>
      </c>
      <c r="G140" s="9">
        <v>123.0</v>
      </c>
      <c r="H140" s="141">
        <f>D125</f>
        <v>7817425</v>
      </c>
      <c r="I140" s="142">
        <f t="shared" si="5"/>
        <v>7817765</v>
      </c>
    </row>
    <row r="141" ht="15.75" customHeight="1">
      <c r="A141" s="68">
        <v>139.0</v>
      </c>
      <c r="B141" s="101">
        <v>8728597.0</v>
      </c>
      <c r="C141" s="66"/>
      <c r="D141" s="120">
        <v>8728597.0</v>
      </c>
      <c r="E141" s="67">
        <f t="shared" si="1"/>
        <v>330845029</v>
      </c>
      <c r="G141" s="9">
        <v>125.0</v>
      </c>
      <c r="H141" s="141">
        <f>D127</f>
        <v>7930985</v>
      </c>
      <c r="I141" s="142">
        <f t="shared" si="5"/>
        <v>7931415</v>
      </c>
    </row>
    <row r="142" ht="15.75" customHeight="1">
      <c r="A142" s="68">
        <v>140.0</v>
      </c>
      <c r="B142" s="101">
        <v>8730493.0</v>
      </c>
      <c r="C142" s="66"/>
      <c r="D142" s="120">
        <v>8730493.0</v>
      </c>
      <c r="E142" s="67">
        <f t="shared" si="1"/>
        <v>339575522</v>
      </c>
      <c r="G142" s="9">
        <v>127.0</v>
      </c>
      <c r="H142" s="141">
        <f>D129</f>
        <v>8044642</v>
      </c>
      <c r="I142" s="142">
        <f t="shared" si="5"/>
        <v>8045065</v>
      </c>
    </row>
    <row r="143" ht="15.75" customHeight="1">
      <c r="A143" s="68">
        <v>141.0</v>
      </c>
      <c r="B143" s="101">
        <v>8842926.0</v>
      </c>
      <c r="C143" s="66"/>
      <c r="D143" s="120">
        <v>8842926.0</v>
      </c>
      <c r="E143" s="67">
        <f t="shared" si="1"/>
        <v>348418448</v>
      </c>
      <c r="G143" s="9">
        <v>129.0</v>
      </c>
      <c r="H143" s="141">
        <f>D131</f>
        <v>8158394</v>
      </c>
      <c r="I143" s="142">
        <f t="shared" si="5"/>
        <v>8158715</v>
      </c>
    </row>
    <row r="144" ht="15.75" customHeight="1">
      <c r="A144" s="68">
        <v>142.0</v>
      </c>
      <c r="B144" s="65">
        <v>8844846.0</v>
      </c>
      <c r="C144" s="66">
        <v>8844846.0</v>
      </c>
      <c r="D144" s="26">
        <v>8844846.0</v>
      </c>
      <c r="E144" s="67">
        <f t="shared" si="1"/>
        <v>357263294</v>
      </c>
      <c r="G144" s="9">
        <v>131.0</v>
      </c>
      <c r="H144" s="141">
        <f>D133</f>
        <v>8272243</v>
      </c>
      <c r="I144" s="142">
        <f t="shared" si="5"/>
        <v>8272365</v>
      </c>
    </row>
    <row r="145" ht="15.75" customHeight="1">
      <c r="A145" s="68">
        <v>143.0</v>
      </c>
      <c r="B145" s="101">
        <v>8846766.0</v>
      </c>
      <c r="C145" s="66"/>
      <c r="D145" s="137">
        <v>8846766.0</v>
      </c>
      <c r="E145" s="67">
        <f t="shared" si="1"/>
        <v>366110060</v>
      </c>
      <c r="G145" s="9">
        <v>133.0</v>
      </c>
      <c r="H145" s="141">
        <f>D135</f>
        <v>8386187</v>
      </c>
      <c r="I145" s="142">
        <f t="shared" si="5"/>
        <v>8386015</v>
      </c>
    </row>
    <row r="146" ht="15.75" customHeight="1">
      <c r="A146" s="68">
        <v>144.0</v>
      </c>
      <c r="B146" s="101">
        <v>8959294.0</v>
      </c>
      <c r="C146" s="66"/>
      <c r="D146" s="137">
        <v>8959294.0</v>
      </c>
      <c r="E146" s="67">
        <f t="shared" si="1"/>
        <v>375069354</v>
      </c>
      <c r="G146" s="9">
        <v>135.0</v>
      </c>
      <c r="H146" s="141">
        <f>D137</f>
        <v>8500228</v>
      </c>
      <c r="I146" s="142">
        <f t="shared" si="5"/>
        <v>8499665</v>
      </c>
    </row>
    <row r="147" ht="15.75" customHeight="1">
      <c r="A147" s="68">
        <v>145.0</v>
      </c>
      <c r="B147" s="101">
        <v>8961238.0</v>
      </c>
      <c r="C147" s="66"/>
      <c r="D147" s="120">
        <v>8961238.0</v>
      </c>
      <c r="E147" s="67">
        <f t="shared" si="1"/>
        <v>384030592</v>
      </c>
    </row>
    <row r="148" ht="15.75" customHeight="1">
      <c r="A148" s="68">
        <v>146.0</v>
      </c>
      <c r="B148" s="101">
        <v>9073839.0</v>
      </c>
      <c r="C148" s="66"/>
      <c r="D148" s="120">
        <v>9073839.0</v>
      </c>
      <c r="E148" s="67">
        <f t="shared" si="1"/>
        <v>393104431</v>
      </c>
    </row>
    <row r="149" ht="15.75" customHeight="1">
      <c r="A149" s="68">
        <v>147.0</v>
      </c>
      <c r="B149" s="101">
        <v>9075807.0</v>
      </c>
      <c r="C149" s="66"/>
      <c r="D149" s="120">
        <v>9075807.0</v>
      </c>
      <c r="E149" s="67">
        <f t="shared" si="1"/>
        <v>402180238</v>
      </c>
    </row>
    <row r="150" ht="15.75" customHeight="1">
      <c r="A150" s="68">
        <v>148.0</v>
      </c>
      <c r="B150" s="101">
        <v>9077775.0</v>
      </c>
      <c r="C150" s="66"/>
      <c r="D150" s="120">
        <v>9077775.0</v>
      </c>
      <c r="E150" s="67">
        <f t="shared" si="1"/>
        <v>411258013</v>
      </c>
    </row>
    <row r="151" ht="15.75" customHeight="1">
      <c r="A151" s="68">
        <v>149.0</v>
      </c>
      <c r="B151" s="65">
        <v>9190471.0</v>
      </c>
      <c r="C151" s="66">
        <v>9190471.0</v>
      </c>
      <c r="D151" s="26">
        <v>9190471.0</v>
      </c>
      <c r="E151" s="67">
        <f t="shared" si="1"/>
        <v>420448484</v>
      </c>
    </row>
    <row r="152" ht="15.75" customHeight="1">
      <c r="A152" s="68">
        <v>150.0</v>
      </c>
      <c r="B152" s="101">
        <v>9192463.0</v>
      </c>
      <c r="C152" s="66"/>
      <c r="D152" s="120">
        <v>9192463.0</v>
      </c>
      <c r="E152" s="67">
        <f t="shared" si="1"/>
        <v>429640947</v>
      </c>
    </row>
    <row r="153" ht="15.75" customHeight="1">
      <c r="A153" s="68">
        <v>151.0</v>
      </c>
      <c r="B153" s="101">
        <v>9305232.0</v>
      </c>
      <c r="C153" s="66"/>
      <c r="D153" s="120">
        <v>9305232.0</v>
      </c>
      <c r="E153" s="67">
        <f t="shared" si="1"/>
        <v>438946179</v>
      </c>
    </row>
    <row r="154" ht="15.75" customHeight="1">
      <c r="A154" s="68">
        <v>152.0</v>
      </c>
      <c r="B154" s="101">
        <v>9307248.0</v>
      </c>
      <c r="C154" s="66"/>
      <c r="D154" s="120">
        <v>9307248.0</v>
      </c>
      <c r="E154" s="67">
        <f t="shared" si="1"/>
        <v>448253427</v>
      </c>
    </row>
    <row r="155" ht="15.75" customHeight="1">
      <c r="A155" s="68">
        <v>153.0</v>
      </c>
      <c r="B155" s="101">
        <v>9309264.0</v>
      </c>
      <c r="C155" s="66"/>
      <c r="D155" s="120">
        <v>9309264.0</v>
      </c>
      <c r="E155" s="67">
        <f t="shared" si="1"/>
        <v>457562691</v>
      </c>
    </row>
    <row r="156" ht="15.75" customHeight="1">
      <c r="A156" s="68">
        <v>154.0</v>
      </c>
      <c r="B156" s="101">
        <v>9422129.0</v>
      </c>
      <c r="C156" s="66"/>
      <c r="D156" s="120">
        <v>9422129.0</v>
      </c>
      <c r="E156" s="67">
        <f t="shared" si="1"/>
        <v>466984820</v>
      </c>
    </row>
    <row r="157" ht="15.75" customHeight="1">
      <c r="A157" s="68">
        <v>155.0</v>
      </c>
      <c r="B157" s="101">
        <v>9424169.0</v>
      </c>
      <c r="C157" s="66"/>
      <c r="D157" s="120">
        <v>9424169.0</v>
      </c>
      <c r="E157" s="67">
        <f t="shared" si="1"/>
        <v>476408989</v>
      </c>
    </row>
    <row r="158" ht="15.75" customHeight="1">
      <c r="A158" s="68">
        <v>156.0</v>
      </c>
      <c r="B158" s="101">
        <v>9537105.0</v>
      </c>
      <c r="C158" s="66"/>
      <c r="D158" s="120">
        <v>9537105.0</v>
      </c>
      <c r="E158" s="67">
        <f t="shared" si="1"/>
        <v>485946094</v>
      </c>
    </row>
    <row r="159" ht="15.75" customHeight="1">
      <c r="A159" s="68">
        <v>157.0</v>
      </c>
      <c r="B159" s="101">
        <v>9539169.0</v>
      </c>
      <c r="C159" s="66"/>
      <c r="D159" s="120">
        <v>9539169.0</v>
      </c>
      <c r="E159" s="67">
        <f t="shared" si="1"/>
        <v>495485263</v>
      </c>
    </row>
    <row r="160" ht="15.75" customHeight="1">
      <c r="A160" s="68">
        <v>158.0</v>
      </c>
      <c r="B160" s="101">
        <v>9541233.0</v>
      </c>
      <c r="C160" s="66"/>
      <c r="D160" s="120">
        <v>9541233.0</v>
      </c>
      <c r="E160" s="67">
        <f t="shared" si="1"/>
        <v>505026496</v>
      </c>
    </row>
    <row r="161" ht="15.75" customHeight="1">
      <c r="A161" s="68">
        <v>159.0</v>
      </c>
      <c r="B161" s="101">
        <v>9654266.0</v>
      </c>
      <c r="C161" s="66"/>
      <c r="D161" s="137">
        <v>9654266.0</v>
      </c>
      <c r="E161" s="67">
        <f t="shared" si="1"/>
        <v>514680762</v>
      </c>
    </row>
    <row r="162" ht="15.75" customHeight="1">
      <c r="A162" s="68">
        <v>160.0</v>
      </c>
      <c r="B162" s="101">
        <v>9656354.0</v>
      </c>
      <c r="C162" s="66"/>
      <c r="D162" s="120">
        <v>9656354.0</v>
      </c>
      <c r="E162" s="67">
        <f t="shared" si="1"/>
        <v>524337116</v>
      </c>
    </row>
    <row r="163" ht="15.75" customHeight="1">
      <c r="A163" s="68">
        <v>161.0</v>
      </c>
      <c r="B163" s="101">
        <v>9769458.0</v>
      </c>
      <c r="C163" s="66"/>
      <c r="D163" s="120">
        <v>9769458.0</v>
      </c>
      <c r="E163" s="67">
        <f t="shared" si="1"/>
        <v>534106574</v>
      </c>
    </row>
    <row r="164" ht="15.75" customHeight="1">
      <c r="A164" s="68">
        <v>162.0</v>
      </c>
      <c r="B164" s="101">
        <v>9771570.0</v>
      </c>
      <c r="C164" s="66"/>
      <c r="D164" s="120">
        <v>9771570.0</v>
      </c>
      <c r="E164" s="67">
        <f t="shared" si="1"/>
        <v>543878144</v>
      </c>
    </row>
    <row r="165" ht="15.75" customHeight="1">
      <c r="A165" s="68">
        <v>163.0</v>
      </c>
      <c r="B165" s="65">
        <v>9773682.0</v>
      </c>
      <c r="C165" s="66">
        <v>9773682.0</v>
      </c>
      <c r="D165" s="120">
        <v>9773682.0</v>
      </c>
      <c r="E165" s="67">
        <f t="shared" si="1"/>
        <v>553651826</v>
      </c>
    </row>
    <row r="166" ht="15.75" customHeight="1">
      <c r="A166" s="68">
        <v>164.0</v>
      </c>
      <c r="B166" s="101">
        <v>9886883.0</v>
      </c>
      <c r="C166" s="66"/>
      <c r="D166" s="120">
        <v>9886883.0</v>
      </c>
      <c r="E166" s="67">
        <f t="shared" si="1"/>
        <v>563538709</v>
      </c>
    </row>
    <row r="167" ht="15.75" customHeight="1">
      <c r="A167" s="68">
        <v>165.0</v>
      </c>
      <c r="B167" s="101">
        <v>9889019.0</v>
      </c>
      <c r="C167" s="66"/>
      <c r="D167" s="120">
        <v>9889019.0</v>
      </c>
      <c r="E167" s="67">
        <f t="shared" si="1"/>
        <v>573427728</v>
      </c>
    </row>
    <row r="168" ht="15.75" customHeight="1">
      <c r="A168" s="68">
        <v>166.0</v>
      </c>
      <c r="B168" s="101">
        <v>1.0002292E7</v>
      </c>
      <c r="C168" s="66"/>
      <c r="D168" s="120">
        <v>1.0002292E7</v>
      </c>
      <c r="E168" s="67">
        <f t="shared" si="1"/>
        <v>583430020</v>
      </c>
    </row>
    <row r="169" ht="15.75" customHeight="1">
      <c r="A169" s="68">
        <v>167.0</v>
      </c>
      <c r="B169" s="101">
        <v>1.0004452E7</v>
      </c>
      <c r="C169" s="66"/>
      <c r="D169" s="120">
        <v>1.0004452E7</v>
      </c>
      <c r="E169" s="67">
        <f t="shared" si="1"/>
        <v>593434472</v>
      </c>
    </row>
    <row r="170" ht="15.75" customHeight="1">
      <c r="A170" s="68">
        <v>168.0</v>
      </c>
      <c r="B170" s="101">
        <v>1.0006612E7</v>
      </c>
      <c r="C170" s="119">
        <v>1.0006612E7</v>
      </c>
      <c r="D170" s="120">
        <v>1.0006612E7</v>
      </c>
      <c r="E170" s="67">
        <f t="shared" si="1"/>
        <v>603441084</v>
      </c>
    </row>
    <row r="171" ht="15.75" customHeight="1">
      <c r="A171" s="68">
        <v>169.0</v>
      </c>
      <c r="B171" s="101">
        <v>1.011998E7</v>
      </c>
      <c r="C171" s="119"/>
      <c r="D171" s="120">
        <v>1.011998E7</v>
      </c>
      <c r="E171" s="67">
        <f>SUM($D$3:D170)</f>
        <v>603441084</v>
      </c>
    </row>
    <row r="172" ht="15.75" customHeight="1">
      <c r="A172" s="68">
        <v>170.0</v>
      </c>
      <c r="B172" s="65"/>
      <c r="C172" s="66"/>
      <c r="D172" s="164">
        <f t="shared" ref="D172:D173" si="6">IF(ISEVEN(A172),56792*A172+777269,56825*A172+828290)</f>
        <v>10431909</v>
      </c>
      <c r="E172" s="67">
        <f t="shared" ref="E172:E226" si="7">SUM($D$3:D172)</f>
        <v>623992973</v>
      </c>
    </row>
    <row r="173" ht="15.75" customHeight="1">
      <c r="A173" s="68">
        <v>171.0</v>
      </c>
      <c r="B173" s="65"/>
      <c r="C173" s="66"/>
      <c r="D173" s="164">
        <f t="shared" si="6"/>
        <v>10545365</v>
      </c>
      <c r="E173" s="67">
        <f t="shared" si="7"/>
        <v>634538338</v>
      </c>
    </row>
    <row r="174" ht="15.75" customHeight="1">
      <c r="A174" s="68">
        <v>172.0</v>
      </c>
      <c r="B174" s="65">
        <v>1.0237813E7</v>
      </c>
      <c r="C174" s="66">
        <v>1.0237813E7</v>
      </c>
      <c r="D174" s="120">
        <v>1.0237813E7</v>
      </c>
      <c r="E174" s="67">
        <f t="shared" si="7"/>
        <v>644776151</v>
      </c>
    </row>
    <row r="175" ht="15.75" customHeight="1">
      <c r="A175" s="68">
        <v>173.0</v>
      </c>
      <c r="B175" s="65"/>
      <c r="C175" s="66"/>
      <c r="D175" s="164">
        <f t="shared" ref="D175:D195" si="8">IF(ISEVEN(A175),56792*A175+777269,56825*A175+828290)</f>
        <v>10659015</v>
      </c>
      <c r="E175" s="67">
        <f t="shared" si="7"/>
        <v>655435166</v>
      </c>
    </row>
    <row r="176" ht="15.75" customHeight="1">
      <c r="A176" s="68">
        <v>174.0</v>
      </c>
      <c r="B176" s="65"/>
      <c r="C176" s="66"/>
      <c r="D176" s="164">
        <f t="shared" si="8"/>
        <v>10659077</v>
      </c>
      <c r="E176" s="67">
        <f t="shared" si="7"/>
        <v>666094243</v>
      </c>
    </row>
    <row r="177" ht="15.75" customHeight="1">
      <c r="A177" s="68">
        <v>175.0</v>
      </c>
      <c r="B177" s="65"/>
      <c r="C177" s="66"/>
      <c r="D177" s="164">
        <f t="shared" si="8"/>
        <v>10772665</v>
      </c>
      <c r="E177" s="67">
        <f t="shared" si="7"/>
        <v>676866908</v>
      </c>
    </row>
    <row r="178" ht="15.75" customHeight="1">
      <c r="A178" s="68">
        <v>176.0</v>
      </c>
      <c r="B178" s="65"/>
      <c r="C178" s="66"/>
      <c r="D178" s="164">
        <f t="shared" si="8"/>
        <v>10772661</v>
      </c>
      <c r="E178" s="67">
        <f t="shared" si="7"/>
        <v>687639569</v>
      </c>
    </row>
    <row r="179" ht="15.75" customHeight="1">
      <c r="A179" s="68">
        <v>177.0</v>
      </c>
      <c r="B179" s="65"/>
      <c r="C179" s="66"/>
      <c r="D179" s="164">
        <f t="shared" si="8"/>
        <v>10886315</v>
      </c>
      <c r="E179" s="67">
        <f t="shared" si="7"/>
        <v>698525884</v>
      </c>
    </row>
    <row r="180" ht="15.75" customHeight="1">
      <c r="A180" s="68">
        <v>178.0</v>
      </c>
      <c r="B180" s="65"/>
      <c r="C180" s="66"/>
      <c r="D180" s="164">
        <f t="shared" si="8"/>
        <v>10886245</v>
      </c>
      <c r="E180" s="67">
        <f t="shared" si="7"/>
        <v>709412129</v>
      </c>
    </row>
    <row r="181" ht="15.75" customHeight="1">
      <c r="A181" s="68">
        <v>179.0</v>
      </c>
      <c r="B181" s="65"/>
      <c r="C181" s="66"/>
      <c r="D181" s="164">
        <f t="shared" si="8"/>
        <v>10999965</v>
      </c>
      <c r="E181" s="67">
        <f t="shared" si="7"/>
        <v>720412094</v>
      </c>
    </row>
    <row r="182" ht="15.75" customHeight="1">
      <c r="A182" s="68">
        <v>180.0</v>
      </c>
      <c r="B182" s="65"/>
      <c r="C182" s="66"/>
      <c r="D182" s="164">
        <f t="shared" si="8"/>
        <v>10999829</v>
      </c>
      <c r="E182" s="67">
        <f t="shared" si="7"/>
        <v>731411923</v>
      </c>
    </row>
    <row r="183" ht="15.75" customHeight="1">
      <c r="A183" s="68">
        <v>181.0</v>
      </c>
      <c r="B183" s="65"/>
      <c r="C183" s="66"/>
      <c r="D183" s="164">
        <f t="shared" si="8"/>
        <v>11113615</v>
      </c>
      <c r="E183" s="67">
        <f t="shared" si="7"/>
        <v>742525538</v>
      </c>
    </row>
    <row r="184" ht="15.75" customHeight="1">
      <c r="A184" s="68">
        <v>182.0</v>
      </c>
      <c r="B184" s="65"/>
      <c r="C184" s="66"/>
      <c r="D184" s="164">
        <f t="shared" si="8"/>
        <v>11113413</v>
      </c>
      <c r="E184" s="67">
        <f t="shared" si="7"/>
        <v>753638951</v>
      </c>
    </row>
    <row r="185" ht="15.75" customHeight="1">
      <c r="A185" s="68">
        <v>183.0</v>
      </c>
      <c r="B185" s="65"/>
      <c r="C185" s="66"/>
      <c r="D185" s="164">
        <f t="shared" si="8"/>
        <v>11227265</v>
      </c>
      <c r="E185" s="67">
        <f t="shared" si="7"/>
        <v>764866216</v>
      </c>
    </row>
    <row r="186" ht="15.75" customHeight="1">
      <c r="A186" s="68">
        <v>184.0</v>
      </c>
      <c r="B186" s="65"/>
      <c r="C186" s="66"/>
      <c r="D186" s="164">
        <f t="shared" si="8"/>
        <v>11226997</v>
      </c>
      <c r="E186" s="67">
        <f t="shared" si="7"/>
        <v>776093213</v>
      </c>
    </row>
    <row r="187" ht="15.75" customHeight="1">
      <c r="A187" s="68">
        <v>185.0</v>
      </c>
      <c r="B187" s="65"/>
      <c r="C187" s="66"/>
      <c r="D187" s="164">
        <f t="shared" si="8"/>
        <v>11340915</v>
      </c>
      <c r="E187" s="67">
        <f t="shared" si="7"/>
        <v>787434128</v>
      </c>
    </row>
    <row r="188" ht="15.75" customHeight="1">
      <c r="A188" s="68">
        <v>186.0</v>
      </c>
      <c r="B188" s="65"/>
      <c r="C188" s="66"/>
      <c r="D188" s="164">
        <f t="shared" si="8"/>
        <v>11340581</v>
      </c>
      <c r="E188" s="67">
        <f t="shared" si="7"/>
        <v>798774709</v>
      </c>
    </row>
    <row r="189" ht="15.75" customHeight="1">
      <c r="A189" s="68">
        <v>187.0</v>
      </c>
      <c r="B189" s="65"/>
      <c r="C189" s="66"/>
      <c r="D189" s="164">
        <f t="shared" si="8"/>
        <v>11454565</v>
      </c>
      <c r="E189" s="67">
        <f t="shared" si="7"/>
        <v>810229274</v>
      </c>
    </row>
    <row r="190" ht="15.75" customHeight="1">
      <c r="A190" s="68">
        <v>188.0</v>
      </c>
      <c r="B190" s="65"/>
      <c r="C190" s="66"/>
      <c r="D190" s="164">
        <f t="shared" si="8"/>
        <v>11454165</v>
      </c>
      <c r="E190" s="67">
        <f t="shared" si="7"/>
        <v>821683439</v>
      </c>
    </row>
    <row r="191" ht="15.75" customHeight="1">
      <c r="A191" s="68">
        <v>189.0</v>
      </c>
      <c r="B191" s="65"/>
      <c r="C191" s="66"/>
      <c r="D191" s="164">
        <f t="shared" si="8"/>
        <v>11568215</v>
      </c>
      <c r="E191" s="67">
        <f t="shared" si="7"/>
        <v>833251654</v>
      </c>
    </row>
    <row r="192" ht="15.75" customHeight="1">
      <c r="A192" s="68">
        <v>190.0</v>
      </c>
      <c r="B192" s="65"/>
      <c r="C192" s="66"/>
      <c r="D192" s="164">
        <f t="shared" si="8"/>
        <v>11567749</v>
      </c>
      <c r="E192" s="67">
        <f t="shared" si="7"/>
        <v>844819403</v>
      </c>
    </row>
    <row r="193" ht="15.75" customHeight="1">
      <c r="A193" s="68">
        <v>191.0</v>
      </c>
      <c r="B193" s="65"/>
      <c r="C193" s="66"/>
      <c r="D193" s="164">
        <f t="shared" si="8"/>
        <v>11681865</v>
      </c>
      <c r="E193" s="67">
        <f t="shared" si="7"/>
        <v>856501268</v>
      </c>
    </row>
    <row r="194" ht="15.75" customHeight="1">
      <c r="A194" s="68">
        <v>192.0</v>
      </c>
      <c r="B194" s="65"/>
      <c r="C194" s="66"/>
      <c r="D194" s="164">
        <f t="shared" si="8"/>
        <v>11681333</v>
      </c>
      <c r="E194" s="67">
        <f t="shared" si="7"/>
        <v>868182601</v>
      </c>
    </row>
    <row r="195" ht="15.75" customHeight="1">
      <c r="A195" s="68">
        <v>193.0</v>
      </c>
      <c r="B195" s="65"/>
      <c r="C195" s="66"/>
      <c r="D195" s="164">
        <f t="shared" si="8"/>
        <v>11795515</v>
      </c>
      <c r="E195" s="67">
        <f t="shared" si="7"/>
        <v>879978116</v>
      </c>
    </row>
    <row r="196" ht="15.75" customHeight="1">
      <c r="A196" s="68">
        <v>194.0</v>
      </c>
      <c r="B196" s="65">
        <v>1.1292666E7</v>
      </c>
      <c r="C196" s="66">
        <v>1.1292666E7</v>
      </c>
      <c r="D196" s="120">
        <v>1.1292666E7</v>
      </c>
      <c r="E196" s="67">
        <f t="shared" si="7"/>
        <v>891270782</v>
      </c>
    </row>
    <row r="197" ht="15.75" customHeight="1">
      <c r="A197" s="68">
        <v>195.0</v>
      </c>
      <c r="B197" s="101">
        <v>1.129509E7</v>
      </c>
      <c r="C197" s="119">
        <v>1.129509E7</v>
      </c>
      <c r="D197" s="120">
        <v>1.129509E7</v>
      </c>
      <c r="E197" s="67">
        <f t="shared" si="7"/>
        <v>902565872</v>
      </c>
    </row>
    <row r="198" ht="15.75" customHeight="1">
      <c r="A198" s="68">
        <v>196.0</v>
      </c>
      <c r="B198" s="65"/>
      <c r="C198" s="66"/>
      <c r="D198" s="164">
        <f t="shared" ref="D198:D225" si="9">IF(ISEVEN(A198),56792*A198+777269,56825*A198+828290)</f>
        <v>11908501</v>
      </c>
      <c r="E198" s="67">
        <f t="shared" si="7"/>
        <v>914474373</v>
      </c>
    </row>
    <row r="199" ht="15.75" customHeight="1">
      <c r="A199" s="68">
        <v>197.0</v>
      </c>
      <c r="B199" s="65"/>
      <c r="C199" s="66"/>
      <c r="D199" s="164">
        <f t="shared" si="9"/>
        <v>12022815</v>
      </c>
      <c r="E199" s="67">
        <f t="shared" si="7"/>
        <v>926497188</v>
      </c>
    </row>
    <row r="200" ht="15.75" customHeight="1">
      <c r="A200" s="68">
        <v>198.0</v>
      </c>
      <c r="B200" s="65"/>
      <c r="C200" s="66"/>
      <c r="D200" s="164">
        <f t="shared" si="9"/>
        <v>12022085</v>
      </c>
      <c r="E200" s="67">
        <f t="shared" si="7"/>
        <v>938519273</v>
      </c>
    </row>
    <row r="201" ht="15.75" customHeight="1">
      <c r="A201" s="68">
        <v>199.0</v>
      </c>
      <c r="B201" s="65"/>
      <c r="C201" s="66"/>
      <c r="D201" s="164">
        <f t="shared" si="9"/>
        <v>12136465</v>
      </c>
      <c r="E201" s="67">
        <f t="shared" si="7"/>
        <v>950655738</v>
      </c>
    </row>
    <row r="202" ht="15.75" customHeight="1">
      <c r="A202" s="68">
        <v>200.0</v>
      </c>
      <c r="B202" s="65"/>
      <c r="C202" s="66"/>
      <c r="D202" s="164">
        <f t="shared" si="9"/>
        <v>12135669</v>
      </c>
      <c r="E202" s="67">
        <f t="shared" si="7"/>
        <v>962791407</v>
      </c>
    </row>
    <row r="203" ht="15.75" customHeight="1">
      <c r="A203" s="68">
        <v>201.0</v>
      </c>
      <c r="B203" s="65"/>
      <c r="C203" s="66"/>
      <c r="D203" s="164">
        <f t="shared" si="9"/>
        <v>12250115</v>
      </c>
      <c r="E203" s="67">
        <f t="shared" si="7"/>
        <v>975041522</v>
      </c>
    </row>
    <row r="204" ht="15.75" customHeight="1">
      <c r="A204" s="68">
        <v>202.0</v>
      </c>
      <c r="B204" s="65"/>
      <c r="C204" s="66"/>
      <c r="D204" s="164">
        <f t="shared" si="9"/>
        <v>12249253</v>
      </c>
      <c r="E204" s="67">
        <f t="shared" si="7"/>
        <v>987290775</v>
      </c>
    </row>
    <row r="205" ht="15.75" customHeight="1">
      <c r="A205" s="68">
        <v>203.0</v>
      </c>
      <c r="B205" s="65"/>
      <c r="C205" s="66"/>
      <c r="D205" s="164">
        <f t="shared" si="9"/>
        <v>12363765</v>
      </c>
      <c r="E205" s="67">
        <f t="shared" si="7"/>
        <v>999654540</v>
      </c>
    </row>
    <row r="206" ht="15.75" customHeight="1">
      <c r="A206" s="68">
        <v>204.0</v>
      </c>
      <c r="B206" s="65"/>
      <c r="C206" s="66"/>
      <c r="D206" s="164">
        <f t="shared" si="9"/>
        <v>12362837</v>
      </c>
      <c r="E206" s="67">
        <f t="shared" si="7"/>
        <v>1012017377</v>
      </c>
    </row>
    <row r="207" ht="15.75" customHeight="1">
      <c r="A207" s="68">
        <v>205.0</v>
      </c>
      <c r="B207" s="65"/>
      <c r="C207" s="66">
        <v>1.1655548E7</v>
      </c>
      <c r="D207" s="164">
        <f t="shared" si="9"/>
        <v>12477415</v>
      </c>
      <c r="E207" s="67">
        <f t="shared" si="7"/>
        <v>1024494792</v>
      </c>
    </row>
    <row r="208" ht="15.75" customHeight="1">
      <c r="A208" s="68">
        <v>206.0</v>
      </c>
      <c r="B208" s="65"/>
      <c r="C208" s="66"/>
      <c r="D208" s="164">
        <f t="shared" si="9"/>
        <v>12476421</v>
      </c>
      <c r="E208" s="67">
        <f t="shared" si="7"/>
        <v>1036971213</v>
      </c>
    </row>
    <row r="209" ht="15.75" customHeight="1">
      <c r="A209" s="68">
        <v>207.0</v>
      </c>
      <c r="B209" s="65"/>
      <c r="C209" s="66"/>
      <c r="D209" s="164">
        <f t="shared" si="9"/>
        <v>12591065</v>
      </c>
      <c r="E209" s="67">
        <f t="shared" si="7"/>
        <v>1049562278</v>
      </c>
    </row>
    <row r="210" ht="15.75" customHeight="1">
      <c r="A210" s="68">
        <v>208.0</v>
      </c>
      <c r="B210" s="65"/>
      <c r="C210" s="66"/>
      <c r="D210" s="164">
        <f t="shared" si="9"/>
        <v>12590005</v>
      </c>
      <c r="E210" s="67">
        <f t="shared" si="7"/>
        <v>1062152283</v>
      </c>
    </row>
    <row r="211" ht="15.75" customHeight="1">
      <c r="A211" s="68">
        <v>209.0</v>
      </c>
      <c r="B211" s="65"/>
      <c r="C211" s="66"/>
      <c r="D211" s="164">
        <f t="shared" si="9"/>
        <v>12704715</v>
      </c>
      <c r="E211" s="67">
        <f t="shared" si="7"/>
        <v>1074856998</v>
      </c>
    </row>
    <row r="212" ht="15.75" customHeight="1">
      <c r="A212" s="68">
        <v>210.0</v>
      </c>
      <c r="B212" s="65"/>
      <c r="C212" s="66"/>
      <c r="D212" s="164">
        <f t="shared" si="9"/>
        <v>12703589</v>
      </c>
      <c r="E212" s="67">
        <f t="shared" si="7"/>
        <v>1087560587</v>
      </c>
    </row>
    <row r="213" ht="15.75" customHeight="1">
      <c r="A213" s="68">
        <v>211.0</v>
      </c>
      <c r="B213" s="65"/>
      <c r="C213" s="66"/>
      <c r="D213" s="164">
        <f t="shared" si="9"/>
        <v>12818365</v>
      </c>
      <c r="E213" s="67">
        <f t="shared" si="7"/>
        <v>1100378952</v>
      </c>
    </row>
    <row r="214" ht="15.75" customHeight="1">
      <c r="A214" s="68">
        <v>212.0</v>
      </c>
      <c r="B214" s="65"/>
      <c r="C214" s="66"/>
      <c r="D214" s="164">
        <f t="shared" si="9"/>
        <v>12817173</v>
      </c>
      <c r="E214" s="67">
        <f t="shared" si="7"/>
        <v>1113196125</v>
      </c>
    </row>
    <row r="215" ht="15.75" customHeight="1">
      <c r="A215" s="68">
        <v>213.0</v>
      </c>
      <c r="B215" s="65"/>
      <c r="C215" s="66"/>
      <c r="D215" s="164">
        <f t="shared" si="9"/>
        <v>12932015</v>
      </c>
      <c r="E215" s="67">
        <f t="shared" si="7"/>
        <v>1126128140</v>
      </c>
    </row>
    <row r="216" ht="15.75" customHeight="1">
      <c r="A216" s="68">
        <v>214.0</v>
      </c>
      <c r="B216" s="65"/>
      <c r="C216" s="66"/>
      <c r="D216" s="164">
        <f t="shared" si="9"/>
        <v>12930757</v>
      </c>
      <c r="E216" s="67">
        <f t="shared" si="7"/>
        <v>1139058897</v>
      </c>
    </row>
    <row r="217" ht="15.75" customHeight="1">
      <c r="A217" s="68">
        <v>215.0</v>
      </c>
      <c r="B217" s="65"/>
      <c r="C217" s="66"/>
      <c r="D217" s="164">
        <f t="shared" si="9"/>
        <v>13045665</v>
      </c>
      <c r="E217" s="67">
        <f t="shared" si="7"/>
        <v>1152104562</v>
      </c>
    </row>
    <row r="218" ht="15.75" customHeight="1">
      <c r="A218" s="68">
        <v>216.0</v>
      </c>
      <c r="B218" s="65"/>
      <c r="C218" s="66"/>
      <c r="D218" s="164">
        <f t="shared" si="9"/>
        <v>13044341</v>
      </c>
      <c r="E218" s="67">
        <f t="shared" si="7"/>
        <v>1165148903</v>
      </c>
    </row>
    <row r="219" ht="15.75" customHeight="1">
      <c r="A219" s="68">
        <v>217.0</v>
      </c>
      <c r="B219" s="65"/>
      <c r="C219" s="66"/>
      <c r="D219" s="164">
        <f t="shared" si="9"/>
        <v>13159315</v>
      </c>
      <c r="E219" s="67">
        <f t="shared" si="7"/>
        <v>1178308218</v>
      </c>
    </row>
    <row r="220" ht="15.75" customHeight="1">
      <c r="A220" s="68">
        <v>218.0</v>
      </c>
      <c r="B220" s="65"/>
      <c r="C220" s="66"/>
      <c r="D220" s="164">
        <f t="shared" si="9"/>
        <v>13157925</v>
      </c>
      <c r="E220" s="67">
        <f t="shared" si="7"/>
        <v>1191466143</v>
      </c>
    </row>
    <row r="221" ht="15.75" customHeight="1">
      <c r="A221" s="68">
        <v>219.0</v>
      </c>
      <c r="B221" s="65"/>
      <c r="C221" s="66"/>
      <c r="D221" s="164">
        <f t="shared" si="9"/>
        <v>13272965</v>
      </c>
      <c r="E221" s="67">
        <f t="shared" si="7"/>
        <v>1204739108</v>
      </c>
    </row>
    <row r="222" ht="15.75" customHeight="1">
      <c r="A222" s="68">
        <v>220.0</v>
      </c>
      <c r="B222" s="65"/>
      <c r="C222" s="66"/>
      <c r="D222" s="164">
        <f t="shared" si="9"/>
        <v>13271509</v>
      </c>
      <c r="E222" s="67">
        <f t="shared" si="7"/>
        <v>1218010617</v>
      </c>
    </row>
    <row r="223" ht="15.75" customHeight="1">
      <c r="A223" s="68">
        <v>221.0</v>
      </c>
      <c r="B223" s="65"/>
      <c r="C223" s="66"/>
      <c r="D223" s="164">
        <f t="shared" si="9"/>
        <v>13386615</v>
      </c>
      <c r="E223" s="67">
        <f t="shared" si="7"/>
        <v>1231397232</v>
      </c>
    </row>
    <row r="224" ht="15.75" customHeight="1">
      <c r="A224" s="68">
        <v>222.0</v>
      </c>
      <c r="B224" s="65"/>
      <c r="C224" s="66"/>
      <c r="D224" s="164">
        <f t="shared" si="9"/>
        <v>13385093</v>
      </c>
      <c r="E224" s="67">
        <f t="shared" si="7"/>
        <v>1244782325</v>
      </c>
    </row>
    <row r="225" ht="15.75" customHeight="1">
      <c r="A225" s="68">
        <v>223.0</v>
      </c>
      <c r="B225" s="65"/>
      <c r="C225" s="66"/>
      <c r="D225" s="164">
        <f t="shared" si="9"/>
        <v>13500265</v>
      </c>
      <c r="E225" s="67">
        <f t="shared" si="7"/>
        <v>1258282590</v>
      </c>
    </row>
    <row r="226" ht="15.75" customHeight="1">
      <c r="A226" s="68">
        <v>224.0</v>
      </c>
      <c r="B226" s="101">
        <v>1.2153086E7</v>
      </c>
      <c r="C226" s="119">
        <v>1.2153086E7</v>
      </c>
      <c r="D226" s="120">
        <v>1.2153086E7</v>
      </c>
      <c r="E226" s="67">
        <f t="shared" si="7"/>
        <v>1270435676</v>
      </c>
    </row>
    <row r="227" ht="15.75" customHeight="1">
      <c r="A227" s="68">
        <v>225.0</v>
      </c>
      <c r="B227" s="101"/>
      <c r="C227" s="119"/>
      <c r="D227" s="164">
        <f t="shared" ref="D227:D252" si="10">IF(ISEVEN(A227),56792*A227+777269,56825*A227+828290)</f>
        <v>13613915</v>
      </c>
      <c r="E227" s="67">
        <f>SUM($D$3:D226)</f>
        <v>1270435676</v>
      </c>
    </row>
    <row r="228" ht="15.75" customHeight="1">
      <c r="A228" s="68">
        <v>226.0</v>
      </c>
      <c r="B228" s="65"/>
      <c r="C228" s="66"/>
      <c r="D228" s="164">
        <f t="shared" si="10"/>
        <v>13612261</v>
      </c>
      <c r="E228" s="67">
        <f t="shared" ref="E228:E252" si="11">SUM($D$3:D228)</f>
        <v>1297661852</v>
      </c>
    </row>
    <row r="229" ht="15.75" customHeight="1">
      <c r="A229" s="68">
        <v>227.0</v>
      </c>
      <c r="B229" s="65"/>
      <c r="C229" s="66"/>
      <c r="D229" s="164">
        <f t="shared" si="10"/>
        <v>13727565</v>
      </c>
      <c r="E229" s="67">
        <f t="shared" si="11"/>
        <v>1311389417</v>
      </c>
    </row>
    <row r="230" ht="15.75" customHeight="1">
      <c r="A230" s="68">
        <v>228.0</v>
      </c>
      <c r="B230" s="65"/>
      <c r="C230" s="66"/>
      <c r="D230" s="164">
        <f t="shared" si="10"/>
        <v>13725845</v>
      </c>
      <c r="E230" s="67">
        <f t="shared" si="11"/>
        <v>1325115262</v>
      </c>
    </row>
    <row r="231" ht="15.75" customHeight="1">
      <c r="A231" s="68">
        <v>229.0</v>
      </c>
      <c r="B231" s="65"/>
      <c r="C231" s="66"/>
      <c r="D231" s="164">
        <f t="shared" si="10"/>
        <v>13841215</v>
      </c>
      <c r="E231" s="67">
        <f t="shared" si="11"/>
        <v>1338956477</v>
      </c>
    </row>
    <row r="232" ht="15.75" customHeight="1">
      <c r="A232" s="68">
        <v>230.0</v>
      </c>
      <c r="B232" s="65"/>
      <c r="C232" s="66"/>
      <c r="D232" s="164">
        <f t="shared" si="10"/>
        <v>13839429</v>
      </c>
      <c r="E232" s="67">
        <f t="shared" si="11"/>
        <v>1352795906</v>
      </c>
    </row>
    <row r="233" ht="15.75" customHeight="1">
      <c r="A233" s="68">
        <v>231.0</v>
      </c>
      <c r="B233" s="65"/>
      <c r="C233" s="66"/>
      <c r="D233" s="164">
        <f t="shared" si="10"/>
        <v>13954865</v>
      </c>
      <c r="E233" s="67">
        <f t="shared" si="11"/>
        <v>1366750771</v>
      </c>
    </row>
    <row r="234" ht="15.75" customHeight="1">
      <c r="A234" s="68">
        <v>232.0</v>
      </c>
      <c r="B234" s="65"/>
      <c r="C234" s="66"/>
      <c r="D234" s="164">
        <f t="shared" si="10"/>
        <v>13953013</v>
      </c>
      <c r="E234" s="67">
        <f t="shared" si="11"/>
        <v>1380703784</v>
      </c>
    </row>
    <row r="235" ht="15.75" customHeight="1">
      <c r="A235" s="68">
        <v>233.0</v>
      </c>
      <c r="B235" s="65"/>
      <c r="C235" s="66"/>
      <c r="D235" s="164">
        <f t="shared" si="10"/>
        <v>14068515</v>
      </c>
      <c r="E235" s="67">
        <f t="shared" si="11"/>
        <v>1394772299</v>
      </c>
    </row>
    <row r="236" ht="15.75" customHeight="1">
      <c r="A236" s="68">
        <v>234.0</v>
      </c>
      <c r="B236" s="65"/>
      <c r="C236" s="66"/>
      <c r="D236" s="164">
        <f t="shared" si="10"/>
        <v>14066597</v>
      </c>
      <c r="E236" s="67">
        <f t="shared" si="11"/>
        <v>1408838896</v>
      </c>
    </row>
    <row r="237" ht="15.75" customHeight="1">
      <c r="A237" s="68">
        <v>235.0</v>
      </c>
      <c r="B237" s="65"/>
      <c r="C237" s="66"/>
      <c r="D237" s="164">
        <f t="shared" si="10"/>
        <v>14182165</v>
      </c>
      <c r="E237" s="67">
        <f t="shared" si="11"/>
        <v>1423021061</v>
      </c>
    </row>
    <row r="238" ht="15.75" customHeight="1">
      <c r="A238" s="68">
        <v>236.0</v>
      </c>
      <c r="B238" s="65"/>
      <c r="C238" s="66"/>
      <c r="D238" s="164">
        <f t="shared" si="10"/>
        <v>14180181</v>
      </c>
      <c r="E238" s="67">
        <f t="shared" si="11"/>
        <v>1437201242</v>
      </c>
    </row>
    <row r="239" ht="15.75" customHeight="1">
      <c r="A239" s="68">
        <v>237.0</v>
      </c>
      <c r="B239" s="65"/>
      <c r="C239" s="66"/>
      <c r="D239" s="164">
        <f t="shared" si="10"/>
        <v>14295815</v>
      </c>
      <c r="E239" s="67">
        <f t="shared" si="11"/>
        <v>1451497057</v>
      </c>
    </row>
    <row r="240" ht="15.75" customHeight="1">
      <c r="A240" s="68">
        <v>238.0</v>
      </c>
      <c r="B240" s="65"/>
      <c r="C240" s="66"/>
      <c r="D240" s="164">
        <f t="shared" si="10"/>
        <v>14293765</v>
      </c>
      <c r="E240" s="67">
        <f t="shared" si="11"/>
        <v>1465790822</v>
      </c>
    </row>
    <row r="241" ht="15.75" customHeight="1">
      <c r="A241" s="68">
        <v>239.0</v>
      </c>
      <c r="B241" s="65"/>
      <c r="C241" s="66"/>
      <c r="D241" s="164">
        <f t="shared" si="10"/>
        <v>14409465</v>
      </c>
      <c r="E241" s="67">
        <f t="shared" si="11"/>
        <v>1480200287</v>
      </c>
    </row>
    <row r="242" ht="15.75" customHeight="1">
      <c r="A242" s="68">
        <v>240.0</v>
      </c>
      <c r="B242" s="65"/>
      <c r="C242" s="66"/>
      <c r="D242" s="164">
        <f t="shared" si="10"/>
        <v>14407349</v>
      </c>
      <c r="E242" s="67">
        <f t="shared" si="11"/>
        <v>1494607636</v>
      </c>
    </row>
    <row r="243" ht="15.75" customHeight="1">
      <c r="A243" s="68">
        <v>241.0</v>
      </c>
      <c r="B243" s="65"/>
      <c r="C243" s="66"/>
      <c r="D243" s="164">
        <f t="shared" si="10"/>
        <v>14523115</v>
      </c>
      <c r="E243" s="67">
        <f t="shared" si="11"/>
        <v>1509130751</v>
      </c>
    </row>
    <row r="244" ht="15.75" customHeight="1">
      <c r="A244" s="68">
        <v>242.0</v>
      </c>
      <c r="B244" s="65"/>
      <c r="C244" s="66"/>
      <c r="D244" s="164">
        <f t="shared" si="10"/>
        <v>14520933</v>
      </c>
      <c r="E244" s="67">
        <f t="shared" si="11"/>
        <v>1523651684</v>
      </c>
    </row>
    <row r="245" ht="15.75" customHeight="1">
      <c r="A245" s="68">
        <v>243.0</v>
      </c>
      <c r="B245" s="65"/>
      <c r="C245" s="66"/>
      <c r="D245" s="164">
        <f t="shared" si="10"/>
        <v>14636765</v>
      </c>
      <c r="E245" s="67">
        <f t="shared" si="11"/>
        <v>1538288449</v>
      </c>
    </row>
    <row r="246" ht="15.75" customHeight="1">
      <c r="A246" s="68">
        <v>244.0</v>
      </c>
      <c r="B246" s="65"/>
      <c r="C246" s="66"/>
      <c r="D246" s="164">
        <f t="shared" si="10"/>
        <v>14634517</v>
      </c>
      <c r="E246" s="67">
        <f t="shared" si="11"/>
        <v>1552922966</v>
      </c>
    </row>
    <row r="247" ht="15.75" customHeight="1">
      <c r="A247" s="68">
        <v>245.0</v>
      </c>
      <c r="B247" s="65"/>
      <c r="C247" s="66"/>
      <c r="D247" s="164">
        <f t="shared" si="10"/>
        <v>14750415</v>
      </c>
      <c r="E247" s="67">
        <f t="shared" si="11"/>
        <v>1567673381</v>
      </c>
    </row>
    <row r="248" ht="15.75" customHeight="1">
      <c r="A248" s="68">
        <v>246.0</v>
      </c>
      <c r="B248" s="65"/>
      <c r="C248" s="66"/>
      <c r="D248" s="164">
        <f t="shared" si="10"/>
        <v>14748101</v>
      </c>
      <c r="E248" s="67">
        <f t="shared" si="11"/>
        <v>1582421482</v>
      </c>
    </row>
    <row r="249" ht="15.75" customHeight="1">
      <c r="A249" s="68">
        <v>247.0</v>
      </c>
      <c r="B249" s="65"/>
      <c r="C249" s="66"/>
      <c r="D249" s="164">
        <f t="shared" si="10"/>
        <v>14864065</v>
      </c>
      <c r="E249" s="67">
        <f t="shared" si="11"/>
        <v>1597285547</v>
      </c>
    </row>
    <row r="250" ht="15.75" customHeight="1">
      <c r="A250" s="68">
        <v>248.0</v>
      </c>
      <c r="B250" s="65"/>
      <c r="C250" s="66"/>
      <c r="D250" s="164">
        <f t="shared" si="10"/>
        <v>14861685</v>
      </c>
      <c r="E250" s="67">
        <f t="shared" si="11"/>
        <v>1612147232</v>
      </c>
    </row>
    <row r="251" ht="15.75" customHeight="1">
      <c r="A251" s="68">
        <v>249.0</v>
      </c>
      <c r="B251" s="65"/>
      <c r="C251" s="66"/>
      <c r="D251" s="164">
        <f t="shared" si="10"/>
        <v>14977715</v>
      </c>
      <c r="E251" s="67">
        <f t="shared" si="11"/>
        <v>1627124947</v>
      </c>
    </row>
    <row r="252" ht="15.75" customHeight="1">
      <c r="A252" s="181">
        <v>250.0</v>
      </c>
      <c r="B252" s="182"/>
      <c r="C252" s="183"/>
      <c r="D252" s="184">
        <f t="shared" si="10"/>
        <v>14975269</v>
      </c>
      <c r="E252" s="185">
        <f t="shared" si="11"/>
        <v>1642100216</v>
      </c>
    </row>
    <row r="253" ht="15.75" customHeight="1">
      <c r="B253" s="25"/>
      <c r="C253" s="26"/>
    </row>
    <row r="254" ht="15.75" customHeight="1">
      <c r="B254" s="25"/>
      <c r="C254" s="25"/>
    </row>
    <row r="255" ht="15.75" customHeight="1">
      <c r="B255" s="25"/>
      <c r="C255" s="25"/>
    </row>
    <row r="256" ht="15.75" customHeight="1">
      <c r="B256" s="25"/>
      <c r="C256" s="25"/>
    </row>
    <row r="257" ht="15.75" customHeight="1">
      <c r="B257" s="25"/>
      <c r="C257" s="25"/>
    </row>
    <row r="258" ht="15.75" customHeight="1">
      <c r="B258" s="25"/>
      <c r="C258" s="25"/>
    </row>
    <row r="259" ht="15.75" customHeight="1">
      <c r="B259" s="25"/>
      <c r="C259" s="25"/>
    </row>
    <row r="260" ht="15.75" customHeight="1">
      <c r="B260" s="25"/>
      <c r="C260" s="25"/>
    </row>
    <row r="261" ht="15.75" customHeight="1">
      <c r="B261" s="25"/>
      <c r="C261" s="25"/>
    </row>
    <row r="262" ht="15.75" customHeight="1">
      <c r="B262" s="25"/>
      <c r="C262" s="25"/>
    </row>
    <row r="263" ht="15.75" customHeight="1">
      <c r="B263" s="25"/>
      <c r="C263" s="25"/>
    </row>
    <row r="264" ht="15.75" customHeight="1">
      <c r="B264" s="25"/>
      <c r="C264" s="25"/>
    </row>
    <row r="265" ht="15.75" customHeight="1">
      <c r="B265" s="25"/>
      <c r="C265" s="25"/>
    </row>
    <row r="266" ht="15.75" customHeight="1">
      <c r="B266" s="25"/>
      <c r="C266" s="25"/>
    </row>
    <row r="267" ht="15.75" customHeight="1">
      <c r="B267" s="25"/>
      <c r="C267" s="25"/>
    </row>
    <row r="268" ht="15.75" customHeight="1">
      <c r="B268" s="25"/>
      <c r="C268" s="25"/>
    </row>
    <row r="269" ht="15.75" customHeight="1">
      <c r="B269" s="25"/>
      <c r="C269" s="25"/>
    </row>
    <row r="270" ht="15.75" customHeight="1">
      <c r="B270" s="25"/>
      <c r="C270" s="25"/>
    </row>
    <row r="271" ht="15.75" customHeight="1">
      <c r="B271" s="25"/>
      <c r="C271" s="25"/>
    </row>
    <row r="272" ht="15.75" customHeight="1">
      <c r="B272" s="25"/>
      <c r="C272" s="25"/>
    </row>
    <row r="273" ht="15.75" customHeight="1">
      <c r="B273" s="25"/>
      <c r="C273" s="25"/>
    </row>
    <row r="274" ht="15.75" customHeight="1">
      <c r="B274" s="25"/>
      <c r="C274" s="25"/>
    </row>
    <row r="275" ht="15.75" customHeight="1">
      <c r="B275" s="25"/>
      <c r="C275" s="25"/>
    </row>
    <row r="276" ht="15.75" customHeight="1">
      <c r="B276" s="25"/>
      <c r="C276" s="25"/>
    </row>
    <row r="277" ht="15.75" customHeight="1">
      <c r="B277" s="25"/>
      <c r="C277" s="25"/>
    </row>
    <row r="278" ht="15.75" customHeight="1">
      <c r="B278" s="25"/>
      <c r="C278" s="25"/>
    </row>
    <row r="279" ht="15.75" customHeight="1">
      <c r="B279" s="25"/>
      <c r="C279" s="25"/>
    </row>
    <row r="280" ht="15.75" customHeight="1">
      <c r="B280" s="25"/>
      <c r="C280" s="25"/>
    </row>
    <row r="281" ht="15.75" customHeight="1">
      <c r="B281" s="25"/>
      <c r="C281" s="25"/>
    </row>
    <row r="282" ht="15.75" customHeight="1">
      <c r="B282" s="25"/>
      <c r="C282" s="25"/>
    </row>
    <row r="283" ht="15.75" customHeight="1">
      <c r="B283" s="25"/>
      <c r="C283" s="25"/>
    </row>
    <row r="284" ht="15.75" customHeight="1">
      <c r="B284" s="25"/>
      <c r="C284" s="25"/>
    </row>
    <row r="285" ht="15.75" customHeight="1">
      <c r="B285" s="25"/>
      <c r="C285" s="25"/>
    </row>
    <row r="286" ht="15.75" customHeight="1">
      <c r="B286" s="25"/>
      <c r="C286" s="25"/>
    </row>
    <row r="287" ht="15.75" customHeight="1">
      <c r="B287" s="25"/>
      <c r="C287" s="25"/>
    </row>
    <row r="288" ht="15.75" customHeight="1">
      <c r="B288" s="25"/>
      <c r="C288" s="25"/>
    </row>
    <row r="289" ht="15.75" customHeight="1">
      <c r="B289" s="25"/>
      <c r="C289" s="25"/>
    </row>
    <row r="290" ht="15.75" customHeight="1">
      <c r="B290" s="25"/>
      <c r="C290" s="25"/>
    </row>
    <row r="291" ht="15.75" customHeight="1">
      <c r="B291" s="25"/>
      <c r="C291" s="25"/>
    </row>
    <row r="292" ht="15.75" customHeight="1">
      <c r="B292" s="25"/>
      <c r="C292" s="25"/>
    </row>
    <row r="293" ht="15.75" customHeight="1">
      <c r="B293" s="25"/>
      <c r="C293" s="25"/>
    </row>
    <row r="294" ht="15.75" customHeight="1">
      <c r="B294" s="25"/>
      <c r="C294" s="25"/>
    </row>
    <row r="295" ht="15.75" customHeight="1">
      <c r="B295" s="25"/>
      <c r="C295" s="25"/>
    </row>
    <row r="296" ht="15.75" customHeight="1">
      <c r="B296" s="25"/>
      <c r="C296" s="25"/>
    </row>
    <row r="297" ht="15.75" customHeight="1">
      <c r="B297" s="25"/>
      <c r="C297" s="25"/>
    </row>
    <row r="298" ht="15.75" customHeight="1">
      <c r="B298" s="25"/>
      <c r="C298" s="25"/>
    </row>
    <row r="299" ht="15.75" customHeight="1">
      <c r="B299" s="25"/>
      <c r="C299" s="25"/>
    </row>
    <row r="300" ht="15.75" customHeight="1">
      <c r="B300" s="25"/>
      <c r="C300" s="25"/>
    </row>
  </sheetData>
  <mergeCells count="3">
    <mergeCell ref="N29:O29"/>
    <mergeCell ref="G29:L29"/>
    <mergeCell ref="G83:J8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AD47"/>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43"/>
    <col customWidth="1" min="2" max="2" width="17.0"/>
    <col customWidth="1" min="3" max="3" width="15.57"/>
    <col customWidth="1" min="4" max="4" width="11.0"/>
    <col customWidth="1" min="5" max="5" width="6.43"/>
    <col customWidth="1" min="6" max="6" width="5.43"/>
    <col customWidth="1" min="7" max="7" width="10.29"/>
    <col customWidth="1" min="8" max="8" width="11.57"/>
    <col customWidth="1" min="9" max="9" width="10.43"/>
    <col customWidth="1" min="10" max="10" width="11.43"/>
    <col customWidth="1" min="11" max="11" width="10.43"/>
    <col customWidth="1" min="12" max="12" width="9.29"/>
    <col customWidth="1" min="13" max="13" width="10.29"/>
    <col customWidth="1" min="14" max="14" width="12.29"/>
    <col customWidth="1" min="15" max="15" width="11.14"/>
    <col customWidth="1" min="16" max="16" width="12.14"/>
  </cols>
  <sheetData>
    <row r="1">
      <c r="A1" s="16" t="s">
        <v>73</v>
      </c>
      <c r="B1" s="17" t="s">
        <v>74</v>
      </c>
      <c r="C1" s="18" t="s">
        <v>75</v>
      </c>
      <c r="D1" s="18" t="s">
        <v>76</v>
      </c>
      <c r="E1" s="18" t="s">
        <v>77</v>
      </c>
      <c r="F1" s="18" t="s">
        <v>78</v>
      </c>
      <c r="G1" s="18" t="s">
        <v>79</v>
      </c>
      <c r="H1" s="19" t="s">
        <v>80</v>
      </c>
      <c r="I1" s="19" t="s">
        <v>81</v>
      </c>
      <c r="J1" s="19" t="s">
        <v>82</v>
      </c>
      <c r="K1" s="20" t="s">
        <v>83</v>
      </c>
      <c r="L1" s="20" t="s">
        <v>84</v>
      </c>
      <c r="M1" s="20" t="s">
        <v>85</v>
      </c>
      <c r="N1" s="21" t="s">
        <v>86</v>
      </c>
      <c r="O1" s="21" t="s">
        <v>87</v>
      </c>
      <c r="P1" s="21" t="s">
        <v>88</v>
      </c>
    </row>
    <row r="2">
      <c r="A2" s="22" t="s">
        <v>89</v>
      </c>
      <c r="B2" s="23" t="s">
        <v>90</v>
      </c>
      <c r="C2" s="24" t="str">
        <f t="shared" ref="C2:C471" si="1">CONCATENATE(E2,"-",F2)</f>
        <v>1-1</v>
      </c>
      <c r="D2" s="25">
        <v>1.0</v>
      </c>
      <c r="E2" s="26">
        <v>1.0</v>
      </c>
      <c r="F2" s="26">
        <v>1.0</v>
      </c>
      <c r="G2" s="27">
        <v>1.0</v>
      </c>
      <c r="H2" s="28">
        <v>20.0</v>
      </c>
      <c r="I2" s="28">
        <f t="shared" ref="I2:I471" si="2">H2*12</f>
        <v>240</v>
      </c>
      <c r="J2" s="28">
        <f t="shared" ref="J2:J471" si="3">I2*60</f>
        <v>14400</v>
      </c>
      <c r="K2" s="29">
        <v>5.0</v>
      </c>
      <c r="L2" s="29">
        <f t="shared" ref="L2:L471" si="4">K2*12</f>
        <v>60</v>
      </c>
      <c r="M2" s="29">
        <f t="shared" ref="M2:M471" si="5">L2*60</f>
        <v>3600</v>
      </c>
      <c r="N2" s="30">
        <v>2.0</v>
      </c>
      <c r="O2" s="30">
        <f t="shared" ref="O2:O471" si="6">N2*12</f>
        <v>24</v>
      </c>
      <c r="P2" s="30">
        <f t="shared" ref="P2:P471" si="7">O2*60</f>
        <v>1440</v>
      </c>
    </row>
    <row r="3">
      <c r="A3" s="22" t="s">
        <v>89</v>
      </c>
      <c r="B3" s="23" t="s">
        <v>90</v>
      </c>
      <c r="C3" s="24" t="str">
        <f t="shared" si="1"/>
        <v>1-2</v>
      </c>
      <c r="D3" s="25">
        <v>1.0</v>
      </c>
      <c r="E3" s="26">
        <v>1.0</v>
      </c>
      <c r="F3" s="26">
        <v>2.0</v>
      </c>
      <c r="G3" s="27">
        <v>1.0</v>
      </c>
      <c r="H3" s="31">
        <v>21.0</v>
      </c>
      <c r="I3" s="28">
        <f t="shared" si="2"/>
        <v>252</v>
      </c>
      <c r="J3" s="28">
        <f t="shared" si="3"/>
        <v>15120</v>
      </c>
      <c r="K3" s="29">
        <v>5.0</v>
      </c>
      <c r="L3" s="29">
        <f t="shared" si="4"/>
        <v>60</v>
      </c>
      <c r="M3" s="29">
        <f t="shared" si="5"/>
        <v>3600</v>
      </c>
      <c r="N3" s="30">
        <v>2.0</v>
      </c>
      <c r="O3" s="30">
        <f t="shared" si="6"/>
        <v>24</v>
      </c>
      <c r="P3" s="30">
        <f t="shared" si="7"/>
        <v>1440</v>
      </c>
    </row>
    <row r="4">
      <c r="A4" s="22" t="s">
        <v>89</v>
      </c>
      <c r="B4" s="23" t="s">
        <v>90</v>
      </c>
      <c r="C4" s="24" t="str">
        <f t="shared" si="1"/>
        <v>1-3</v>
      </c>
      <c r="D4" s="25">
        <v>1.0</v>
      </c>
      <c r="E4" s="26">
        <v>1.0</v>
      </c>
      <c r="F4" s="26">
        <v>3.0</v>
      </c>
      <c r="G4" s="27">
        <v>1.0</v>
      </c>
      <c r="H4" s="31">
        <v>22.0</v>
      </c>
      <c r="I4" s="28">
        <f t="shared" si="2"/>
        <v>264</v>
      </c>
      <c r="J4" s="28">
        <f t="shared" si="3"/>
        <v>15840</v>
      </c>
      <c r="K4" s="29">
        <v>5.0</v>
      </c>
      <c r="L4" s="29">
        <f t="shared" si="4"/>
        <v>60</v>
      </c>
      <c r="M4" s="29">
        <f t="shared" si="5"/>
        <v>3600</v>
      </c>
      <c r="N4" s="30">
        <v>2.0</v>
      </c>
      <c r="O4" s="30">
        <f t="shared" si="6"/>
        <v>24</v>
      </c>
      <c r="P4" s="30">
        <f t="shared" si="7"/>
        <v>1440</v>
      </c>
    </row>
    <row r="5">
      <c r="A5" s="22" t="s">
        <v>89</v>
      </c>
      <c r="B5" s="23" t="s">
        <v>90</v>
      </c>
      <c r="C5" s="24" t="str">
        <f t="shared" si="1"/>
        <v>1-4</v>
      </c>
      <c r="D5" s="25">
        <v>1.0</v>
      </c>
      <c r="E5" s="26">
        <v>1.0</v>
      </c>
      <c r="F5" s="26">
        <v>4.0</v>
      </c>
      <c r="G5" s="27">
        <v>1.0</v>
      </c>
      <c r="H5" s="31">
        <v>23.0</v>
      </c>
      <c r="I5" s="28">
        <f t="shared" si="2"/>
        <v>276</v>
      </c>
      <c r="J5" s="28">
        <f t="shared" si="3"/>
        <v>16560</v>
      </c>
      <c r="K5" s="29">
        <v>5.0</v>
      </c>
      <c r="L5" s="29">
        <f t="shared" si="4"/>
        <v>60</v>
      </c>
      <c r="M5" s="29">
        <f t="shared" si="5"/>
        <v>3600</v>
      </c>
      <c r="N5" s="32">
        <v>4.0</v>
      </c>
      <c r="O5" s="30">
        <f t="shared" si="6"/>
        <v>48</v>
      </c>
      <c r="P5" s="30">
        <f t="shared" si="7"/>
        <v>2880</v>
      </c>
    </row>
    <row r="6">
      <c r="A6" s="22" t="s">
        <v>89</v>
      </c>
      <c r="B6" s="23" t="s">
        <v>90</v>
      </c>
      <c r="C6" s="24" t="str">
        <f t="shared" si="1"/>
        <v>1-5</v>
      </c>
      <c r="D6" s="25">
        <v>1.0</v>
      </c>
      <c r="E6" s="26">
        <v>1.0</v>
      </c>
      <c r="F6" s="26">
        <v>5.0</v>
      </c>
      <c r="G6" s="27">
        <v>5.0</v>
      </c>
      <c r="H6" s="31">
        <v>24.0</v>
      </c>
      <c r="I6" s="28">
        <f t="shared" si="2"/>
        <v>288</v>
      </c>
      <c r="J6" s="28">
        <f t="shared" si="3"/>
        <v>17280</v>
      </c>
      <c r="K6" s="29">
        <v>5.0</v>
      </c>
      <c r="L6" s="29">
        <f t="shared" si="4"/>
        <v>60</v>
      </c>
      <c r="M6" s="29">
        <f t="shared" si="5"/>
        <v>3600</v>
      </c>
      <c r="N6" s="32">
        <v>5.0</v>
      </c>
      <c r="O6" s="30">
        <f t="shared" si="6"/>
        <v>60</v>
      </c>
      <c r="P6" s="30">
        <f t="shared" si="7"/>
        <v>3600</v>
      </c>
    </row>
    <row r="7">
      <c r="A7" s="22" t="s">
        <v>89</v>
      </c>
      <c r="B7" s="23" t="s">
        <v>90</v>
      </c>
      <c r="C7" s="24" t="str">
        <f t="shared" si="1"/>
        <v>1-6</v>
      </c>
      <c r="D7" s="25">
        <v>2.0</v>
      </c>
      <c r="E7" s="26">
        <v>1.0</v>
      </c>
      <c r="F7" s="26">
        <v>6.0</v>
      </c>
      <c r="G7" s="27">
        <v>5.0</v>
      </c>
      <c r="H7" s="31">
        <v>25.0</v>
      </c>
      <c r="I7" s="28">
        <f t="shared" si="2"/>
        <v>300</v>
      </c>
      <c r="J7" s="28">
        <f t="shared" si="3"/>
        <v>18000</v>
      </c>
      <c r="K7" s="29">
        <v>6.0</v>
      </c>
      <c r="L7" s="29">
        <f t="shared" si="4"/>
        <v>72</v>
      </c>
      <c r="M7" s="29">
        <f t="shared" si="5"/>
        <v>4320</v>
      </c>
      <c r="N7" s="32">
        <v>6.0</v>
      </c>
      <c r="O7" s="30">
        <f t="shared" si="6"/>
        <v>72</v>
      </c>
      <c r="P7" s="30">
        <f t="shared" si="7"/>
        <v>4320</v>
      </c>
    </row>
    <row r="8">
      <c r="A8" s="22" t="s">
        <v>89</v>
      </c>
      <c r="B8" s="23" t="s">
        <v>90</v>
      </c>
      <c r="C8" s="24" t="str">
        <f t="shared" si="1"/>
        <v>1-7</v>
      </c>
      <c r="D8" s="25">
        <v>2.0</v>
      </c>
      <c r="E8" s="26">
        <v>1.0</v>
      </c>
      <c r="F8" s="26">
        <v>7.0</v>
      </c>
      <c r="G8" s="27">
        <v>5.0</v>
      </c>
      <c r="H8" s="31">
        <v>26.0</v>
      </c>
      <c r="I8" s="28">
        <f t="shared" si="2"/>
        <v>312</v>
      </c>
      <c r="J8" s="28">
        <f t="shared" si="3"/>
        <v>18720</v>
      </c>
      <c r="K8" s="29">
        <v>6.0</v>
      </c>
      <c r="L8" s="29">
        <f t="shared" si="4"/>
        <v>72</v>
      </c>
      <c r="M8" s="29">
        <f t="shared" si="5"/>
        <v>4320</v>
      </c>
      <c r="N8" s="32">
        <v>7.0</v>
      </c>
      <c r="O8" s="30">
        <f t="shared" si="6"/>
        <v>84</v>
      </c>
      <c r="P8" s="30">
        <f t="shared" si="7"/>
        <v>5040</v>
      </c>
    </row>
    <row r="9">
      <c r="A9" s="22" t="s">
        <v>89</v>
      </c>
      <c r="B9" s="23" t="s">
        <v>90</v>
      </c>
      <c r="C9" s="24" t="str">
        <f t="shared" si="1"/>
        <v>1-8</v>
      </c>
      <c r="D9" s="25">
        <v>2.0</v>
      </c>
      <c r="E9" s="26">
        <v>1.0</v>
      </c>
      <c r="F9" s="26">
        <v>8.0</v>
      </c>
      <c r="G9" s="27">
        <v>5.0</v>
      </c>
      <c r="H9" s="31">
        <v>27.0</v>
      </c>
      <c r="I9" s="28">
        <f t="shared" si="2"/>
        <v>324</v>
      </c>
      <c r="J9" s="28">
        <f t="shared" si="3"/>
        <v>19440</v>
      </c>
      <c r="K9" s="29">
        <v>6.0</v>
      </c>
      <c r="L9" s="29">
        <f t="shared" si="4"/>
        <v>72</v>
      </c>
      <c r="M9" s="29">
        <f t="shared" si="5"/>
        <v>4320</v>
      </c>
      <c r="N9" s="32">
        <v>8.0</v>
      </c>
      <c r="O9" s="30">
        <f t="shared" si="6"/>
        <v>96</v>
      </c>
      <c r="P9" s="30">
        <f t="shared" si="7"/>
        <v>5760</v>
      </c>
    </row>
    <row r="10">
      <c r="A10" s="22" t="s">
        <v>89</v>
      </c>
      <c r="B10" s="23" t="s">
        <v>90</v>
      </c>
      <c r="C10" s="24" t="str">
        <f t="shared" si="1"/>
        <v>1-9</v>
      </c>
      <c r="D10" s="25">
        <v>2.0</v>
      </c>
      <c r="E10" s="26">
        <v>1.0</v>
      </c>
      <c r="F10" s="26">
        <v>9.0</v>
      </c>
      <c r="G10" s="27">
        <v>5.0</v>
      </c>
      <c r="H10" s="31">
        <v>28.0</v>
      </c>
      <c r="I10" s="28">
        <f t="shared" si="2"/>
        <v>336</v>
      </c>
      <c r="J10" s="28">
        <f t="shared" si="3"/>
        <v>20160</v>
      </c>
      <c r="K10" s="29">
        <v>6.0</v>
      </c>
      <c r="L10" s="29">
        <f t="shared" si="4"/>
        <v>72</v>
      </c>
      <c r="M10" s="29">
        <f t="shared" si="5"/>
        <v>4320</v>
      </c>
      <c r="N10" s="32">
        <v>9.0</v>
      </c>
      <c r="O10" s="30">
        <f t="shared" si="6"/>
        <v>108</v>
      </c>
      <c r="P10" s="30">
        <f t="shared" si="7"/>
        <v>6480</v>
      </c>
    </row>
    <row r="11">
      <c r="A11" s="22" t="s">
        <v>89</v>
      </c>
      <c r="B11" s="23" t="s">
        <v>90</v>
      </c>
      <c r="C11" s="24" t="str">
        <f t="shared" si="1"/>
        <v>1-10</v>
      </c>
      <c r="D11" s="25">
        <v>2.0</v>
      </c>
      <c r="E11" s="26">
        <v>1.0</v>
      </c>
      <c r="F11" s="26">
        <v>10.0</v>
      </c>
      <c r="G11" s="27">
        <v>10.0</v>
      </c>
      <c r="H11" s="31">
        <v>29.0</v>
      </c>
      <c r="I11" s="28">
        <f t="shared" si="2"/>
        <v>348</v>
      </c>
      <c r="J11" s="28">
        <f t="shared" si="3"/>
        <v>20880</v>
      </c>
      <c r="K11" s="29">
        <v>6.0</v>
      </c>
      <c r="L11" s="29">
        <f t="shared" si="4"/>
        <v>72</v>
      </c>
      <c r="M11" s="29">
        <f t="shared" si="5"/>
        <v>4320</v>
      </c>
      <c r="N11" s="32">
        <v>10.0</v>
      </c>
      <c r="O11" s="30">
        <f t="shared" si="6"/>
        <v>120</v>
      </c>
      <c r="P11" s="30">
        <f t="shared" si="7"/>
        <v>7200</v>
      </c>
    </row>
    <row r="12">
      <c r="A12" s="22" t="s">
        <v>89</v>
      </c>
      <c r="B12" s="23" t="s">
        <v>91</v>
      </c>
      <c r="C12" s="24" t="str">
        <f t="shared" si="1"/>
        <v>2-1</v>
      </c>
      <c r="D12" s="25">
        <v>3.0</v>
      </c>
      <c r="E12" s="26">
        <v>2.0</v>
      </c>
      <c r="F12" s="26">
        <v>1.0</v>
      </c>
      <c r="G12" s="27">
        <v>10.0</v>
      </c>
      <c r="H12" s="31">
        <v>30.0</v>
      </c>
      <c r="I12" s="28">
        <f t="shared" si="2"/>
        <v>360</v>
      </c>
      <c r="J12" s="28">
        <f t="shared" si="3"/>
        <v>21600</v>
      </c>
      <c r="K12" s="29">
        <v>7.0</v>
      </c>
      <c r="L12" s="29">
        <f t="shared" si="4"/>
        <v>84</v>
      </c>
      <c r="M12" s="29">
        <f t="shared" si="5"/>
        <v>5040</v>
      </c>
      <c r="N12" s="32">
        <v>11.0</v>
      </c>
      <c r="O12" s="30">
        <f t="shared" si="6"/>
        <v>132</v>
      </c>
      <c r="P12" s="30">
        <f t="shared" si="7"/>
        <v>7920</v>
      </c>
    </row>
    <row r="13">
      <c r="A13" s="22" t="s">
        <v>89</v>
      </c>
      <c r="B13" s="23" t="s">
        <v>91</v>
      </c>
      <c r="C13" s="24" t="str">
        <f t="shared" si="1"/>
        <v>2-2</v>
      </c>
      <c r="D13" s="25">
        <v>3.0</v>
      </c>
      <c r="E13" s="26">
        <v>2.0</v>
      </c>
      <c r="F13" s="26">
        <v>2.0</v>
      </c>
      <c r="G13" s="27">
        <v>10.0</v>
      </c>
      <c r="H13" s="31">
        <v>31.0</v>
      </c>
      <c r="I13" s="28">
        <f t="shared" si="2"/>
        <v>372</v>
      </c>
      <c r="J13" s="28">
        <f t="shared" si="3"/>
        <v>22320</v>
      </c>
      <c r="K13" s="29">
        <v>7.0</v>
      </c>
      <c r="L13" s="29">
        <f t="shared" si="4"/>
        <v>84</v>
      </c>
      <c r="M13" s="29">
        <f t="shared" si="5"/>
        <v>5040</v>
      </c>
      <c r="N13" s="32">
        <v>12.0</v>
      </c>
      <c r="O13" s="30">
        <f t="shared" si="6"/>
        <v>144</v>
      </c>
      <c r="P13" s="30">
        <f t="shared" si="7"/>
        <v>8640</v>
      </c>
    </row>
    <row r="14">
      <c r="A14" s="22" t="s">
        <v>89</v>
      </c>
      <c r="B14" s="23" t="s">
        <v>91</v>
      </c>
      <c r="C14" s="24" t="str">
        <f t="shared" si="1"/>
        <v>2-3</v>
      </c>
      <c r="D14" s="25">
        <v>3.0</v>
      </c>
      <c r="E14" s="26">
        <v>2.0</v>
      </c>
      <c r="F14" s="26">
        <v>3.0</v>
      </c>
      <c r="G14" s="27">
        <v>10.0</v>
      </c>
      <c r="H14" s="31">
        <v>32.0</v>
      </c>
      <c r="I14" s="28">
        <f t="shared" si="2"/>
        <v>384</v>
      </c>
      <c r="J14" s="28">
        <f t="shared" si="3"/>
        <v>23040</v>
      </c>
      <c r="K14" s="29">
        <v>7.0</v>
      </c>
      <c r="L14" s="29">
        <f t="shared" si="4"/>
        <v>84</v>
      </c>
      <c r="M14" s="29">
        <f t="shared" si="5"/>
        <v>5040</v>
      </c>
      <c r="N14" s="32">
        <v>13.0</v>
      </c>
      <c r="O14" s="30">
        <f t="shared" si="6"/>
        <v>156</v>
      </c>
      <c r="P14" s="30">
        <f t="shared" si="7"/>
        <v>9360</v>
      </c>
    </row>
    <row r="15">
      <c r="A15" s="22" t="s">
        <v>89</v>
      </c>
      <c r="B15" s="23" t="s">
        <v>91</v>
      </c>
      <c r="C15" s="24" t="str">
        <f t="shared" si="1"/>
        <v>2-4</v>
      </c>
      <c r="D15" s="25">
        <v>3.0</v>
      </c>
      <c r="E15" s="26">
        <v>2.0</v>
      </c>
      <c r="F15" s="26">
        <v>4.0</v>
      </c>
      <c r="G15" s="27">
        <v>10.0</v>
      </c>
      <c r="H15" s="31">
        <v>33.0</v>
      </c>
      <c r="I15" s="28">
        <f t="shared" si="2"/>
        <v>396</v>
      </c>
      <c r="J15" s="28">
        <f t="shared" si="3"/>
        <v>23760</v>
      </c>
      <c r="K15" s="29">
        <v>7.0</v>
      </c>
      <c r="L15" s="29">
        <f t="shared" si="4"/>
        <v>84</v>
      </c>
      <c r="M15" s="29">
        <f t="shared" si="5"/>
        <v>5040</v>
      </c>
      <c r="N15" s="32">
        <v>14.0</v>
      </c>
      <c r="O15" s="30">
        <f t="shared" si="6"/>
        <v>168</v>
      </c>
      <c r="P15" s="30">
        <f t="shared" si="7"/>
        <v>10080</v>
      </c>
    </row>
    <row r="16">
      <c r="A16" s="22" t="s">
        <v>89</v>
      </c>
      <c r="B16" s="23" t="s">
        <v>91</v>
      </c>
      <c r="C16" s="24" t="str">
        <f t="shared" si="1"/>
        <v>2-5</v>
      </c>
      <c r="D16" s="25">
        <v>3.0</v>
      </c>
      <c r="E16" s="26">
        <v>2.0</v>
      </c>
      <c r="F16" s="26">
        <v>5.0</v>
      </c>
      <c r="G16" s="27">
        <v>15.0</v>
      </c>
      <c r="H16" s="31">
        <v>34.0</v>
      </c>
      <c r="I16" s="28">
        <f t="shared" si="2"/>
        <v>408</v>
      </c>
      <c r="J16" s="28">
        <f t="shared" si="3"/>
        <v>24480</v>
      </c>
      <c r="K16" s="29">
        <v>7.0</v>
      </c>
      <c r="L16" s="29">
        <f t="shared" si="4"/>
        <v>84</v>
      </c>
      <c r="M16" s="29">
        <f t="shared" si="5"/>
        <v>5040</v>
      </c>
      <c r="N16" s="32">
        <v>15.0</v>
      </c>
      <c r="O16" s="30">
        <f t="shared" si="6"/>
        <v>180</v>
      </c>
      <c r="P16" s="30">
        <f t="shared" si="7"/>
        <v>10800</v>
      </c>
    </row>
    <row r="17">
      <c r="A17" s="22" t="s">
        <v>89</v>
      </c>
      <c r="B17" s="23" t="s">
        <v>91</v>
      </c>
      <c r="C17" s="24" t="str">
        <f t="shared" si="1"/>
        <v>2-6</v>
      </c>
      <c r="D17" s="25">
        <v>4.0</v>
      </c>
      <c r="E17" s="26">
        <v>2.0</v>
      </c>
      <c r="F17" s="26">
        <v>6.0</v>
      </c>
      <c r="G17" s="27">
        <v>15.0</v>
      </c>
      <c r="H17" s="31">
        <v>35.0</v>
      </c>
      <c r="I17" s="28">
        <f t="shared" si="2"/>
        <v>420</v>
      </c>
      <c r="J17" s="28">
        <f t="shared" si="3"/>
        <v>25200</v>
      </c>
      <c r="K17" s="29">
        <v>8.0</v>
      </c>
      <c r="L17" s="29">
        <f t="shared" si="4"/>
        <v>96</v>
      </c>
      <c r="M17" s="29">
        <f t="shared" si="5"/>
        <v>5760</v>
      </c>
      <c r="N17" s="32">
        <v>16.0</v>
      </c>
      <c r="O17" s="30">
        <f t="shared" si="6"/>
        <v>192</v>
      </c>
      <c r="P17" s="30">
        <f t="shared" si="7"/>
        <v>11520</v>
      </c>
    </row>
    <row r="18">
      <c r="A18" s="22" t="s">
        <v>89</v>
      </c>
      <c r="B18" s="23" t="s">
        <v>91</v>
      </c>
      <c r="C18" s="24" t="str">
        <f t="shared" si="1"/>
        <v>2-7</v>
      </c>
      <c r="D18" s="25">
        <v>4.0</v>
      </c>
      <c r="E18" s="26">
        <v>2.0</v>
      </c>
      <c r="F18" s="26">
        <v>7.0</v>
      </c>
      <c r="G18" s="27">
        <v>15.0</v>
      </c>
      <c r="H18" s="31">
        <v>36.0</v>
      </c>
      <c r="I18" s="28">
        <f t="shared" si="2"/>
        <v>432</v>
      </c>
      <c r="J18" s="28">
        <f t="shared" si="3"/>
        <v>25920</v>
      </c>
      <c r="K18" s="29">
        <v>8.0</v>
      </c>
      <c r="L18" s="29">
        <f t="shared" si="4"/>
        <v>96</v>
      </c>
      <c r="M18" s="29">
        <f t="shared" si="5"/>
        <v>5760</v>
      </c>
      <c r="N18" s="32">
        <v>17.0</v>
      </c>
      <c r="O18" s="30">
        <f t="shared" si="6"/>
        <v>204</v>
      </c>
      <c r="P18" s="30">
        <f t="shared" si="7"/>
        <v>12240</v>
      </c>
    </row>
    <row r="19">
      <c r="A19" s="22" t="s">
        <v>89</v>
      </c>
      <c r="B19" s="23" t="s">
        <v>91</v>
      </c>
      <c r="C19" s="24" t="str">
        <f t="shared" si="1"/>
        <v>2-8</v>
      </c>
      <c r="D19" s="25">
        <v>4.0</v>
      </c>
      <c r="E19" s="26">
        <v>2.0</v>
      </c>
      <c r="F19" s="26">
        <v>8.0</v>
      </c>
      <c r="G19" s="27">
        <v>15.0</v>
      </c>
      <c r="H19" s="31">
        <v>37.0</v>
      </c>
      <c r="I19" s="28">
        <f t="shared" si="2"/>
        <v>444</v>
      </c>
      <c r="J19" s="28">
        <f t="shared" si="3"/>
        <v>26640</v>
      </c>
      <c r="K19" s="29">
        <v>8.0</v>
      </c>
      <c r="L19" s="29">
        <f t="shared" si="4"/>
        <v>96</v>
      </c>
      <c r="M19" s="29">
        <f t="shared" si="5"/>
        <v>5760</v>
      </c>
      <c r="N19" s="32">
        <v>18.0</v>
      </c>
      <c r="O19" s="30">
        <f t="shared" si="6"/>
        <v>216</v>
      </c>
      <c r="P19" s="30">
        <f t="shared" si="7"/>
        <v>12960</v>
      </c>
    </row>
    <row r="20">
      <c r="A20" s="22" t="s">
        <v>89</v>
      </c>
      <c r="B20" s="23" t="s">
        <v>91</v>
      </c>
      <c r="C20" s="24" t="str">
        <f t="shared" si="1"/>
        <v>2-9</v>
      </c>
      <c r="D20" s="25">
        <v>4.0</v>
      </c>
      <c r="E20" s="26">
        <v>2.0</v>
      </c>
      <c r="F20" s="26">
        <v>9.0</v>
      </c>
      <c r="G20" s="27">
        <v>15.0</v>
      </c>
      <c r="H20" s="31">
        <v>38.0</v>
      </c>
      <c r="I20" s="28">
        <f t="shared" si="2"/>
        <v>456</v>
      </c>
      <c r="J20" s="28">
        <f t="shared" si="3"/>
        <v>27360</v>
      </c>
      <c r="K20" s="29">
        <v>8.0</v>
      </c>
      <c r="L20" s="29">
        <f t="shared" si="4"/>
        <v>96</v>
      </c>
      <c r="M20" s="29">
        <f t="shared" si="5"/>
        <v>5760</v>
      </c>
      <c r="N20" s="32">
        <v>19.0</v>
      </c>
      <c r="O20" s="30">
        <f t="shared" si="6"/>
        <v>228</v>
      </c>
      <c r="P20" s="30">
        <f t="shared" si="7"/>
        <v>13680</v>
      </c>
    </row>
    <row r="21" ht="15.75" customHeight="1">
      <c r="A21" s="22" t="s">
        <v>89</v>
      </c>
      <c r="B21" s="23" t="s">
        <v>91</v>
      </c>
      <c r="C21" s="24" t="str">
        <f t="shared" si="1"/>
        <v>2-10</v>
      </c>
      <c r="D21" s="25">
        <v>4.0</v>
      </c>
      <c r="E21" s="26">
        <v>2.0</v>
      </c>
      <c r="F21" s="26">
        <v>10.0</v>
      </c>
      <c r="G21" s="27">
        <v>19.0</v>
      </c>
      <c r="H21" s="31">
        <v>39.0</v>
      </c>
      <c r="I21" s="28">
        <f t="shared" si="2"/>
        <v>468</v>
      </c>
      <c r="J21" s="28">
        <f t="shared" si="3"/>
        <v>28080</v>
      </c>
      <c r="K21" s="29">
        <v>8.0</v>
      </c>
      <c r="L21" s="29">
        <f t="shared" si="4"/>
        <v>96</v>
      </c>
      <c r="M21" s="29">
        <f t="shared" si="5"/>
        <v>5760</v>
      </c>
      <c r="N21" s="32">
        <v>20.0</v>
      </c>
      <c r="O21" s="30">
        <f t="shared" si="6"/>
        <v>240</v>
      </c>
      <c r="P21" s="30">
        <f t="shared" si="7"/>
        <v>14400</v>
      </c>
    </row>
    <row r="22" ht="15.75" customHeight="1">
      <c r="A22" s="22" t="s">
        <v>89</v>
      </c>
      <c r="B22" s="23" t="s">
        <v>92</v>
      </c>
      <c r="C22" s="24" t="str">
        <f t="shared" si="1"/>
        <v>3-1</v>
      </c>
      <c r="D22" s="25">
        <v>5.0</v>
      </c>
      <c r="E22" s="26">
        <v>3.0</v>
      </c>
      <c r="F22" s="26">
        <v>1.0</v>
      </c>
      <c r="G22" s="27">
        <v>19.0</v>
      </c>
      <c r="H22" s="31">
        <v>40.0</v>
      </c>
      <c r="I22" s="28">
        <f t="shared" si="2"/>
        <v>480</v>
      </c>
      <c r="J22" s="28">
        <f t="shared" si="3"/>
        <v>28800</v>
      </c>
      <c r="K22" s="29">
        <v>9.0</v>
      </c>
      <c r="L22" s="29">
        <f t="shared" si="4"/>
        <v>108</v>
      </c>
      <c r="M22" s="29">
        <f t="shared" si="5"/>
        <v>6480</v>
      </c>
      <c r="N22" s="32">
        <v>21.0</v>
      </c>
      <c r="O22" s="30">
        <f t="shared" si="6"/>
        <v>252</v>
      </c>
      <c r="P22" s="30">
        <f t="shared" si="7"/>
        <v>15120</v>
      </c>
    </row>
    <row r="23" ht="15.75" customHeight="1">
      <c r="A23" s="22" t="s">
        <v>89</v>
      </c>
      <c r="B23" s="23" t="s">
        <v>92</v>
      </c>
      <c r="C23" s="24" t="str">
        <f t="shared" si="1"/>
        <v>3-2</v>
      </c>
      <c r="D23" s="25">
        <v>5.0</v>
      </c>
      <c r="E23" s="26">
        <v>3.0</v>
      </c>
      <c r="F23" s="26">
        <v>2.0</v>
      </c>
      <c r="G23" s="27">
        <v>19.0</v>
      </c>
      <c r="H23" s="31">
        <v>40.0</v>
      </c>
      <c r="I23" s="28">
        <f t="shared" si="2"/>
        <v>480</v>
      </c>
      <c r="J23" s="28">
        <f t="shared" si="3"/>
        <v>28800</v>
      </c>
      <c r="K23" s="29">
        <v>9.0</v>
      </c>
      <c r="L23" s="29">
        <f t="shared" si="4"/>
        <v>108</v>
      </c>
      <c r="M23" s="29">
        <f t="shared" si="5"/>
        <v>6480</v>
      </c>
      <c r="N23" s="32">
        <v>22.0</v>
      </c>
      <c r="O23" s="30">
        <f t="shared" si="6"/>
        <v>264</v>
      </c>
      <c r="P23" s="30">
        <f t="shared" si="7"/>
        <v>15840</v>
      </c>
    </row>
    <row r="24" ht="15.75" customHeight="1">
      <c r="A24" s="22" t="s">
        <v>89</v>
      </c>
      <c r="B24" s="23" t="s">
        <v>92</v>
      </c>
      <c r="C24" s="24" t="str">
        <f t="shared" si="1"/>
        <v>3-3</v>
      </c>
      <c r="D24" s="25">
        <v>5.0</v>
      </c>
      <c r="E24" s="26">
        <v>3.0</v>
      </c>
      <c r="F24" s="26">
        <v>3.0</v>
      </c>
      <c r="G24" s="27">
        <v>19.0</v>
      </c>
      <c r="H24" s="31">
        <v>41.0</v>
      </c>
      <c r="I24" s="28">
        <f t="shared" si="2"/>
        <v>492</v>
      </c>
      <c r="J24" s="28">
        <f t="shared" si="3"/>
        <v>29520</v>
      </c>
      <c r="K24" s="29">
        <v>9.0</v>
      </c>
      <c r="L24" s="29">
        <f t="shared" si="4"/>
        <v>108</v>
      </c>
      <c r="M24" s="29">
        <f t="shared" si="5"/>
        <v>6480</v>
      </c>
      <c r="N24" s="32">
        <v>23.0</v>
      </c>
      <c r="O24" s="30">
        <f t="shared" si="6"/>
        <v>276</v>
      </c>
      <c r="P24" s="30">
        <f t="shared" si="7"/>
        <v>16560</v>
      </c>
    </row>
    <row r="25" ht="15.75" customHeight="1">
      <c r="A25" s="22" t="s">
        <v>89</v>
      </c>
      <c r="B25" s="23" t="s">
        <v>92</v>
      </c>
      <c r="C25" s="24" t="str">
        <f t="shared" si="1"/>
        <v>3-4</v>
      </c>
      <c r="D25" s="25">
        <v>5.0</v>
      </c>
      <c r="E25" s="26">
        <v>3.0</v>
      </c>
      <c r="F25" s="26">
        <v>4.0</v>
      </c>
      <c r="G25" s="27">
        <v>19.0</v>
      </c>
      <c r="H25" s="31">
        <v>41.0</v>
      </c>
      <c r="I25" s="28">
        <f t="shared" si="2"/>
        <v>492</v>
      </c>
      <c r="J25" s="28">
        <f t="shared" si="3"/>
        <v>29520</v>
      </c>
      <c r="K25" s="29">
        <v>9.0</v>
      </c>
      <c r="L25" s="29">
        <f t="shared" si="4"/>
        <v>108</v>
      </c>
      <c r="M25" s="29">
        <f t="shared" si="5"/>
        <v>6480</v>
      </c>
      <c r="N25" s="32">
        <v>24.0</v>
      </c>
      <c r="O25" s="30">
        <f t="shared" si="6"/>
        <v>288</v>
      </c>
      <c r="P25" s="30">
        <f t="shared" si="7"/>
        <v>17280</v>
      </c>
    </row>
    <row r="26" ht="15.75" customHeight="1">
      <c r="A26" s="22" t="s">
        <v>89</v>
      </c>
      <c r="B26" s="23" t="s">
        <v>92</v>
      </c>
      <c r="C26" s="24" t="str">
        <f t="shared" si="1"/>
        <v>3-5</v>
      </c>
      <c r="D26" s="25">
        <v>5.0</v>
      </c>
      <c r="E26" s="26">
        <v>3.0</v>
      </c>
      <c r="F26" s="26">
        <v>5.0</v>
      </c>
      <c r="G26" s="27">
        <v>20.0</v>
      </c>
      <c r="H26" s="31">
        <v>42.0</v>
      </c>
      <c r="I26" s="28">
        <f t="shared" si="2"/>
        <v>504</v>
      </c>
      <c r="J26" s="28">
        <f t="shared" si="3"/>
        <v>30240</v>
      </c>
      <c r="K26" s="29">
        <v>9.0</v>
      </c>
      <c r="L26" s="29">
        <f t="shared" si="4"/>
        <v>108</v>
      </c>
      <c r="M26" s="29">
        <f t="shared" si="5"/>
        <v>6480</v>
      </c>
      <c r="N26" s="32">
        <v>26.0</v>
      </c>
      <c r="O26" s="30">
        <f t="shared" si="6"/>
        <v>312</v>
      </c>
      <c r="P26" s="30">
        <f t="shared" si="7"/>
        <v>18720</v>
      </c>
    </row>
    <row r="27" ht="15.75" customHeight="1">
      <c r="A27" s="22" t="s">
        <v>89</v>
      </c>
      <c r="B27" s="23" t="s">
        <v>92</v>
      </c>
      <c r="C27" s="24" t="str">
        <f t="shared" si="1"/>
        <v>3-6</v>
      </c>
      <c r="D27" s="25">
        <v>6.0</v>
      </c>
      <c r="E27" s="26">
        <v>3.0</v>
      </c>
      <c r="F27" s="26">
        <v>6.0</v>
      </c>
      <c r="G27" s="27">
        <v>20.0</v>
      </c>
      <c r="H27" s="31">
        <v>42.0</v>
      </c>
      <c r="I27" s="28">
        <f t="shared" si="2"/>
        <v>504</v>
      </c>
      <c r="J27" s="28">
        <f t="shared" si="3"/>
        <v>30240</v>
      </c>
      <c r="K27" s="29">
        <v>10.0</v>
      </c>
      <c r="L27" s="29">
        <f t="shared" si="4"/>
        <v>120</v>
      </c>
      <c r="M27" s="29">
        <f t="shared" si="5"/>
        <v>7200</v>
      </c>
      <c r="N27" s="32">
        <v>28.0</v>
      </c>
      <c r="O27" s="30">
        <f t="shared" si="6"/>
        <v>336</v>
      </c>
      <c r="P27" s="30">
        <f t="shared" si="7"/>
        <v>20160</v>
      </c>
    </row>
    <row r="28" ht="15.75" customHeight="1">
      <c r="A28" s="22" t="s">
        <v>89</v>
      </c>
      <c r="B28" s="23" t="s">
        <v>92</v>
      </c>
      <c r="C28" s="24" t="str">
        <f t="shared" si="1"/>
        <v>3-7</v>
      </c>
      <c r="D28" s="25">
        <v>6.0</v>
      </c>
      <c r="E28" s="26">
        <v>3.0</v>
      </c>
      <c r="F28" s="26">
        <v>7.0</v>
      </c>
      <c r="G28" s="27">
        <v>20.0</v>
      </c>
      <c r="H28" s="31">
        <v>43.0</v>
      </c>
      <c r="I28" s="28">
        <f t="shared" si="2"/>
        <v>516</v>
      </c>
      <c r="J28" s="28">
        <f t="shared" si="3"/>
        <v>30960</v>
      </c>
      <c r="K28" s="29">
        <v>10.0</v>
      </c>
      <c r="L28" s="29">
        <f t="shared" si="4"/>
        <v>120</v>
      </c>
      <c r="M28" s="29">
        <f t="shared" si="5"/>
        <v>7200</v>
      </c>
      <c r="N28" s="32">
        <v>30.0</v>
      </c>
      <c r="O28" s="30">
        <f t="shared" si="6"/>
        <v>360</v>
      </c>
      <c r="P28" s="30">
        <f t="shared" si="7"/>
        <v>21600</v>
      </c>
    </row>
    <row r="29" ht="15.75" customHeight="1">
      <c r="A29" s="22" t="s">
        <v>89</v>
      </c>
      <c r="B29" s="23" t="s">
        <v>92</v>
      </c>
      <c r="C29" s="24" t="str">
        <f t="shared" si="1"/>
        <v>3-8</v>
      </c>
      <c r="D29" s="25">
        <v>6.0</v>
      </c>
      <c r="E29" s="26">
        <v>3.0</v>
      </c>
      <c r="F29" s="26">
        <v>8.0</v>
      </c>
      <c r="G29" s="27">
        <v>20.0</v>
      </c>
      <c r="H29" s="31">
        <v>43.0</v>
      </c>
      <c r="I29" s="28">
        <f t="shared" si="2"/>
        <v>516</v>
      </c>
      <c r="J29" s="28">
        <f t="shared" si="3"/>
        <v>30960</v>
      </c>
      <c r="K29" s="29">
        <v>10.0</v>
      </c>
      <c r="L29" s="29">
        <f t="shared" si="4"/>
        <v>120</v>
      </c>
      <c r="M29" s="29">
        <f t="shared" si="5"/>
        <v>7200</v>
      </c>
      <c r="N29" s="32">
        <v>32.0</v>
      </c>
      <c r="O29" s="30">
        <f t="shared" si="6"/>
        <v>384</v>
      </c>
      <c r="P29" s="30">
        <f t="shared" si="7"/>
        <v>23040</v>
      </c>
    </row>
    <row r="30" ht="15.75" customHeight="1">
      <c r="A30" s="22" t="s">
        <v>89</v>
      </c>
      <c r="B30" s="23" t="s">
        <v>92</v>
      </c>
      <c r="C30" s="24" t="str">
        <f t="shared" si="1"/>
        <v>3-9</v>
      </c>
      <c r="D30" s="25">
        <v>6.0</v>
      </c>
      <c r="E30" s="26">
        <v>3.0</v>
      </c>
      <c r="F30" s="26">
        <v>9.0</v>
      </c>
      <c r="G30" s="27">
        <v>22.0</v>
      </c>
      <c r="H30" s="31">
        <v>44.0</v>
      </c>
      <c r="I30" s="28">
        <f t="shared" si="2"/>
        <v>528</v>
      </c>
      <c r="J30" s="28">
        <f t="shared" si="3"/>
        <v>31680</v>
      </c>
      <c r="K30" s="29">
        <v>10.0</v>
      </c>
      <c r="L30" s="29">
        <f t="shared" si="4"/>
        <v>120</v>
      </c>
      <c r="M30" s="29">
        <f t="shared" si="5"/>
        <v>7200</v>
      </c>
      <c r="N30" s="32">
        <v>34.0</v>
      </c>
      <c r="O30" s="30">
        <f t="shared" si="6"/>
        <v>408</v>
      </c>
      <c r="P30" s="30">
        <f t="shared" si="7"/>
        <v>24480</v>
      </c>
    </row>
    <row r="31" ht="15.75" customHeight="1">
      <c r="A31" s="22" t="s">
        <v>89</v>
      </c>
      <c r="B31" s="23" t="s">
        <v>92</v>
      </c>
      <c r="C31" s="24" t="str">
        <f t="shared" si="1"/>
        <v>3-10</v>
      </c>
      <c r="D31" s="25">
        <v>6.0</v>
      </c>
      <c r="E31" s="26">
        <v>3.0</v>
      </c>
      <c r="F31" s="26">
        <v>10.0</v>
      </c>
      <c r="G31" s="27">
        <v>22.0</v>
      </c>
      <c r="H31" s="31">
        <v>44.0</v>
      </c>
      <c r="I31" s="28">
        <f t="shared" si="2"/>
        <v>528</v>
      </c>
      <c r="J31" s="28">
        <f t="shared" si="3"/>
        <v>31680</v>
      </c>
      <c r="K31" s="29">
        <v>10.0</v>
      </c>
      <c r="L31" s="29">
        <f t="shared" si="4"/>
        <v>120</v>
      </c>
      <c r="M31" s="29">
        <f t="shared" si="5"/>
        <v>7200</v>
      </c>
      <c r="N31" s="32">
        <v>36.0</v>
      </c>
      <c r="O31" s="30">
        <f t="shared" si="6"/>
        <v>432</v>
      </c>
      <c r="P31" s="30">
        <f t="shared" si="7"/>
        <v>25920</v>
      </c>
    </row>
    <row r="32" ht="15.75" customHeight="1">
      <c r="A32" s="22" t="s">
        <v>89</v>
      </c>
      <c r="B32" s="23" t="s">
        <v>92</v>
      </c>
      <c r="C32" s="24" t="str">
        <f t="shared" si="1"/>
        <v>3-11</v>
      </c>
      <c r="D32" s="25">
        <v>7.0</v>
      </c>
      <c r="E32" s="26">
        <v>3.0</v>
      </c>
      <c r="F32" s="26">
        <v>11.0</v>
      </c>
      <c r="G32" s="27">
        <v>22.0</v>
      </c>
      <c r="H32" s="31">
        <v>45.0</v>
      </c>
      <c r="I32" s="28">
        <f t="shared" si="2"/>
        <v>540</v>
      </c>
      <c r="J32" s="28">
        <f t="shared" si="3"/>
        <v>32400</v>
      </c>
      <c r="K32" s="29">
        <v>11.0</v>
      </c>
      <c r="L32" s="29">
        <f t="shared" si="4"/>
        <v>132</v>
      </c>
      <c r="M32" s="29">
        <f t="shared" si="5"/>
        <v>7920</v>
      </c>
      <c r="N32" s="32">
        <v>38.0</v>
      </c>
      <c r="O32" s="30">
        <f t="shared" si="6"/>
        <v>456</v>
      </c>
      <c r="P32" s="30">
        <f t="shared" si="7"/>
        <v>27360</v>
      </c>
    </row>
    <row r="33" ht="15.75" customHeight="1">
      <c r="A33" s="22" t="s">
        <v>89</v>
      </c>
      <c r="B33" s="23" t="s">
        <v>92</v>
      </c>
      <c r="C33" s="24" t="str">
        <f t="shared" si="1"/>
        <v>3-12</v>
      </c>
      <c r="D33" s="25">
        <v>7.0</v>
      </c>
      <c r="E33" s="26">
        <v>3.0</v>
      </c>
      <c r="F33" s="26">
        <v>12.0</v>
      </c>
      <c r="G33" s="27">
        <v>23.0</v>
      </c>
      <c r="H33" s="31">
        <v>45.0</v>
      </c>
      <c r="I33" s="28">
        <f t="shared" si="2"/>
        <v>540</v>
      </c>
      <c r="J33" s="28">
        <f t="shared" si="3"/>
        <v>32400</v>
      </c>
      <c r="K33" s="29">
        <v>11.0</v>
      </c>
      <c r="L33" s="29">
        <f t="shared" si="4"/>
        <v>132</v>
      </c>
      <c r="M33" s="29">
        <f t="shared" si="5"/>
        <v>7920</v>
      </c>
      <c r="N33" s="32">
        <v>40.0</v>
      </c>
      <c r="O33" s="30">
        <f t="shared" si="6"/>
        <v>480</v>
      </c>
      <c r="P33" s="30">
        <f t="shared" si="7"/>
        <v>28800</v>
      </c>
    </row>
    <row r="34" ht="15.75" customHeight="1">
      <c r="A34" s="22" t="s">
        <v>89</v>
      </c>
      <c r="B34" s="23" t="s">
        <v>92</v>
      </c>
      <c r="C34" s="24" t="str">
        <f t="shared" si="1"/>
        <v>3-13</v>
      </c>
      <c r="D34" s="25">
        <v>7.0</v>
      </c>
      <c r="E34" s="26">
        <v>3.0</v>
      </c>
      <c r="F34" s="26">
        <v>13.0</v>
      </c>
      <c r="G34" s="27">
        <v>23.0</v>
      </c>
      <c r="H34" s="31">
        <v>46.0</v>
      </c>
      <c r="I34" s="28">
        <f t="shared" si="2"/>
        <v>552</v>
      </c>
      <c r="J34" s="28">
        <f t="shared" si="3"/>
        <v>33120</v>
      </c>
      <c r="K34" s="29">
        <v>11.0</v>
      </c>
      <c r="L34" s="29">
        <f t="shared" si="4"/>
        <v>132</v>
      </c>
      <c r="M34" s="29">
        <f t="shared" si="5"/>
        <v>7920</v>
      </c>
      <c r="N34" s="32">
        <v>41.0</v>
      </c>
      <c r="O34" s="30">
        <f t="shared" si="6"/>
        <v>492</v>
      </c>
      <c r="P34" s="30">
        <f t="shared" si="7"/>
        <v>29520</v>
      </c>
    </row>
    <row r="35" ht="15.75" customHeight="1">
      <c r="A35" s="22" t="s">
        <v>89</v>
      </c>
      <c r="B35" s="23" t="s">
        <v>92</v>
      </c>
      <c r="C35" s="24" t="str">
        <f t="shared" si="1"/>
        <v>3-14</v>
      </c>
      <c r="D35" s="25">
        <v>7.0</v>
      </c>
      <c r="E35" s="26">
        <v>3.0</v>
      </c>
      <c r="F35" s="26">
        <v>14.0</v>
      </c>
      <c r="G35" s="27">
        <v>23.0</v>
      </c>
      <c r="H35" s="31">
        <v>46.0</v>
      </c>
      <c r="I35" s="28">
        <f t="shared" si="2"/>
        <v>552</v>
      </c>
      <c r="J35" s="28">
        <f t="shared" si="3"/>
        <v>33120</v>
      </c>
      <c r="K35" s="29">
        <v>11.0</v>
      </c>
      <c r="L35" s="29">
        <f t="shared" si="4"/>
        <v>132</v>
      </c>
      <c r="M35" s="29">
        <f t="shared" si="5"/>
        <v>7920</v>
      </c>
      <c r="N35" s="32">
        <v>42.0</v>
      </c>
      <c r="O35" s="30">
        <f t="shared" si="6"/>
        <v>504</v>
      </c>
      <c r="P35" s="30">
        <f t="shared" si="7"/>
        <v>30240</v>
      </c>
    </row>
    <row r="36" ht="15.75" customHeight="1">
      <c r="A36" s="22" t="s">
        <v>89</v>
      </c>
      <c r="B36" s="23" t="s">
        <v>92</v>
      </c>
      <c r="C36" s="24" t="str">
        <f t="shared" si="1"/>
        <v>3-15</v>
      </c>
      <c r="D36" s="25">
        <v>7.0</v>
      </c>
      <c r="E36" s="26">
        <v>3.0</v>
      </c>
      <c r="F36" s="26">
        <v>15.0</v>
      </c>
      <c r="G36" s="27">
        <v>24.0</v>
      </c>
      <c r="H36" s="31">
        <v>47.0</v>
      </c>
      <c r="I36" s="28">
        <f t="shared" si="2"/>
        <v>564</v>
      </c>
      <c r="J36" s="28">
        <f t="shared" si="3"/>
        <v>33840</v>
      </c>
      <c r="K36" s="29">
        <v>11.0</v>
      </c>
      <c r="L36" s="29">
        <f t="shared" si="4"/>
        <v>132</v>
      </c>
      <c r="M36" s="29">
        <f t="shared" si="5"/>
        <v>7920</v>
      </c>
      <c r="N36" s="32">
        <v>43.0</v>
      </c>
      <c r="O36" s="30">
        <f t="shared" si="6"/>
        <v>516</v>
      </c>
      <c r="P36" s="30">
        <f t="shared" si="7"/>
        <v>30960</v>
      </c>
    </row>
    <row r="37" ht="15.75" customHeight="1">
      <c r="A37" s="22" t="s">
        <v>89</v>
      </c>
      <c r="B37" s="23" t="s">
        <v>93</v>
      </c>
      <c r="C37" s="24" t="str">
        <f t="shared" si="1"/>
        <v>4-1</v>
      </c>
      <c r="D37" s="25">
        <v>8.0</v>
      </c>
      <c r="E37" s="26">
        <v>4.0</v>
      </c>
      <c r="F37" s="26">
        <v>1.0</v>
      </c>
      <c r="G37" s="27">
        <v>24.0</v>
      </c>
      <c r="H37" s="31">
        <v>47.0</v>
      </c>
      <c r="I37" s="28">
        <f t="shared" si="2"/>
        <v>564</v>
      </c>
      <c r="J37" s="28">
        <f t="shared" si="3"/>
        <v>33840</v>
      </c>
      <c r="K37" s="29">
        <v>12.0</v>
      </c>
      <c r="L37" s="29">
        <f t="shared" si="4"/>
        <v>144</v>
      </c>
      <c r="M37" s="29">
        <f t="shared" si="5"/>
        <v>8640</v>
      </c>
      <c r="N37" s="32">
        <v>44.0</v>
      </c>
      <c r="O37" s="30">
        <f t="shared" si="6"/>
        <v>528</v>
      </c>
      <c r="P37" s="30">
        <f t="shared" si="7"/>
        <v>31680</v>
      </c>
    </row>
    <row r="38" ht="15.75" customHeight="1">
      <c r="A38" s="22" t="s">
        <v>89</v>
      </c>
      <c r="B38" s="23" t="s">
        <v>93</v>
      </c>
      <c r="C38" s="24" t="str">
        <f t="shared" si="1"/>
        <v>4-2</v>
      </c>
      <c r="D38" s="25">
        <v>8.0</v>
      </c>
      <c r="E38" s="26">
        <v>4.0</v>
      </c>
      <c r="F38" s="26">
        <v>2.0</v>
      </c>
      <c r="G38" s="27">
        <v>24.0</v>
      </c>
      <c r="H38" s="31">
        <v>48.0</v>
      </c>
      <c r="I38" s="28">
        <f t="shared" si="2"/>
        <v>576</v>
      </c>
      <c r="J38" s="28">
        <f t="shared" si="3"/>
        <v>34560</v>
      </c>
      <c r="K38" s="29">
        <v>12.0</v>
      </c>
      <c r="L38" s="29">
        <f t="shared" si="4"/>
        <v>144</v>
      </c>
      <c r="M38" s="29">
        <f t="shared" si="5"/>
        <v>8640</v>
      </c>
      <c r="N38" s="32">
        <v>45.0</v>
      </c>
      <c r="O38" s="30">
        <f t="shared" si="6"/>
        <v>540</v>
      </c>
      <c r="P38" s="30">
        <f t="shared" si="7"/>
        <v>32400</v>
      </c>
    </row>
    <row r="39" ht="15.75" customHeight="1">
      <c r="A39" s="22" t="s">
        <v>89</v>
      </c>
      <c r="B39" s="23" t="s">
        <v>93</v>
      </c>
      <c r="C39" s="24" t="str">
        <f t="shared" si="1"/>
        <v>4-3</v>
      </c>
      <c r="D39" s="25">
        <v>8.0</v>
      </c>
      <c r="E39" s="26">
        <v>4.0</v>
      </c>
      <c r="F39" s="26">
        <v>3.0</v>
      </c>
      <c r="G39" s="27">
        <v>24.0</v>
      </c>
      <c r="H39" s="31">
        <v>48.0</v>
      </c>
      <c r="I39" s="28">
        <f t="shared" si="2"/>
        <v>576</v>
      </c>
      <c r="J39" s="28">
        <f t="shared" si="3"/>
        <v>34560</v>
      </c>
      <c r="K39" s="29">
        <v>12.0</v>
      </c>
      <c r="L39" s="29">
        <f t="shared" si="4"/>
        <v>144</v>
      </c>
      <c r="M39" s="29">
        <f t="shared" si="5"/>
        <v>8640</v>
      </c>
      <c r="N39" s="32">
        <v>46.0</v>
      </c>
      <c r="O39" s="30">
        <f t="shared" si="6"/>
        <v>552</v>
      </c>
      <c r="P39" s="30">
        <f t="shared" si="7"/>
        <v>33120</v>
      </c>
    </row>
    <row r="40" ht="15.75" customHeight="1">
      <c r="A40" s="22" t="s">
        <v>89</v>
      </c>
      <c r="B40" s="23" t="s">
        <v>93</v>
      </c>
      <c r="C40" s="24" t="str">
        <f t="shared" si="1"/>
        <v>4-4</v>
      </c>
      <c r="D40" s="25">
        <v>8.0</v>
      </c>
      <c r="E40" s="26">
        <v>4.0</v>
      </c>
      <c r="F40" s="26">
        <v>4.0</v>
      </c>
      <c r="G40" s="27">
        <v>24.0</v>
      </c>
      <c r="H40" s="31">
        <v>49.0</v>
      </c>
      <c r="I40" s="28">
        <f t="shared" si="2"/>
        <v>588</v>
      </c>
      <c r="J40" s="28">
        <f t="shared" si="3"/>
        <v>35280</v>
      </c>
      <c r="K40" s="29">
        <v>12.0</v>
      </c>
      <c r="L40" s="29">
        <f t="shared" si="4"/>
        <v>144</v>
      </c>
      <c r="M40" s="29">
        <f t="shared" si="5"/>
        <v>8640</v>
      </c>
      <c r="N40" s="32">
        <v>47.0</v>
      </c>
      <c r="O40" s="30">
        <f t="shared" si="6"/>
        <v>564</v>
      </c>
      <c r="P40" s="30">
        <f t="shared" si="7"/>
        <v>33840</v>
      </c>
    </row>
    <row r="41" ht="15.75" customHeight="1">
      <c r="A41" s="22" t="s">
        <v>89</v>
      </c>
      <c r="B41" s="23" t="s">
        <v>93</v>
      </c>
      <c r="C41" s="24" t="str">
        <f t="shared" si="1"/>
        <v>4-5</v>
      </c>
      <c r="D41" s="25">
        <v>8.0</v>
      </c>
      <c r="E41" s="26">
        <v>4.0</v>
      </c>
      <c r="F41" s="26">
        <v>5.0</v>
      </c>
      <c r="G41" s="27">
        <v>26.0</v>
      </c>
      <c r="H41" s="31">
        <v>49.0</v>
      </c>
      <c r="I41" s="28">
        <f t="shared" si="2"/>
        <v>588</v>
      </c>
      <c r="J41" s="28">
        <f t="shared" si="3"/>
        <v>35280</v>
      </c>
      <c r="K41" s="29">
        <v>12.0</v>
      </c>
      <c r="L41" s="29">
        <f t="shared" si="4"/>
        <v>144</v>
      </c>
      <c r="M41" s="29">
        <f t="shared" si="5"/>
        <v>8640</v>
      </c>
      <c r="N41" s="32">
        <v>48.0</v>
      </c>
      <c r="O41" s="30">
        <f t="shared" si="6"/>
        <v>576</v>
      </c>
      <c r="P41" s="30">
        <f t="shared" si="7"/>
        <v>34560</v>
      </c>
    </row>
    <row r="42" ht="15.75" customHeight="1">
      <c r="A42" s="22" t="s">
        <v>89</v>
      </c>
      <c r="B42" s="23" t="s">
        <v>93</v>
      </c>
      <c r="C42" s="24" t="str">
        <f t="shared" si="1"/>
        <v>4-6</v>
      </c>
      <c r="D42" s="25">
        <v>9.0</v>
      </c>
      <c r="E42" s="26">
        <v>4.0</v>
      </c>
      <c r="F42" s="26">
        <v>6.0</v>
      </c>
      <c r="G42" s="27">
        <v>26.0</v>
      </c>
      <c r="H42" s="31">
        <v>50.0</v>
      </c>
      <c r="I42" s="28">
        <f t="shared" si="2"/>
        <v>600</v>
      </c>
      <c r="J42" s="28">
        <f t="shared" si="3"/>
        <v>36000</v>
      </c>
      <c r="K42" s="29">
        <v>14.0</v>
      </c>
      <c r="L42" s="29">
        <f t="shared" si="4"/>
        <v>168</v>
      </c>
      <c r="M42" s="29">
        <f t="shared" si="5"/>
        <v>10080</v>
      </c>
      <c r="N42" s="32">
        <v>49.0</v>
      </c>
      <c r="O42" s="30">
        <f t="shared" si="6"/>
        <v>588</v>
      </c>
      <c r="P42" s="30">
        <f t="shared" si="7"/>
        <v>35280</v>
      </c>
    </row>
    <row r="43" ht="15.75" customHeight="1">
      <c r="A43" s="22" t="s">
        <v>89</v>
      </c>
      <c r="B43" s="23" t="s">
        <v>93</v>
      </c>
      <c r="C43" s="24" t="str">
        <f t="shared" si="1"/>
        <v>4-7</v>
      </c>
      <c r="D43" s="25">
        <v>9.0</v>
      </c>
      <c r="E43" s="26">
        <v>4.0</v>
      </c>
      <c r="F43" s="26">
        <v>7.0</v>
      </c>
      <c r="G43" s="27">
        <v>26.0</v>
      </c>
      <c r="H43" s="31">
        <v>50.0</v>
      </c>
      <c r="I43" s="28">
        <f t="shared" si="2"/>
        <v>600</v>
      </c>
      <c r="J43" s="28">
        <f t="shared" si="3"/>
        <v>36000</v>
      </c>
      <c r="K43" s="29">
        <v>14.0</v>
      </c>
      <c r="L43" s="29">
        <f t="shared" si="4"/>
        <v>168</v>
      </c>
      <c r="M43" s="29">
        <f t="shared" si="5"/>
        <v>10080</v>
      </c>
      <c r="N43" s="32">
        <v>50.0</v>
      </c>
      <c r="O43" s="30">
        <f t="shared" si="6"/>
        <v>600</v>
      </c>
      <c r="P43" s="30">
        <f t="shared" si="7"/>
        <v>36000</v>
      </c>
    </row>
    <row r="44" ht="15.75" customHeight="1">
      <c r="A44" s="22" t="s">
        <v>89</v>
      </c>
      <c r="B44" s="23" t="s">
        <v>93</v>
      </c>
      <c r="C44" s="24" t="str">
        <f t="shared" si="1"/>
        <v>4-8</v>
      </c>
      <c r="D44" s="25">
        <v>9.0</v>
      </c>
      <c r="E44" s="26">
        <v>4.0</v>
      </c>
      <c r="F44" s="26">
        <v>8.0</v>
      </c>
      <c r="G44" s="27">
        <v>26.0</v>
      </c>
      <c r="H44" s="31">
        <v>50.0</v>
      </c>
      <c r="I44" s="28">
        <f t="shared" si="2"/>
        <v>600</v>
      </c>
      <c r="J44" s="28">
        <f t="shared" si="3"/>
        <v>36000</v>
      </c>
      <c r="K44" s="29">
        <v>14.0</v>
      </c>
      <c r="L44" s="29">
        <f t="shared" si="4"/>
        <v>168</v>
      </c>
      <c r="M44" s="29">
        <f t="shared" si="5"/>
        <v>10080</v>
      </c>
      <c r="N44" s="32">
        <v>51.0</v>
      </c>
      <c r="O44" s="30">
        <f t="shared" si="6"/>
        <v>612</v>
      </c>
      <c r="P44" s="30">
        <f t="shared" si="7"/>
        <v>36720</v>
      </c>
    </row>
    <row r="45" ht="15.75" customHeight="1">
      <c r="A45" s="22" t="s">
        <v>89</v>
      </c>
      <c r="B45" s="23" t="s">
        <v>93</v>
      </c>
      <c r="C45" s="24" t="str">
        <f t="shared" si="1"/>
        <v>4-9</v>
      </c>
      <c r="D45" s="25">
        <v>9.0</v>
      </c>
      <c r="E45" s="26">
        <v>4.0</v>
      </c>
      <c r="F45" s="26">
        <v>9.0</v>
      </c>
      <c r="G45" s="27">
        <v>26.0</v>
      </c>
      <c r="H45" s="31">
        <v>51.0</v>
      </c>
      <c r="I45" s="28">
        <f t="shared" si="2"/>
        <v>612</v>
      </c>
      <c r="J45" s="28">
        <f t="shared" si="3"/>
        <v>36720</v>
      </c>
      <c r="K45" s="29">
        <v>14.0</v>
      </c>
      <c r="L45" s="29">
        <f t="shared" si="4"/>
        <v>168</v>
      </c>
      <c r="M45" s="29">
        <f t="shared" si="5"/>
        <v>10080</v>
      </c>
      <c r="N45" s="32">
        <v>52.0</v>
      </c>
      <c r="O45" s="30">
        <f t="shared" si="6"/>
        <v>624</v>
      </c>
      <c r="P45" s="30">
        <f t="shared" si="7"/>
        <v>37440</v>
      </c>
    </row>
    <row r="46" ht="15.75" customHeight="1">
      <c r="A46" s="22" t="s">
        <v>89</v>
      </c>
      <c r="B46" s="23" t="s">
        <v>93</v>
      </c>
      <c r="C46" s="24" t="str">
        <f t="shared" si="1"/>
        <v>4-10</v>
      </c>
      <c r="D46" s="25">
        <v>9.0</v>
      </c>
      <c r="E46" s="26">
        <v>4.0</v>
      </c>
      <c r="F46" s="26">
        <v>10.0</v>
      </c>
      <c r="G46" s="27">
        <v>30.0</v>
      </c>
      <c r="H46" s="31">
        <v>51.0</v>
      </c>
      <c r="I46" s="28">
        <f t="shared" si="2"/>
        <v>612</v>
      </c>
      <c r="J46" s="28">
        <f t="shared" si="3"/>
        <v>36720</v>
      </c>
      <c r="K46" s="29">
        <v>14.0</v>
      </c>
      <c r="L46" s="29">
        <f t="shared" si="4"/>
        <v>168</v>
      </c>
      <c r="M46" s="29">
        <f t="shared" si="5"/>
        <v>10080</v>
      </c>
      <c r="N46" s="32">
        <v>53.0</v>
      </c>
      <c r="O46" s="30">
        <f t="shared" si="6"/>
        <v>636</v>
      </c>
      <c r="P46" s="30">
        <f t="shared" si="7"/>
        <v>38160</v>
      </c>
    </row>
    <row r="47" ht="15.75" customHeight="1">
      <c r="A47" s="22" t="s">
        <v>89</v>
      </c>
      <c r="B47" s="23" t="s">
        <v>93</v>
      </c>
      <c r="C47" s="24" t="str">
        <f t="shared" si="1"/>
        <v>4-11</v>
      </c>
      <c r="D47" s="25">
        <v>10.0</v>
      </c>
      <c r="E47" s="26">
        <v>4.0</v>
      </c>
      <c r="F47" s="26">
        <v>11.0</v>
      </c>
      <c r="G47" s="27">
        <v>30.0</v>
      </c>
      <c r="H47" s="31">
        <v>51.0</v>
      </c>
      <c r="I47" s="28">
        <f t="shared" si="2"/>
        <v>612</v>
      </c>
      <c r="J47" s="28">
        <f t="shared" si="3"/>
        <v>36720</v>
      </c>
      <c r="K47" s="29">
        <v>16.0</v>
      </c>
      <c r="L47" s="29">
        <f t="shared" si="4"/>
        <v>192</v>
      </c>
      <c r="M47" s="29">
        <f t="shared" si="5"/>
        <v>11520</v>
      </c>
      <c r="N47" s="32">
        <v>54.0</v>
      </c>
      <c r="O47" s="30">
        <f t="shared" si="6"/>
        <v>648</v>
      </c>
      <c r="P47" s="30">
        <f t="shared" si="7"/>
        <v>38880</v>
      </c>
    </row>
    <row r="48" ht="15.75" customHeight="1">
      <c r="A48" s="22" t="s">
        <v>89</v>
      </c>
      <c r="B48" s="23" t="s">
        <v>93</v>
      </c>
      <c r="C48" s="24" t="str">
        <f t="shared" si="1"/>
        <v>4-12</v>
      </c>
      <c r="D48" s="25">
        <v>10.0</v>
      </c>
      <c r="E48" s="26">
        <v>4.0</v>
      </c>
      <c r="F48" s="26">
        <v>12.0</v>
      </c>
      <c r="G48" s="27">
        <v>30.0</v>
      </c>
      <c r="H48" s="31">
        <v>52.0</v>
      </c>
      <c r="I48" s="28">
        <f t="shared" si="2"/>
        <v>624</v>
      </c>
      <c r="J48" s="28">
        <f t="shared" si="3"/>
        <v>37440</v>
      </c>
      <c r="K48" s="29">
        <v>16.0</v>
      </c>
      <c r="L48" s="29">
        <f t="shared" si="4"/>
        <v>192</v>
      </c>
      <c r="M48" s="29">
        <f t="shared" si="5"/>
        <v>11520</v>
      </c>
      <c r="N48" s="32">
        <v>55.0</v>
      </c>
      <c r="O48" s="30">
        <f t="shared" si="6"/>
        <v>660</v>
      </c>
      <c r="P48" s="30">
        <f t="shared" si="7"/>
        <v>39600</v>
      </c>
    </row>
    <row r="49" ht="15.75" customHeight="1">
      <c r="A49" s="22" t="s">
        <v>89</v>
      </c>
      <c r="B49" s="23" t="s">
        <v>93</v>
      </c>
      <c r="C49" s="24" t="str">
        <f t="shared" si="1"/>
        <v>4-13</v>
      </c>
      <c r="D49" s="25">
        <v>10.0</v>
      </c>
      <c r="E49" s="26">
        <v>4.0</v>
      </c>
      <c r="F49" s="26">
        <v>13.0</v>
      </c>
      <c r="G49" s="27">
        <v>30.0</v>
      </c>
      <c r="H49" s="31">
        <v>52.0</v>
      </c>
      <c r="I49" s="28">
        <f t="shared" si="2"/>
        <v>624</v>
      </c>
      <c r="J49" s="28">
        <f t="shared" si="3"/>
        <v>37440</v>
      </c>
      <c r="K49" s="29">
        <v>16.0</v>
      </c>
      <c r="L49" s="29">
        <f t="shared" si="4"/>
        <v>192</v>
      </c>
      <c r="M49" s="29">
        <f t="shared" si="5"/>
        <v>11520</v>
      </c>
      <c r="N49" s="32">
        <v>56.0</v>
      </c>
      <c r="O49" s="30">
        <f t="shared" si="6"/>
        <v>672</v>
      </c>
      <c r="P49" s="30">
        <f t="shared" si="7"/>
        <v>40320</v>
      </c>
    </row>
    <row r="50" ht="15.75" customHeight="1">
      <c r="A50" s="22" t="s">
        <v>89</v>
      </c>
      <c r="B50" s="23" t="s">
        <v>93</v>
      </c>
      <c r="C50" s="24" t="str">
        <f t="shared" si="1"/>
        <v>4-14</v>
      </c>
      <c r="D50" s="25">
        <v>10.0</v>
      </c>
      <c r="E50" s="26">
        <v>4.0</v>
      </c>
      <c r="F50" s="26">
        <v>14.0</v>
      </c>
      <c r="G50" s="27">
        <v>30.0</v>
      </c>
      <c r="H50" s="31">
        <v>52.0</v>
      </c>
      <c r="I50" s="28">
        <f t="shared" si="2"/>
        <v>624</v>
      </c>
      <c r="J50" s="28">
        <f t="shared" si="3"/>
        <v>37440</v>
      </c>
      <c r="K50" s="29">
        <v>16.0</v>
      </c>
      <c r="L50" s="29">
        <f t="shared" si="4"/>
        <v>192</v>
      </c>
      <c r="M50" s="29">
        <f t="shared" si="5"/>
        <v>11520</v>
      </c>
      <c r="N50" s="32">
        <v>57.0</v>
      </c>
      <c r="O50" s="30">
        <f t="shared" si="6"/>
        <v>684</v>
      </c>
      <c r="P50" s="30">
        <f t="shared" si="7"/>
        <v>41040</v>
      </c>
    </row>
    <row r="51" ht="15.75" customHeight="1">
      <c r="A51" s="22" t="s">
        <v>89</v>
      </c>
      <c r="B51" s="23" t="s">
        <v>93</v>
      </c>
      <c r="C51" s="24" t="str">
        <f t="shared" si="1"/>
        <v>4-15</v>
      </c>
      <c r="D51" s="25">
        <v>10.0</v>
      </c>
      <c r="E51" s="26">
        <v>4.0</v>
      </c>
      <c r="F51" s="26">
        <v>15.0</v>
      </c>
      <c r="G51" s="27">
        <v>34.0</v>
      </c>
      <c r="H51" s="31">
        <v>53.0</v>
      </c>
      <c r="I51" s="28">
        <f t="shared" si="2"/>
        <v>636</v>
      </c>
      <c r="J51" s="28">
        <f t="shared" si="3"/>
        <v>38160</v>
      </c>
      <c r="K51" s="29">
        <v>16.0</v>
      </c>
      <c r="L51" s="29">
        <f t="shared" si="4"/>
        <v>192</v>
      </c>
      <c r="M51" s="29">
        <f t="shared" si="5"/>
        <v>11520</v>
      </c>
      <c r="N51" s="32">
        <v>58.0</v>
      </c>
      <c r="O51" s="30">
        <f t="shared" si="6"/>
        <v>696</v>
      </c>
      <c r="P51" s="30">
        <f t="shared" si="7"/>
        <v>41760</v>
      </c>
    </row>
    <row r="52" ht="15.75" customHeight="1">
      <c r="A52" s="22" t="s">
        <v>89</v>
      </c>
      <c r="B52" s="23" t="s">
        <v>94</v>
      </c>
      <c r="C52" s="24" t="str">
        <f t="shared" si="1"/>
        <v>5-1</v>
      </c>
      <c r="D52" s="25">
        <v>11.0</v>
      </c>
      <c r="E52" s="26">
        <v>5.0</v>
      </c>
      <c r="F52" s="26">
        <v>1.0</v>
      </c>
      <c r="G52" s="27">
        <v>34.0</v>
      </c>
      <c r="H52" s="31">
        <v>53.0</v>
      </c>
      <c r="I52" s="28">
        <f t="shared" si="2"/>
        <v>636</v>
      </c>
      <c r="J52" s="28">
        <f t="shared" si="3"/>
        <v>38160</v>
      </c>
      <c r="K52" s="29">
        <v>20.0</v>
      </c>
      <c r="L52" s="29">
        <f t="shared" si="4"/>
        <v>240</v>
      </c>
      <c r="M52" s="29">
        <f t="shared" si="5"/>
        <v>14400</v>
      </c>
      <c r="N52" s="32">
        <v>59.0</v>
      </c>
      <c r="O52" s="30">
        <f t="shared" si="6"/>
        <v>708</v>
      </c>
      <c r="P52" s="30">
        <f t="shared" si="7"/>
        <v>42480</v>
      </c>
    </row>
    <row r="53" ht="15.75" customHeight="1">
      <c r="A53" s="22" t="s">
        <v>89</v>
      </c>
      <c r="B53" s="23" t="s">
        <v>94</v>
      </c>
      <c r="C53" s="24" t="str">
        <f t="shared" si="1"/>
        <v>5-2</v>
      </c>
      <c r="D53" s="25">
        <v>11.0</v>
      </c>
      <c r="E53" s="26">
        <v>5.0</v>
      </c>
      <c r="F53" s="26">
        <v>2.0</v>
      </c>
      <c r="G53" s="27">
        <v>34.0</v>
      </c>
      <c r="H53" s="31">
        <v>53.0</v>
      </c>
      <c r="I53" s="28">
        <f t="shared" si="2"/>
        <v>636</v>
      </c>
      <c r="J53" s="28">
        <f t="shared" si="3"/>
        <v>38160</v>
      </c>
      <c r="K53" s="29">
        <v>20.0</v>
      </c>
      <c r="L53" s="29">
        <f t="shared" si="4"/>
        <v>240</v>
      </c>
      <c r="M53" s="29">
        <f t="shared" si="5"/>
        <v>14400</v>
      </c>
      <c r="N53" s="32">
        <v>60.0</v>
      </c>
      <c r="O53" s="30">
        <f t="shared" si="6"/>
        <v>720</v>
      </c>
      <c r="P53" s="30">
        <f t="shared" si="7"/>
        <v>43200</v>
      </c>
    </row>
    <row r="54" ht="15.75" customHeight="1">
      <c r="A54" s="22" t="s">
        <v>89</v>
      </c>
      <c r="B54" s="23" t="s">
        <v>94</v>
      </c>
      <c r="C54" s="24" t="str">
        <f t="shared" si="1"/>
        <v>5-3</v>
      </c>
      <c r="D54" s="25">
        <v>11.0</v>
      </c>
      <c r="E54" s="26">
        <v>5.0</v>
      </c>
      <c r="F54" s="26">
        <v>3.0</v>
      </c>
      <c r="G54" s="27">
        <v>34.0</v>
      </c>
      <c r="H54" s="31">
        <v>54.0</v>
      </c>
      <c r="I54" s="28">
        <f t="shared" si="2"/>
        <v>648</v>
      </c>
      <c r="J54" s="28">
        <f t="shared" si="3"/>
        <v>38880</v>
      </c>
      <c r="K54" s="29">
        <v>20.0</v>
      </c>
      <c r="L54" s="29">
        <f t="shared" si="4"/>
        <v>240</v>
      </c>
      <c r="M54" s="29">
        <f t="shared" si="5"/>
        <v>14400</v>
      </c>
      <c r="N54" s="32">
        <v>61.0</v>
      </c>
      <c r="O54" s="30">
        <f t="shared" si="6"/>
        <v>732</v>
      </c>
      <c r="P54" s="30">
        <f t="shared" si="7"/>
        <v>43920</v>
      </c>
    </row>
    <row r="55" ht="15.75" customHeight="1">
      <c r="A55" s="22" t="s">
        <v>89</v>
      </c>
      <c r="B55" s="23" t="s">
        <v>94</v>
      </c>
      <c r="C55" s="24" t="str">
        <f t="shared" si="1"/>
        <v>5-4</v>
      </c>
      <c r="D55" s="25">
        <v>11.0</v>
      </c>
      <c r="E55" s="26">
        <v>5.0</v>
      </c>
      <c r="F55" s="26">
        <v>4.0</v>
      </c>
      <c r="G55" s="27">
        <v>34.0</v>
      </c>
      <c r="H55" s="31">
        <v>54.0</v>
      </c>
      <c r="I55" s="28">
        <f t="shared" si="2"/>
        <v>648</v>
      </c>
      <c r="J55" s="28">
        <f t="shared" si="3"/>
        <v>38880</v>
      </c>
      <c r="K55" s="29">
        <v>20.0</v>
      </c>
      <c r="L55" s="29">
        <f t="shared" si="4"/>
        <v>240</v>
      </c>
      <c r="M55" s="29">
        <f t="shared" si="5"/>
        <v>14400</v>
      </c>
      <c r="N55" s="32">
        <v>62.0</v>
      </c>
      <c r="O55" s="30">
        <f t="shared" si="6"/>
        <v>744</v>
      </c>
      <c r="P55" s="30">
        <f t="shared" si="7"/>
        <v>44640</v>
      </c>
    </row>
    <row r="56" ht="15.75" customHeight="1">
      <c r="A56" s="22" t="s">
        <v>89</v>
      </c>
      <c r="B56" s="23" t="s">
        <v>94</v>
      </c>
      <c r="C56" s="24" t="str">
        <f t="shared" si="1"/>
        <v>5-5</v>
      </c>
      <c r="D56" s="25">
        <v>11.0</v>
      </c>
      <c r="E56" s="26">
        <v>5.0</v>
      </c>
      <c r="F56" s="26">
        <v>5.0</v>
      </c>
      <c r="G56" s="27">
        <v>38.0</v>
      </c>
      <c r="H56" s="31">
        <v>54.0</v>
      </c>
      <c r="I56" s="28">
        <f t="shared" si="2"/>
        <v>648</v>
      </c>
      <c r="J56" s="28">
        <f t="shared" si="3"/>
        <v>38880</v>
      </c>
      <c r="K56" s="29">
        <v>20.0</v>
      </c>
      <c r="L56" s="29">
        <f t="shared" si="4"/>
        <v>240</v>
      </c>
      <c r="M56" s="29">
        <f t="shared" si="5"/>
        <v>14400</v>
      </c>
      <c r="N56" s="32">
        <v>63.0</v>
      </c>
      <c r="O56" s="30">
        <f t="shared" si="6"/>
        <v>756</v>
      </c>
      <c r="P56" s="30">
        <f t="shared" si="7"/>
        <v>45360</v>
      </c>
    </row>
    <row r="57" ht="15.75" customHeight="1">
      <c r="A57" s="22" t="s">
        <v>89</v>
      </c>
      <c r="B57" s="23" t="s">
        <v>94</v>
      </c>
      <c r="C57" s="24" t="str">
        <f t="shared" si="1"/>
        <v>5-6</v>
      </c>
      <c r="D57" s="25">
        <v>12.0</v>
      </c>
      <c r="E57" s="26">
        <v>5.0</v>
      </c>
      <c r="F57" s="26">
        <v>6.0</v>
      </c>
      <c r="G57" s="27">
        <v>38.0</v>
      </c>
      <c r="H57" s="31">
        <v>55.0</v>
      </c>
      <c r="I57" s="28">
        <f t="shared" si="2"/>
        <v>660</v>
      </c>
      <c r="J57" s="28">
        <f t="shared" si="3"/>
        <v>39600</v>
      </c>
      <c r="K57" s="29">
        <v>23.0</v>
      </c>
      <c r="L57" s="29">
        <f t="shared" si="4"/>
        <v>276</v>
      </c>
      <c r="M57" s="29">
        <f t="shared" si="5"/>
        <v>16560</v>
      </c>
      <c r="N57" s="32">
        <v>64.0</v>
      </c>
      <c r="O57" s="30">
        <f t="shared" si="6"/>
        <v>768</v>
      </c>
      <c r="P57" s="30">
        <f t="shared" si="7"/>
        <v>46080</v>
      </c>
    </row>
    <row r="58" ht="15.75" customHeight="1">
      <c r="A58" s="22" t="s">
        <v>89</v>
      </c>
      <c r="B58" s="23" t="s">
        <v>94</v>
      </c>
      <c r="C58" s="24" t="str">
        <f t="shared" si="1"/>
        <v>5-7</v>
      </c>
      <c r="D58" s="25">
        <v>12.0</v>
      </c>
      <c r="E58" s="26">
        <v>5.0</v>
      </c>
      <c r="F58" s="26">
        <v>7.0</v>
      </c>
      <c r="G58" s="27">
        <v>38.0</v>
      </c>
      <c r="H58" s="31">
        <v>55.0</v>
      </c>
      <c r="I58" s="28">
        <f t="shared" si="2"/>
        <v>660</v>
      </c>
      <c r="J58" s="28">
        <f t="shared" si="3"/>
        <v>39600</v>
      </c>
      <c r="K58" s="29">
        <v>23.0</v>
      </c>
      <c r="L58" s="29">
        <f t="shared" si="4"/>
        <v>276</v>
      </c>
      <c r="M58" s="29">
        <f t="shared" si="5"/>
        <v>16560</v>
      </c>
      <c r="N58" s="32">
        <v>65.0</v>
      </c>
      <c r="O58" s="30">
        <f t="shared" si="6"/>
        <v>780</v>
      </c>
      <c r="P58" s="30">
        <f t="shared" si="7"/>
        <v>46800</v>
      </c>
    </row>
    <row r="59" ht="15.75" customHeight="1">
      <c r="A59" s="22" t="s">
        <v>89</v>
      </c>
      <c r="B59" s="23" t="s">
        <v>94</v>
      </c>
      <c r="C59" s="24" t="str">
        <f t="shared" si="1"/>
        <v>5-8</v>
      </c>
      <c r="D59" s="25">
        <v>12.0</v>
      </c>
      <c r="E59" s="26">
        <v>5.0</v>
      </c>
      <c r="F59" s="26">
        <v>8.0</v>
      </c>
      <c r="G59" s="27">
        <v>38.0</v>
      </c>
      <c r="H59" s="31">
        <v>55.0</v>
      </c>
      <c r="I59" s="28">
        <f t="shared" si="2"/>
        <v>660</v>
      </c>
      <c r="J59" s="28">
        <f t="shared" si="3"/>
        <v>39600</v>
      </c>
      <c r="K59" s="29">
        <v>23.0</v>
      </c>
      <c r="L59" s="29">
        <f t="shared" si="4"/>
        <v>276</v>
      </c>
      <c r="M59" s="29">
        <f t="shared" si="5"/>
        <v>16560</v>
      </c>
      <c r="N59" s="32">
        <v>66.0</v>
      </c>
      <c r="O59" s="30">
        <f t="shared" si="6"/>
        <v>792</v>
      </c>
      <c r="P59" s="30">
        <f t="shared" si="7"/>
        <v>47520</v>
      </c>
    </row>
    <row r="60" ht="15.75" customHeight="1">
      <c r="A60" s="22" t="s">
        <v>89</v>
      </c>
      <c r="B60" s="23" t="s">
        <v>94</v>
      </c>
      <c r="C60" s="24" t="str">
        <f t="shared" si="1"/>
        <v>5-9</v>
      </c>
      <c r="D60" s="25">
        <v>12.0</v>
      </c>
      <c r="E60" s="26">
        <v>5.0</v>
      </c>
      <c r="F60" s="26">
        <v>9.0</v>
      </c>
      <c r="G60" s="27">
        <v>38.0</v>
      </c>
      <c r="H60" s="31">
        <v>56.0</v>
      </c>
      <c r="I60" s="28">
        <f t="shared" si="2"/>
        <v>672</v>
      </c>
      <c r="J60" s="28">
        <f t="shared" si="3"/>
        <v>40320</v>
      </c>
      <c r="K60" s="29">
        <v>23.0</v>
      </c>
      <c r="L60" s="29">
        <f t="shared" si="4"/>
        <v>276</v>
      </c>
      <c r="M60" s="29">
        <f t="shared" si="5"/>
        <v>16560</v>
      </c>
      <c r="N60" s="32">
        <v>67.0</v>
      </c>
      <c r="O60" s="30">
        <f t="shared" si="6"/>
        <v>804</v>
      </c>
      <c r="P60" s="30">
        <f t="shared" si="7"/>
        <v>48240</v>
      </c>
    </row>
    <row r="61" ht="15.75" customHeight="1">
      <c r="A61" s="22" t="s">
        <v>89</v>
      </c>
      <c r="B61" s="23" t="s">
        <v>94</v>
      </c>
      <c r="C61" s="24" t="str">
        <f t="shared" si="1"/>
        <v>5-10</v>
      </c>
      <c r="D61" s="25">
        <v>12.0</v>
      </c>
      <c r="E61" s="26">
        <v>5.0</v>
      </c>
      <c r="F61" s="26">
        <v>10.0</v>
      </c>
      <c r="G61" s="27">
        <v>42.0</v>
      </c>
      <c r="H61" s="31">
        <v>56.0</v>
      </c>
      <c r="I61" s="28">
        <f t="shared" si="2"/>
        <v>672</v>
      </c>
      <c r="J61" s="28">
        <f t="shared" si="3"/>
        <v>40320</v>
      </c>
      <c r="K61" s="29">
        <v>23.0</v>
      </c>
      <c r="L61" s="29">
        <f t="shared" si="4"/>
        <v>276</v>
      </c>
      <c r="M61" s="29">
        <f t="shared" si="5"/>
        <v>16560</v>
      </c>
      <c r="N61" s="32">
        <v>68.0</v>
      </c>
      <c r="O61" s="30">
        <f t="shared" si="6"/>
        <v>816</v>
      </c>
      <c r="P61" s="30">
        <f t="shared" si="7"/>
        <v>48960</v>
      </c>
    </row>
    <row r="62" ht="15.75" customHeight="1">
      <c r="A62" s="22" t="s">
        <v>89</v>
      </c>
      <c r="B62" s="23" t="s">
        <v>94</v>
      </c>
      <c r="C62" s="24" t="str">
        <f t="shared" si="1"/>
        <v>5-11</v>
      </c>
      <c r="D62" s="25">
        <v>13.0</v>
      </c>
      <c r="E62" s="26">
        <v>5.0</v>
      </c>
      <c r="F62" s="26">
        <v>11.0</v>
      </c>
      <c r="G62" s="27">
        <v>42.0</v>
      </c>
      <c r="H62" s="31">
        <v>56.0</v>
      </c>
      <c r="I62" s="28">
        <f t="shared" si="2"/>
        <v>672</v>
      </c>
      <c r="J62" s="28">
        <f t="shared" si="3"/>
        <v>40320</v>
      </c>
      <c r="K62" s="29">
        <v>26.0</v>
      </c>
      <c r="L62" s="29">
        <f t="shared" si="4"/>
        <v>312</v>
      </c>
      <c r="M62" s="29">
        <f t="shared" si="5"/>
        <v>18720</v>
      </c>
      <c r="N62" s="32">
        <v>69.0</v>
      </c>
      <c r="O62" s="30">
        <f t="shared" si="6"/>
        <v>828</v>
      </c>
      <c r="P62" s="30">
        <f t="shared" si="7"/>
        <v>49680</v>
      </c>
    </row>
    <row r="63" ht="15.75" customHeight="1">
      <c r="A63" s="22" t="s">
        <v>89</v>
      </c>
      <c r="B63" s="23" t="s">
        <v>94</v>
      </c>
      <c r="C63" s="24" t="str">
        <f t="shared" si="1"/>
        <v>5-12</v>
      </c>
      <c r="D63" s="25">
        <v>13.0</v>
      </c>
      <c r="E63" s="26">
        <v>5.0</v>
      </c>
      <c r="F63" s="26">
        <v>12.0</v>
      </c>
      <c r="G63" s="27">
        <v>42.0</v>
      </c>
      <c r="H63" s="31">
        <v>57.0</v>
      </c>
      <c r="I63" s="28">
        <f t="shared" si="2"/>
        <v>684</v>
      </c>
      <c r="J63" s="28">
        <f t="shared" si="3"/>
        <v>41040</v>
      </c>
      <c r="K63" s="29">
        <v>26.0</v>
      </c>
      <c r="L63" s="29">
        <f t="shared" si="4"/>
        <v>312</v>
      </c>
      <c r="M63" s="29">
        <f t="shared" si="5"/>
        <v>18720</v>
      </c>
      <c r="N63" s="32">
        <v>70.0</v>
      </c>
      <c r="O63" s="30">
        <f t="shared" si="6"/>
        <v>840</v>
      </c>
      <c r="P63" s="30">
        <f t="shared" si="7"/>
        <v>50400</v>
      </c>
    </row>
    <row r="64" ht="15.75" customHeight="1">
      <c r="A64" s="22" t="s">
        <v>89</v>
      </c>
      <c r="B64" s="23" t="s">
        <v>94</v>
      </c>
      <c r="C64" s="24" t="str">
        <f t="shared" si="1"/>
        <v>5-13</v>
      </c>
      <c r="D64" s="25">
        <v>13.0</v>
      </c>
      <c r="E64" s="26">
        <v>5.0</v>
      </c>
      <c r="F64" s="26">
        <v>13.0</v>
      </c>
      <c r="G64" s="27">
        <v>42.0</v>
      </c>
      <c r="H64" s="31">
        <v>57.0</v>
      </c>
      <c r="I64" s="28">
        <f t="shared" si="2"/>
        <v>684</v>
      </c>
      <c r="J64" s="28">
        <f t="shared" si="3"/>
        <v>41040</v>
      </c>
      <c r="K64" s="29">
        <v>26.0</v>
      </c>
      <c r="L64" s="29">
        <f t="shared" si="4"/>
        <v>312</v>
      </c>
      <c r="M64" s="29">
        <f t="shared" si="5"/>
        <v>18720</v>
      </c>
      <c r="N64" s="32">
        <v>71.0</v>
      </c>
      <c r="O64" s="30">
        <f t="shared" si="6"/>
        <v>852</v>
      </c>
      <c r="P64" s="30">
        <f t="shared" si="7"/>
        <v>51120</v>
      </c>
    </row>
    <row r="65" ht="15.75" customHeight="1">
      <c r="A65" s="22" t="s">
        <v>89</v>
      </c>
      <c r="B65" s="23" t="s">
        <v>94</v>
      </c>
      <c r="C65" s="24" t="str">
        <f t="shared" si="1"/>
        <v>5-14</v>
      </c>
      <c r="D65" s="25">
        <v>13.0</v>
      </c>
      <c r="E65" s="26">
        <v>5.0</v>
      </c>
      <c r="F65" s="26">
        <v>14.0</v>
      </c>
      <c r="G65" s="27">
        <v>42.0</v>
      </c>
      <c r="H65" s="31">
        <v>57.0</v>
      </c>
      <c r="I65" s="28">
        <f t="shared" si="2"/>
        <v>684</v>
      </c>
      <c r="J65" s="28">
        <f t="shared" si="3"/>
        <v>41040</v>
      </c>
      <c r="K65" s="29">
        <v>26.0</v>
      </c>
      <c r="L65" s="29">
        <f t="shared" si="4"/>
        <v>312</v>
      </c>
      <c r="M65" s="29">
        <f t="shared" si="5"/>
        <v>18720</v>
      </c>
      <c r="N65" s="32">
        <v>72.0</v>
      </c>
      <c r="O65" s="30">
        <f t="shared" si="6"/>
        <v>864</v>
      </c>
      <c r="P65" s="30">
        <f t="shared" si="7"/>
        <v>51840</v>
      </c>
    </row>
    <row r="66" ht="15.75" customHeight="1">
      <c r="A66" s="22" t="s">
        <v>89</v>
      </c>
      <c r="B66" s="23" t="s">
        <v>94</v>
      </c>
      <c r="C66" s="24" t="str">
        <f t="shared" si="1"/>
        <v>5-15</v>
      </c>
      <c r="D66" s="25">
        <v>13.0</v>
      </c>
      <c r="E66" s="26">
        <v>5.0</v>
      </c>
      <c r="F66" s="26">
        <v>15.0</v>
      </c>
      <c r="G66" s="27">
        <v>46.0</v>
      </c>
      <c r="H66" s="31">
        <v>58.0</v>
      </c>
      <c r="I66" s="28">
        <f t="shared" si="2"/>
        <v>696</v>
      </c>
      <c r="J66" s="28">
        <f t="shared" si="3"/>
        <v>41760</v>
      </c>
      <c r="K66" s="29">
        <v>26.0</v>
      </c>
      <c r="L66" s="29">
        <f t="shared" si="4"/>
        <v>312</v>
      </c>
      <c r="M66" s="29">
        <f t="shared" si="5"/>
        <v>18720</v>
      </c>
      <c r="N66" s="32">
        <v>73.0</v>
      </c>
      <c r="O66" s="30">
        <f t="shared" si="6"/>
        <v>876</v>
      </c>
      <c r="P66" s="30">
        <f t="shared" si="7"/>
        <v>52560</v>
      </c>
    </row>
    <row r="67" ht="15.75" customHeight="1">
      <c r="A67" s="22" t="s">
        <v>89</v>
      </c>
      <c r="B67" s="23" t="s">
        <v>94</v>
      </c>
      <c r="C67" s="24" t="str">
        <f t="shared" si="1"/>
        <v>5-16</v>
      </c>
      <c r="D67" s="25">
        <v>14.0</v>
      </c>
      <c r="E67" s="26">
        <v>5.0</v>
      </c>
      <c r="F67" s="26">
        <v>16.0</v>
      </c>
      <c r="G67" s="27">
        <v>46.0</v>
      </c>
      <c r="H67" s="31">
        <v>58.0</v>
      </c>
      <c r="I67" s="28">
        <f t="shared" si="2"/>
        <v>696</v>
      </c>
      <c r="J67" s="28">
        <f t="shared" si="3"/>
        <v>41760</v>
      </c>
      <c r="K67" s="29">
        <v>29.0</v>
      </c>
      <c r="L67" s="29">
        <f t="shared" si="4"/>
        <v>348</v>
      </c>
      <c r="M67" s="29">
        <f t="shared" si="5"/>
        <v>20880</v>
      </c>
      <c r="N67" s="32">
        <v>74.0</v>
      </c>
      <c r="O67" s="30">
        <f t="shared" si="6"/>
        <v>888</v>
      </c>
      <c r="P67" s="30">
        <f t="shared" si="7"/>
        <v>53280</v>
      </c>
    </row>
    <row r="68" ht="15.75" customHeight="1">
      <c r="A68" s="22" t="s">
        <v>89</v>
      </c>
      <c r="B68" s="23" t="s">
        <v>94</v>
      </c>
      <c r="C68" s="24" t="str">
        <f t="shared" si="1"/>
        <v>5-17</v>
      </c>
      <c r="D68" s="25">
        <v>14.0</v>
      </c>
      <c r="E68" s="26">
        <v>5.0</v>
      </c>
      <c r="F68" s="26">
        <v>17.0</v>
      </c>
      <c r="G68" s="27">
        <v>46.0</v>
      </c>
      <c r="H68" s="31">
        <v>58.0</v>
      </c>
      <c r="I68" s="28">
        <f t="shared" si="2"/>
        <v>696</v>
      </c>
      <c r="J68" s="28">
        <f t="shared" si="3"/>
        <v>41760</v>
      </c>
      <c r="K68" s="29">
        <v>29.0</v>
      </c>
      <c r="L68" s="29">
        <f t="shared" si="4"/>
        <v>348</v>
      </c>
      <c r="M68" s="29">
        <f t="shared" si="5"/>
        <v>20880</v>
      </c>
      <c r="N68" s="32">
        <v>75.0</v>
      </c>
      <c r="O68" s="30">
        <f t="shared" si="6"/>
        <v>900</v>
      </c>
      <c r="P68" s="30">
        <f t="shared" si="7"/>
        <v>54000</v>
      </c>
    </row>
    <row r="69" ht="15.75" customHeight="1">
      <c r="A69" s="22" t="s">
        <v>89</v>
      </c>
      <c r="B69" s="23" t="s">
        <v>94</v>
      </c>
      <c r="C69" s="24" t="str">
        <f t="shared" si="1"/>
        <v>5-18</v>
      </c>
      <c r="D69" s="25">
        <v>14.0</v>
      </c>
      <c r="E69" s="26">
        <v>5.0</v>
      </c>
      <c r="F69" s="26">
        <v>18.0</v>
      </c>
      <c r="G69" s="27">
        <v>46.0</v>
      </c>
      <c r="H69" s="31">
        <v>59.0</v>
      </c>
      <c r="I69" s="28">
        <f t="shared" si="2"/>
        <v>708</v>
      </c>
      <c r="J69" s="28">
        <f t="shared" si="3"/>
        <v>42480</v>
      </c>
      <c r="K69" s="29">
        <v>29.0</v>
      </c>
      <c r="L69" s="29">
        <f t="shared" si="4"/>
        <v>348</v>
      </c>
      <c r="M69" s="29">
        <f t="shared" si="5"/>
        <v>20880</v>
      </c>
      <c r="N69" s="32">
        <v>76.0</v>
      </c>
      <c r="O69" s="30">
        <f t="shared" si="6"/>
        <v>912</v>
      </c>
      <c r="P69" s="30">
        <f t="shared" si="7"/>
        <v>54720</v>
      </c>
    </row>
    <row r="70" ht="15.75" customHeight="1">
      <c r="A70" s="22" t="s">
        <v>89</v>
      </c>
      <c r="B70" s="23" t="s">
        <v>94</v>
      </c>
      <c r="C70" s="24" t="str">
        <f t="shared" si="1"/>
        <v>5-19</v>
      </c>
      <c r="D70" s="25">
        <v>14.0</v>
      </c>
      <c r="E70" s="26">
        <v>5.0</v>
      </c>
      <c r="F70" s="26">
        <v>19.0</v>
      </c>
      <c r="G70" s="27">
        <v>46.0</v>
      </c>
      <c r="H70" s="31">
        <v>59.0</v>
      </c>
      <c r="I70" s="28">
        <f t="shared" si="2"/>
        <v>708</v>
      </c>
      <c r="J70" s="28">
        <f t="shared" si="3"/>
        <v>42480</v>
      </c>
      <c r="K70" s="29">
        <v>29.0</v>
      </c>
      <c r="L70" s="29">
        <f t="shared" si="4"/>
        <v>348</v>
      </c>
      <c r="M70" s="29">
        <f t="shared" si="5"/>
        <v>20880</v>
      </c>
      <c r="N70" s="32">
        <v>77.0</v>
      </c>
      <c r="O70" s="30">
        <f t="shared" si="6"/>
        <v>924</v>
      </c>
      <c r="P70" s="30">
        <f t="shared" si="7"/>
        <v>55440</v>
      </c>
    </row>
    <row r="71" ht="15.75" customHeight="1">
      <c r="A71" s="22" t="s">
        <v>89</v>
      </c>
      <c r="B71" s="23" t="s">
        <v>94</v>
      </c>
      <c r="C71" s="24" t="str">
        <f t="shared" si="1"/>
        <v>5-20</v>
      </c>
      <c r="D71" s="25">
        <v>14.0</v>
      </c>
      <c r="E71" s="26">
        <v>5.0</v>
      </c>
      <c r="F71" s="26">
        <v>20.0</v>
      </c>
      <c r="G71" s="27">
        <v>52.0</v>
      </c>
      <c r="H71" s="31">
        <v>59.0</v>
      </c>
      <c r="I71" s="28">
        <f t="shared" si="2"/>
        <v>708</v>
      </c>
      <c r="J71" s="28">
        <f t="shared" si="3"/>
        <v>42480</v>
      </c>
      <c r="K71" s="29">
        <v>29.0</v>
      </c>
      <c r="L71" s="29">
        <f t="shared" si="4"/>
        <v>348</v>
      </c>
      <c r="M71" s="29">
        <f t="shared" si="5"/>
        <v>20880</v>
      </c>
      <c r="N71" s="32">
        <v>78.0</v>
      </c>
      <c r="O71" s="30">
        <f t="shared" si="6"/>
        <v>936</v>
      </c>
      <c r="P71" s="30">
        <f t="shared" si="7"/>
        <v>56160</v>
      </c>
    </row>
    <row r="72" ht="15.75" customHeight="1">
      <c r="A72" s="22" t="s">
        <v>89</v>
      </c>
      <c r="B72" s="23" t="s">
        <v>95</v>
      </c>
      <c r="C72" s="24" t="str">
        <f t="shared" si="1"/>
        <v>6-1</v>
      </c>
      <c r="D72" s="25">
        <v>15.0</v>
      </c>
      <c r="E72" s="26">
        <v>6.0</v>
      </c>
      <c r="F72" s="26">
        <v>1.0</v>
      </c>
      <c r="G72" s="27">
        <v>52.0</v>
      </c>
      <c r="H72" s="31">
        <v>60.0</v>
      </c>
      <c r="I72" s="28">
        <f t="shared" si="2"/>
        <v>720</v>
      </c>
      <c r="J72" s="28">
        <f t="shared" si="3"/>
        <v>43200</v>
      </c>
      <c r="K72" s="29">
        <v>32.0</v>
      </c>
      <c r="L72" s="29">
        <f t="shared" si="4"/>
        <v>384</v>
      </c>
      <c r="M72" s="29">
        <f t="shared" si="5"/>
        <v>23040</v>
      </c>
      <c r="N72" s="32">
        <v>90.0</v>
      </c>
      <c r="O72" s="30">
        <f t="shared" si="6"/>
        <v>1080</v>
      </c>
      <c r="P72" s="30">
        <f t="shared" si="7"/>
        <v>64800</v>
      </c>
    </row>
    <row r="73" ht="15.75" customHeight="1">
      <c r="A73" s="22" t="s">
        <v>89</v>
      </c>
      <c r="B73" s="23" t="s">
        <v>95</v>
      </c>
      <c r="C73" s="24" t="str">
        <f t="shared" si="1"/>
        <v>6-2</v>
      </c>
      <c r="D73" s="25">
        <v>15.0</v>
      </c>
      <c r="E73" s="26">
        <v>6.0</v>
      </c>
      <c r="F73" s="26">
        <v>2.0</v>
      </c>
      <c r="G73" s="27">
        <v>52.0</v>
      </c>
      <c r="H73" s="31">
        <v>60.0</v>
      </c>
      <c r="I73" s="28">
        <f t="shared" si="2"/>
        <v>720</v>
      </c>
      <c r="J73" s="28">
        <f t="shared" si="3"/>
        <v>43200</v>
      </c>
      <c r="K73" s="29">
        <v>32.0</v>
      </c>
      <c r="L73" s="29">
        <f t="shared" si="4"/>
        <v>384</v>
      </c>
      <c r="M73" s="29">
        <f t="shared" si="5"/>
        <v>23040</v>
      </c>
      <c r="N73" s="32">
        <v>92.0</v>
      </c>
      <c r="O73" s="30">
        <f t="shared" si="6"/>
        <v>1104</v>
      </c>
      <c r="P73" s="30">
        <f t="shared" si="7"/>
        <v>66240</v>
      </c>
    </row>
    <row r="74" ht="15.75" customHeight="1">
      <c r="A74" s="22" t="s">
        <v>89</v>
      </c>
      <c r="B74" s="23" t="s">
        <v>95</v>
      </c>
      <c r="C74" s="24" t="str">
        <f t="shared" si="1"/>
        <v>6-3</v>
      </c>
      <c r="D74" s="25">
        <v>15.0</v>
      </c>
      <c r="E74" s="26">
        <v>6.0</v>
      </c>
      <c r="F74" s="26">
        <v>3.0</v>
      </c>
      <c r="G74" s="27">
        <v>52.0</v>
      </c>
      <c r="H74" s="31">
        <v>60.0</v>
      </c>
      <c r="I74" s="28">
        <f t="shared" si="2"/>
        <v>720</v>
      </c>
      <c r="J74" s="28">
        <f t="shared" si="3"/>
        <v>43200</v>
      </c>
      <c r="K74" s="29">
        <v>32.0</v>
      </c>
      <c r="L74" s="29">
        <f t="shared" si="4"/>
        <v>384</v>
      </c>
      <c r="M74" s="29">
        <f t="shared" si="5"/>
        <v>23040</v>
      </c>
      <c r="N74" s="32">
        <v>94.0</v>
      </c>
      <c r="O74" s="30">
        <f t="shared" si="6"/>
        <v>1128</v>
      </c>
      <c r="P74" s="30">
        <f t="shared" si="7"/>
        <v>67680</v>
      </c>
    </row>
    <row r="75" ht="15.75" customHeight="1">
      <c r="A75" s="22" t="s">
        <v>89</v>
      </c>
      <c r="B75" s="23" t="s">
        <v>95</v>
      </c>
      <c r="C75" s="24" t="str">
        <f t="shared" si="1"/>
        <v>6-4</v>
      </c>
      <c r="D75" s="25">
        <v>15.0</v>
      </c>
      <c r="E75" s="26">
        <v>6.0</v>
      </c>
      <c r="F75" s="26">
        <v>4.0</v>
      </c>
      <c r="G75" s="27">
        <v>52.0</v>
      </c>
      <c r="H75" s="31">
        <v>60.0</v>
      </c>
      <c r="I75" s="28">
        <f t="shared" si="2"/>
        <v>720</v>
      </c>
      <c r="J75" s="28">
        <f t="shared" si="3"/>
        <v>43200</v>
      </c>
      <c r="K75" s="29">
        <v>32.0</v>
      </c>
      <c r="L75" s="29">
        <f t="shared" si="4"/>
        <v>384</v>
      </c>
      <c r="M75" s="29">
        <f t="shared" si="5"/>
        <v>23040</v>
      </c>
      <c r="N75" s="32">
        <v>96.0</v>
      </c>
      <c r="O75" s="30">
        <f t="shared" si="6"/>
        <v>1152</v>
      </c>
      <c r="P75" s="30">
        <f t="shared" si="7"/>
        <v>69120</v>
      </c>
    </row>
    <row r="76" ht="15.75" customHeight="1">
      <c r="A76" s="22" t="s">
        <v>89</v>
      </c>
      <c r="B76" s="23" t="s">
        <v>95</v>
      </c>
      <c r="C76" s="24" t="str">
        <f t="shared" si="1"/>
        <v>6-5</v>
      </c>
      <c r="D76" s="25">
        <v>15.0</v>
      </c>
      <c r="E76" s="26">
        <v>6.0</v>
      </c>
      <c r="F76" s="26">
        <v>5.0</v>
      </c>
      <c r="G76" s="27">
        <v>56.0</v>
      </c>
      <c r="H76" s="31">
        <v>61.0</v>
      </c>
      <c r="I76" s="28">
        <f t="shared" si="2"/>
        <v>732</v>
      </c>
      <c r="J76" s="28">
        <f t="shared" si="3"/>
        <v>43920</v>
      </c>
      <c r="K76" s="29">
        <v>32.0</v>
      </c>
      <c r="L76" s="29">
        <f t="shared" si="4"/>
        <v>384</v>
      </c>
      <c r="M76" s="29">
        <f t="shared" si="5"/>
        <v>23040</v>
      </c>
      <c r="N76" s="32">
        <v>98.0</v>
      </c>
      <c r="O76" s="30">
        <f t="shared" si="6"/>
        <v>1176</v>
      </c>
      <c r="P76" s="30">
        <f t="shared" si="7"/>
        <v>70560</v>
      </c>
    </row>
    <row r="77" ht="15.75" customHeight="1">
      <c r="A77" s="22" t="s">
        <v>89</v>
      </c>
      <c r="B77" s="23" t="s">
        <v>95</v>
      </c>
      <c r="C77" s="24" t="str">
        <f t="shared" si="1"/>
        <v>6-6</v>
      </c>
      <c r="D77" s="25">
        <v>16.0</v>
      </c>
      <c r="E77" s="26">
        <v>6.0</v>
      </c>
      <c r="F77" s="26">
        <v>6.0</v>
      </c>
      <c r="G77" s="27">
        <v>56.0</v>
      </c>
      <c r="H77" s="31">
        <v>61.0</v>
      </c>
      <c r="I77" s="28">
        <f t="shared" si="2"/>
        <v>732</v>
      </c>
      <c r="J77" s="28">
        <f t="shared" si="3"/>
        <v>43920</v>
      </c>
      <c r="K77" s="29">
        <v>35.0</v>
      </c>
      <c r="L77" s="29">
        <f t="shared" si="4"/>
        <v>420</v>
      </c>
      <c r="M77" s="29">
        <f t="shared" si="5"/>
        <v>25200</v>
      </c>
      <c r="N77" s="32">
        <v>100.0</v>
      </c>
      <c r="O77" s="30">
        <f t="shared" si="6"/>
        <v>1200</v>
      </c>
      <c r="P77" s="30">
        <f t="shared" si="7"/>
        <v>72000</v>
      </c>
    </row>
    <row r="78" ht="15.75" customHeight="1">
      <c r="A78" s="22" t="s">
        <v>89</v>
      </c>
      <c r="B78" s="23" t="s">
        <v>95</v>
      </c>
      <c r="C78" s="24" t="str">
        <f t="shared" si="1"/>
        <v>6-7</v>
      </c>
      <c r="D78" s="25">
        <v>16.0</v>
      </c>
      <c r="E78" s="26">
        <v>6.0</v>
      </c>
      <c r="F78" s="26">
        <v>7.0</v>
      </c>
      <c r="G78" s="27">
        <v>56.0</v>
      </c>
      <c r="H78" s="31">
        <v>61.0</v>
      </c>
      <c r="I78" s="28">
        <f t="shared" si="2"/>
        <v>732</v>
      </c>
      <c r="J78" s="28">
        <f t="shared" si="3"/>
        <v>43920</v>
      </c>
      <c r="K78" s="29">
        <v>35.0</v>
      </c>
      <c r="L78" s="29">
        <f t="shared" si="4"/>
        <v>420</v>
      </c>
      <c r="M78" s="29">
        <f t="shared" si="5"/>
        <v>25200</v>
      </c>
      <c r="N78" s="32">
        <v>102.0</v>
      </c>
      <c r="O78" s="30">
        <f t="shared" si="6"/>
        <v>1224</v>
      </c>
      <c r="P78" s="30">
        <f t="shared" si="7"/>
        <v>73440</v>
      </c>
    </row>
    <row r="79" ht="15.75" customHeight="1">
      <c r="A79" s="22" t="s">
        <v>89</v>
      </c>
      <c r="B79" s="23" t="s">
        <v>95</v>
      </c>
      <c r="C79" s="24" t="str">
        <f t="shared" si="1"/>
        <v>6-8</v>
      </c>
      <c r="D79" s="25">
        <v>16.0</v>
      </c>
      <c r="E79" s="26">
        <v>6.0</v>
      </c>
      <c r="F79" s="26">
        <v>8.0</v>
      </c>
      <c r="G79" s="27">
        <v>56.0</v>
      </c>
      <c r="H79" s="31">
        <v>61.0</v>
      </c>
      <c r="I79" s="28">
        <f t="shared" si="2"/>
        <v>732</v>
      </c>
      <c r="J79" s="28">
        <f t="shared" si="3"/>
        <v>43920</v>
      </c>
      <c r="K79" s="29">
        <v>35.0</v>
      </c>
      <c r="L79" s="29">
        <f t="shared" si="4"/>
        <v>420</v>
      </c>
      <c r="M79" s="29">
        <f t="shared" si="5"/>
        <v>25200</v>
      </c>
      <c r="N79" s="32">
        <v>104.0</v>
      </c>
      <c r="O79" s="30">
        <f t="shared" si="6"/>
        <v>1248</v>
      </c>
      <c r="P79" s="30">
        <f t="shared" si="7"/>
        <v>74880</v>
      </c>
    </row>
    <row r="80" ht="15.75" customHeight="1">
      <c r="A80" s="22" t="s">
        <v>89</v>
      </c>
      <c r="B80" s="23" t="s">
        <v>95</v>
      </c>
      <c r="C80" s="24" t="str">
        <f t="shared" si="1"/>
        <v>6-9</v>
      </c>
      <c r="D80" s="25">
        <v>16.0</v>
      </c>
      <c r="E80" s="26">
        <v>6.0</v>
      </c>
      <c r="F80" s="26">
        <v>9.0</v>
      </c>
      <c r="G80" s="27">
        <v>56.0</v>
      </c>
      <c r="H80" s="31">
        <v>62.0</v>
      </c>
      <c r="I80" s="28">
        <f t="shared" si="2"/>
        <v>744</v>
      </c>
      <c r="J80" s="28">
        <f t="shared" si="3"/>
        <v>44640</v>
      </c>
      <c r="K80" s="29">
        <v>35.0</v>
      </c>
      <c r="L80" s="29">
        <f t="shared" si="4"/>
        <v>420</v>
      </c>
      <c r="M80" s="29">
        <f t="shared" si="5"/>
        <v>25200</v>
      </c>
      <c r="N80" s="32">
        <v>106.0</v>
      </c>
      <c r="O80" s="30">
        <f t="shared" si="6"/>
        <v>1272</v>
      </c>
      <c r="P80" s="30">
        <f t="shared" si="7"/>
        <v>76320</v>
      </c>
    </row>
    <row r="81" ht="15.75" customHeight="1">
      <c r="A81" s="22" t="s">
        <v>89</v>
      </c>
      <c r="B81" s="23" t="s">
        <v>95</v>
      </c>
      <c r="C81" s="24" t="str">
        <f t="shared" si="1"/>
        <v>6-10</v>
      </c>
      <c r="D81" s="25">
        <v>16.0</v>
      </c>
      <c r="E81" s="26">
        <v>6.0</v>
      </c>
      <c r="F81" s="26">
        <v>10.0</v>
      </c>
      <c r="G81" s="27">
        <v>60.0</v>
      </c>
      <c r="H81" s="31">
        <v>62.0</v>
      </c>
      <c r="I81" s="28">
        <f t="shared" si="2"/>
        <v>744</v>
      </c>
      <c r="J81" s="28">
        <f t="shared" si="3"/>
        <v>44640</v>
      </c>
      <c r="K81" s="29">
        <v>35.0</v>
      </c>
      <c r="L81" s="29">
        <f t="shared" si="4"/>
        <v>420</v>
      </c>
      <c r="M81" s="29">
        <f t="shared" si="5"/>
        <v>25200</v>
      </c>
      <c r="N81" s="32">
        <v>108.0</v>
      </c>
      <c r="O81" s="30">
        <f t="shared" si="6"/>
        <v>1296</v>
      </c>
      <c r="P81" s="30">
        <f t="shared" si="7"/>
        <v>77760</v>
      </c>
    </row>
    <row r="82" ht="15.75" customHeight="1">
      <c r="A82" s="22" t="s">
        <v>89</v>
      </c>
      <c r="B82" s="23" t="s">
        <v>95</v>
      </c>
      <c r="C82" s="24" t="str">
        <f t="shared" si="1"/>
        <v>6-11</v>
      </c>
      <c r="D82" s="25">
        <v>17.0</v>
      </c>
      <c r="E82" s="26">
        <v>6.0</v>
      </c>
      <c r="F82" s="26">
        <v>11.0</v>
      </c>
      <c r="G82" s="27">
        <v>60.0</v>
      </c>
      <c r="H82" s="31">
        <v>62.0</v>
      </c>
      <c r="I82" s="28">
        <f t="shared" si="2"/>
        <v>744</v>
      </c>
      <c r="J82" s="28">
        <f t="shared" si="3"/>
        <v>44640</v>
      </c>
      <c r="K82" s="29">
        <v>38.0</v>
      </c>
      <c r="L82" s="29">
        <f t="shared" si="4"/>
        <v>456</v>
      </c>
      <c r="M82" s="29">
        <f t="shared" si="5"/>
        <v>27360</v>
      </c>
      <c r="N82" s="32">
        <v>110.0</v>
      </c>
      <c r="O82" s="30">
        <f t="shared" si="6"/>
        <v>1320</v>
      </c>
      <c r="P82" s="30">
        <f t="shared" si="7"/>
        <v>79200</v>
      </c>
    </row>
    <row r="83" ht="15.75" customHeight="1">
      <c r="A83" s="22" t="s">
        <v>89</v>
      </c>
      <c r="B83" s="23" t="s">
        <v>95</v>
      </c>
      <c r="C83" s="24" t="str">
        <f t="shared" si="1"/>
        <v>6-12</v>
      </c>
      <c r="D83" s="25">
        <v>17.0</v>
      </c>
      <c r="E83" s="26">
        <v>6.0</v>
      </c>
      <c r="F83" s="26">
        <v>12.0</v>
      </c>
      <c r="G83" s="27">
        <v>60.0</v>
      </c>
      <c r="H83" s="31">
        <v>62.0</v>
      </c>
      <c r="I83" s="28">
        <f t="shared" si="2"/>
        <v>744</v>
      </c>
      <c r="J83" s="28">
        <f t="shared" si="3"/>
        <v>44640</v>
      </c>
      <c r="K83" s="29">
        <v>38.0</v>
      </c>
      <c r="L83" s="29">
        <f t="shared" si="4"/>
        <v>456</v>
      </c>
      <c r="M83" s="29">
        <f t="shared" si="5"/>
        <v>27360</v>
      </c>
      <c r="N83" s="32">
        <v>111.0</v>
      </c>
      <c r="O83" s="30">
        <f t="shared" si="6"/>
        <v>1332</v>
      </c>
      <c r="P83" s="30">
        <f t="shared" si="7"/>
        <v>79920</v>
      </c>
    </row>
    <row r="84" ht="15.75" customHeight="1">
      <c r="A84" s="22" t="s">
        <v>89</v>
      </c>
      <c r="B84" s="23" t="s">
        <v>95</v>
      </c>
      <c r="C84" s="24" t="str">
        <f t="shared" si="1"/>
        <v>6-13</v>
      </c>
      <c r="D84" s="25">
        <v>17.0</v>
      </c>
      <c r="E84" s="26">
        <v>6.0</v>
      </c>
      <c r="F84" s="26">
        <v>13.0</v>
      </c>
      <c r="G84" s="27">
        <v>60.0</v>
      </c>
      <c r="H84" s="31">
        <v>63.0</v>
      </c>
      <c r="I84" s="28">
        <f t="shared" si="2"/>
        <v>756</v>
      </c>
      <c r="J84" s="28">
        <f t="shared" si="3"/>
        <v>45360</v>
      </c>
      <c r="K84" s="29">
        <v>38.0</v>
      </c>
      <c r="L84" s="29">
        <f t="shared" si="4"/>
        <v>456</v>
      </c>
      <c r="M84" s="29">
        <f t="shared" si="5"/>
        <v>27360</v>
      </c>
      <c r="N84" s="32">
        <v>112.0</v>
      </c>
      <c r="O84" s="30">
        <f t="shared" si="6"/>
        <v>1344</v>
      </c>
      <c r="P84" s="30">
        <f t="shared" si="7"/>
        <v>80640</v>
      </c>
    </row>
    <row r="85" ht="15.75" customHeight="1">
      <c r="A85" s="22" t="s">
        <v>89</v>
      </c>
      <c r="B85" s="23" t="s">
        <v>95</v>
      </c>
      <c r="C85" s="24" t="str">
        <f t="shared" si="1"/>
        <v>6-14</v>
      </c>
      <c r="D85" s="25">
        <v>17.0</v>
      </c>
      <c r="E85" s="26">
        <v>6.0</v>
      </c>
      <c r="F85" s="26">
        <v>14.0</v>
      </c>
      <c r="G85" s="27">
        <v>60.0</v>
      </c>
      <c r="H85" s="31">
        <v>63.0</v>
      </c>
      <c r="I85" s="28">
        <f t="shared" si="2"/>
        <v>756</v>
      </c>
      <c r="J85" s="28">
        <f t="shared" si="3"/>
        <v>45360</v>
      </c>
      <c r="K85" s="29">
        <v>38.0</v>
      </c>
      <c r="L85" s="29">
        <f t="shared" si="4"/>
        <v>456</v>
      </c>
      <c r="M85" s="29">
        <f t="shared" si="5"/>
        <v>27360</v>
      </c>
      <c r="N85" s="32">
        <v>113.0</v>
      </c>
      <c r="O85" s="30">
        <f t="shared" si="6"/>
        <v>1356</v>
      </c>
      <c r="P85" s="30">
        <f t="shared" si="7"/>
        <v>81360</v>
      </c>
    </row>
    <row r="86" ht="15.75" customHeight="1">
      <c r="A86" s="22" t="s">
        <v>89</v>
      </c>
      <c r="B86" s="23" t="s">
        <v>95</v>
      </c>
      <c r="C86" s="24" t="str">
        <f t="shared" si="1"/>
        <v>6-15</v>
      </c>
      <c r="D86" s="25">
        <v>17.0</v>
      </c>
      <c r="E86" s="26">
        <v>6.0</v>
      </c>
      <c r="F86" s="26">
        <v>15.0</v>
      </c>
      <c r="G86" s="27">
        <v>64.0</v>
      </c>
      <c r="H86" s="31">
        <v>63.0</v>
      </c>
      <c r="I86" s="28">
        <f t="shared" si="2"/>
        <v>756</v>
      </c>
      <c r="J86" s="28">
        <f t="shared" si="3"/>
        <v>45360</v>
      </c>
      <c r="K86" s="29">
        <v>38.0</v>
      </c>
      <c r="L86" s="29">
        <f t="shared" si="4"/>
        <v>456</v>
      </c>
      <c r="M86" s="29">
        <f t="shared" si="5"/>
        <v>27360</v>
      </c>
      <c r="N86" s="32">
        <v>114.0</v>
      </c>
      <c r="O86" s="30">
        <f t="shared" si="6"/>
        <v>1368</v>
      </c>
      <c r="P86" s="30">
        <f t="shared" si="7"/>
        <v>82080</v>
      </c>
    </row>
    <row r="87" ht="15.75" customHeight="1">
      <c r="A87" s="22" t="s">
        <v>89</v>
      </c>
      <c r="B87" s="23" t="s">
        <v>95</v>
      </c>
      <c r="C87" s="24" t="str">
        <f t="shared" si="1"/>
        <v>6-16</v>
      </c>
      <c r="D87" s="25">
        <v>18.0</v>
      </c>
      <c r="E87" s="26">
        <v>6.0</v>
      </c>
      <c r="F87" s="26">
        <v>16.0</v>
      </c>
      <c r="G87" s="27">
        <v>64.0</v>
      </c>
      <c r="H87" s="31">
        <v>63.0</v>
      </c>
      <c r="I87" s="28">
        <f t="shared" si="2"/>
        <v>756</v>
      </c>
      <c r="J87" s="28">
        <f t="shared" si="3"/>
        <v>45360</v>
      </c>
      <c r="K87" s="29">
        <v>41.0</v>
      </c>
      <c r="L87" s="29">
        <f t="shared" si="4"/>
        <v>492</v>
      </c>
      <c r="M87" s="29">
        <f t="shared" si="5"/>
        <v>29520</v>
      </c>
      <c r="N87" s="32">
        <v>115.0</v>
      </c>
      <c r="O87" s="30">
        <f t="shared" si="6"/>
        <v>1380</v>
      </c>
      <c r="P87" s="30">
        <f t="shared" si="7"/>
        <v>82800</v>
      </c>
    </row>
    <row r="88" ht="15.75" customHeight="1">
      <c r="A88" s="22" t="s">
        <v>89</v>
      </c>
      <c r="B88" s="23" t="s">
        <v>95</v>
      </c>
      <c r="C88" s="24" t="str">
        <f t="shared" si="1"/>
        <v>6-17</v>
      </c>
      <c r="D88" s="25">
        <v>18.0</v>
      </c>
      <c r="E88" s="26">
        <v>6.0</v>
      </c>
      <c r="F88" s="26">
        <v>17.0</v>
      </c>
      <c r="G88" s="27">
        <v>64.0</v>
      </c>
      <c r="H88" s="31">
        <v>64.0</v>
      </c>
      <c r="I88" s="28">
        <f t="shared" si="2"/>
        <v>768</v>
      </c>
      <c r="J88" s="28">
        <f t="shared" si="3"/>
        <v>46080</v>
      </c>
      <c r="K88" s="29">
        <v>41.0</v>
      </c>
      <c r="L88" s="29">
        <f t="shared" si="4"/>
        <v>492</v>
      </c>
      <c r="M88" s="29">
        <f t="shared" si="5"/>
        <v>29520</v>
      </c>
      <c r="N88" s="32">
        <v>116.0</v>
      </c>
      <c r="O88" s="30">
        <f t="shared" si="6"/>
        <v>1392</v>
      </c>
      <c r="P88" s="30">
        <f t="shared" si="7"/>
        <v>83520</v>
      </c>
    </row>
    <row r="89" ht="15.75" customHeight="1">
      <c r="A89" s="22" t="s">
        <v>89</v>
      </c>
      <c r="B89" s="23" t="s">
        <v>95</v>
      </c>
      <c r="C89" s="24" t="str">
        <f t="shared" si="1"/>
        <v>6-18</v>
      </c>
      <c r="D89" s="25">
        <v>18.0</v>
      </c>
      <c r="E89" s="26">
        <v>6.0</v>
      </c>
      <c r="F89" s="26">
        <v>18.0</v>
      </c>
      <c r="G89" s="27">
        <v>64.0</v>
      </c>
      <c r="H89" s="31">
        <v>64.0</v>
      </c>
      <c r="I89" s="28">
        <f t="shared" si="2"/>
        <v>768</v>
      </c>
      <c r="J89" s="28">
        <f t="shared" si="3"/>
        <v>46080</v>
      </c>
      <c r="K89" s="29">
        <v>41.0</v>
      </c>
      <c r="L89" s="29">
        <f t="shared" si="4"/>
        <v>492</v>
      </c>
      <c r="M89" s="29">
        <f t="shared" si="5"/>
        <v>29520</v>
      </c>
      <c r="N89" s="32">
        <v>117.0</v>
      </c>
      <c r="O89" s="30">
        <f t="shared" si="6"/>
        <v>1404</v>
      </c>
      <c r="P89" s="30">
        <f t="shared" si="7"/>
        <v>84240</v>
      </c>
    </row>
    <row r="90" ht="15.75" customHeight="1">
      <c r="A90" s="22" t="s">
        <v>89</v>
      </c>
      <c r="B90" s="23" t="s">
        <v>95</v>
      </c>
      <c r="C90" s="24" t="str">
        <f t="shared" si="1"/>
        <v>6-19</v>
      </c>
      <c r="D90" s="25">
        <v>18.0</v>
      </c>
      <c r="E90" s="26">
        <v>6.0</v>
      </c>
      <c r="F90" s="26">
        <v>19.0</v>
      </c>
      <c r="G90" s="27">
        <v>64.0</v>
      </c>
      <c r="H90" s="31">
        <v>64.0</v>
      </c>
      <c r="I90" s="28">
        <f t="shared" si="2"/>
        <v>768</v>
      </c>
      <c r="J90" s="28">
        <f t="shared" si="3"/>
        <v>46080</v>
      </c>
      <c r="K90" s="29">
        <v>41.0</v>
      </c>
      <c r="L90" s="29">
        <f t="shared" si="4"/>
        <v>492</v>
      </c>
      <c r="M90" s="29">
        <f t="shared" si="5"/>
        <v>29520</v>
      </c>
      <c r="N90" s="32">
        <v>118.0</v>
      </c>
      <c r="O90" s="30">
        <f t="shared" si="6"/>
        <v>1416</v>
      </c>
      <c r="P90" s="30">
        <f t="shared" si="7"/>
        <v>84960</v>
      </c>
    </row>
    <row r="91" ht="15.75" customHeight="1">
      <c r="A91" s="22" t="s">
        <v>89</v>
      </c>
      <c r="B91" s="23" t="s">
        <v>95</v>
      </c>
      <c r="C91" s="24" t="str">
        <f t="shared" si="1"/>
        <v>6-20</v>
      </c>
      <c r="D91" s="25">
        <v>18.0</v>
      </c>
      <c r="E91" s="26">
        <v>6.0</v>
      </c>
      <c r="F91" s="26">
        <v>20.0</v>
      </c>
      <c r="G91" s="27">
        <v>68.0</v>
      </c>
      <c r="H91" s="31">
        <v>64.0</v>
      </c>
      <c r="I91" s="28">
        <f t="shared" si="2"/>
        <v>768</v>
      </c>
      <c r="J91" s="28">
        <f t="shared" si="3"/>
        <v>46080</v>
      </c>
      <c r="K91" s="29">
        <v>41.0</v>
      </c>
      <c r="L91" s="29">
        <f t="shared" si="4"/>
        <v>492</v>
      </c>
      <c r="M91" s="29">
        <f t="shared" si="5"/>
        <v>29520</v>
      </c>
      <c r="N91" s="32">
        <v>119.0</v>
      </c>
      <c r="O91" s="30">
        <f t="shared" si="6"/>
        <v>1428</v>
      </c>
      <c r="P91" s="30">
        <f t="shared" si="7"/>
        <v>85680</v>
      </c>
    </row>
    <row r="92" ht="15.75" customHeight="1">
      <c r="A92" s="22" t="s">
        <v>89</v>
      </c>
      <c r="B92" s="23" t="s">
        <v>96</v>
      </c>
      <c r="C92" s="24" t="str">
        <f t="shared" si="1"/>
        <v>7-1</v>
      </c>
      <c r="D92" s="25">
        <v>19.0</v>
      </c>
      <c r="E92" s="26">
        <v>7.0</v>
      </c>
      <c r="F92" s="26">
        <v>1.0</v>
      </c>
      <c r="G92" s="27">
        <v>68.0</v>
      </c>
      <c r="H92" s="31">
        <v>65.0</v>
      </c>
      <c r="I92" s="28">
        <f t="shared" si="2"/>
        <v>780</v>
      </c>
      <c r="J92" s="28">
        <f t="shared" si="3"/>
        <v>46800</v>
      </c>
      <c r="K92" s="29">
        <v>43.0</v>
      </c>
      <c r="L92" s="29">
        <f t="shared" si="4"/>
        <v>516</v>
      </c>
      <c r="M92" s="29">
        <f t="shared" si="5"/>
        <v>30960</v>
      </c>
      <c r="N92" s="32">
        <v>120.0</v>
      </c>
      <c r="O92" s="30">
        <f t="shared" si="6"/>
        <v>1440</v>
      </c>
      <c r="P92" s="30">
        <f t="shared" si="7"/>
        <v>86400</v>
      </c>
    </row>
    <row r="93" ht="15.75" customHeight="1">
      <c r="A93" s="22" t="s">
        <v>89</v>
      </c>
      <c r="B93" s="23" t="s">
        <v>96</v>
      </c>
      <c r="C93" s="24" t="str">
        <f t="shared" si="1"/>
        <v>7-2</v>
      </c>
      <c r="D93" s="25">
        <v>19.0</v>
      </c>
      <c r="E93" s="26">
        <v>7.0</v>
      </c>
      <c r="F93" s="26">
        <v>2.0</v>
      </c>
      <c r="G93" s="27">
        <v>68.0</v>
      </c>
      <c r="H93" s="31">
        <v>65.0</v>
      </c>
      <c r="I93" s="28">
        <f t="shared" si="2"/>
        <v>780</v>
      </c>
      <c r="J93" s="28">
        <f t="shared" si="3"/>
        <v>46800</v>
      </c>
      <c r="K93" s="29">
        <v>43.0</v>
      </c>
      <c r="L93" s="29">
        <f t="shared" si="4"/>
        <v>516</v>
      </c>
      <c r="M93" s="29">
        <f t="shared" si="5"/>
        <v>30960</v>
      </c>
      <c r="N93" s="32">
        <v>121.0</v>
      </c>
      <c r="O93" s="30">
        <f t="shared" si="6"/>
        <v>1452</v>
      </c>
      <c r="P93" s="30">
        <f t="shared" si="7"/>
        <v>87120</v>
      </c>
    </row>
    <row r="94" ht="15.75" customHeight="1">
      <c r="A94" s="22" t="s">
        <v>89</v>
      </c>
      <c r="B94" s="23" t="s">
        <v>96</v>
      </c>
      <c r="C94" s="24" t="str">
        <f t="shared" si="1"/>
        <v>7-3</v>
      </c>
      <c r="D94" s="25">
        <v>19.0</v>
      </c>
      <c r="E94" s="26">
        <v>7.0</v>
      </c>
      <c r="F94" s="26">
        <v>3.0</v>
      </c>
      <c r="G94" s="27">
        <v>68.0</v>
      </c>
      <c r="H94" s="31">
        <v>65.0</v>
      </c>
      <c r="I94" s="28">
        <f t="shared" si="2"/>
        <v>780</v>
      </c>
      <c r="J94" s="28">
        <f t="shared" si="3"/>
        <v>46800</v>
      </c>
      <c r="K94" s="29">
        <v>43.0</v>
      </c>
      <c r="L94" s="29">
        <f t="shared" si="4"/>
        <v>516</v>
      </c>
      <c r="M94" s="29">
        <f t="shared" si="5"/>
        <v>30960</v>
      </c>
      <c r="N94" s="32">
        <v>122.0</v>
      </c>
      <c r="O94" s="30">
        <f t="shared" si="6"/>
        <v>1464</v>
      </c>
      <c r="P94" s="30">
        <f t="shared" si="7"/>
        <v>87840</v>
      </c>
    </row>
    <row r="95" ht="15.75" customHeight="1">
      <c r="A95" s="22" t="s">
        <v>89</v>
      </c>
      <c r="B95" s="23" t="s">
        <v>96</v>
      </c>
      <c r="C95" s="24" t="str">
        <f t="shared" si="1"/>
        <v>7-4</v>
      </c>
      <c r="D95" s="25">
        <v>19.0</v>
      </c>
      <c r="E95" s="26">
        <v>7.0</v>
      </c>
      <c r="F95" s="26">
        <v>4.0</v>
      </c>
      <c r="G95" s="27">
        <v>68.0</v>
      </c>
      <c r="H95" s="31">
        <v>65.0</v>
      </c>
      <c r="I95" s="28">
        <f t="shared" si="2"/>
        <v>780</v>
      </c>
      <c r="J95" s="28">
        <f t="shared" si="3"/>
        <v>46800</v>
      </c>
      <c r="K95" s="29">
        <v>43.0</v>
      </c>
      <c r="L95" s="29">
        <f t="shared" si="4"/>
        <v>516</v>
      </c>
      <c r="M95" s="29">
        <f t="shared" si="5"/>
        <v>30960</v>
      </c>
      <c r="N95" s="32">
        <v>123.0</v>
      </c>
      <c r="O95" s="30">
        <f t="shared" si="6"/>
        <v>1476</v>
      </c>
      <c r="P95" s="30">
        <f t="shared" si="7"/>
        <v>88560</v>
      </c>
    </row>
    <row r="96" ht="15.75" customHeight="1">
      <c r="A96" s="22" t="s">
        <v>89</v>
      </c>
      <c r="B96" s="23" t="s">
        <v>96</v>
      </c>
      <c r="C96" s="24" t="str">
        <f t="shared" si="1"/>
        <v>7-5</v>
      </c>
      <c r="D96" s="25">
        <v>19.0</v>
      </c>
      <c r="E96" s="26">
        <v>7.0</v>
      </c>
      <c r="F96" s="26">
        <v>5.0</v>
      </c>
      <c r="G96" s="27">
        <v>72.0</v>
      </c>
      <c r="H96" s="31">
        <v>66.0</v>
      </c>
      <c r="I96" s="28">
        <f t="shared" si="2"/>
        <v>792</v>
      </c>
      <c r="J96" s="28">
        <f t="shared" si="3"/>
        <v>47520</v>
      </c>
      <c r="K96" s="29">
        <v>43.0</v>
      </c>
      <c r="L96" s="29">
        <f t="shared" si="4"/>
        <v>516</v>
      </c>
      <c r="M96" s="29">
        <f t="shared" si="5"/>
        <v>30960</v>
      </c>
      <c r="N96" s="32">
        <v>124.0</v>
      </c>
      <c r="O96" s="30">
        <f t="shared" si="6"/>
        <v>1488</v>
      </c>
      <c r="P96" s="30">
        <f t="shared" si="7"/>
        <v>89280</v>
      </c>
    </row>
    <row r="97" ht="15.75" customHeight="1">
      <c r="A97" s="22" t="s">
        <v>89</v>
      </c>
      <c r="B97" s="23" t="s">
        <v>96</v>
      </c>
      <c r="C97" s="24" t="str">
        <f t="shared" si="1"/>
        <v>7-6</v>
      </c>
      <c r="D97" s="25">
        <v>20.0</v>
      </c>
      <c r="E97" s="26">
        <v>7.0</v>
      </c>
      <c r="F97" s="26">
        <v>6.0</v>
      </c>
      <c r="G97" s="27">
        <v>72.0</v>
      </c>
      <c r="H97" s="31">
        <v>66.0</v>
      </c>
      <c r="I97" s="28">
        <f t="shared" si="2"/>
        <v>792</v>
      </c>
      <c r="J97" s="28">
        <f t="shared" si="3"/>
        <v>47520</v>
      </c>
      <c r="K97" s="29">
        <v>45.0</v>
      </c>
      <c r="L97" s="29">
        <f t="shared" si="4"/>
        <v>540</v>
      </c>
      <c r="M97" s="29">
        <f t="shared" si="5"/>
        <v>32400</v>
      </c>
      <c r="N97" s="32">
        <v>125.0</v>
      </c>
      <c r="O97" s="30">
        <f t="shared" si="6"/>
        <v>1500</v>
      </c>
      <c r="P97" s="30">
        <f t="shared" si="7"/>
        <v>90000</v>
      </c>
    </row>
    <row r="98" ht="15.75" customHeight="1">
      <c r="A98" s="22" t="s">
        <v>89</v>
      </c>
      <c r="B98" s="23" t="s">
        <v>96</v>
      </c>
      <c r="C98" s="24" t="str">
        <f t="shared" si="1"/>
        <v>7-7</v>
      </c>
      <c r="D98" s="25">
        <v>20.0</v>
      </c>
      <c r="E98" s="26">
        <v>7.0</v>
      </c>
      <c r="F98" s="26">
        <v>7.0</v>
      </c>
      <c r="G98" s="27">
        <v>72.0</v>
      </c>
      <c r="H98" s="31">
        <v>66.0</v>
      </c>
      <c r="I98" s="28">
        <f t="shared" si="2"/>
        <v>792</v>
      </c>
      <c r="J98" s="28">
        <f t="shared" si="3"/>
        <v>47520</v>
      </c>
      <c r="K98" s="29">
        <v>45.0</v>
      </c>
      <c r="L98" s="29">
        <f t="shared" si="4"/>
        <v>540</v>
      </c>
      <c r="M98" s="29">
        <f t="shared" si="5"/>
        <v>32400</v>
      </c>
      <c r="N98" s="32">
        <v>126.0</v>
      </c>
      <c r="O98" s="30">
        <f t="shared" si="6"/>
        <v>1512</v>
      </c>
      <c r="P98" s="30">
        <f t="shared" si="7"/>
        <v>90720</v>
      </c>
    </row>
    <row r="99" ht="15.75" customHeight="1">
      <c r="A99" s="22" t="s">
        <v>89</v>
      </c>
      <c r="B99" s="23" t="s">
        <v>96</v>
      </c>
      <c r="C99" s="24" t="str">
        <f t="shared" si="1"/>
        <v>7-8</v>
      </c>
      <c r="D99" s="25">
        <v>20.0</v>
      </c>
      <c r="E99" s="26">
        <v>7.0</v>
      </c>
      <c r="F99" s="26">
        <v>8.0</v>
      </c>
      <c r="G99" s="27">
        <v>72.0</v>
      </c>
      <c r="H99" s="31">
        <v>66.0</v>
      </c>
      <c r="I99" s="28">
        <f t="shared" si="2"/>
        <v>792</v>
      </c>
      <c r="J99" s="28">
        <f t="shared" si="3"/>
        <v>47520</v>
      </c>
      <c r="K99" s="29">
        <v>45.0</v>
      </c>
      <c r="L99" s="29">
        <f t="shared" si="4"/>
        <v>540</v>
      </c>
      <c r="M99" s="29">
        <f t="shared" si="5"/>
        <v>32400</v>
      </c>
      <c r="N99" s="32">
        <v>127.0</v>
      </c>
      <c r="O99" s="30">
        <f t="shared" si="6"/>
        <v>1524</v>
      </c>
      <c r="P99" s="30">
        <f t="shared" si="7"/>
        <v>91440</v>
      </c>
    </row>
    <row r="100" ht="15.75" customHeight="1">
      <c r="A100" s="22" t="s">
        <v>89</v>
      </c>
      <c r="B100" s="23" t="s">
        <v>96</v>
      </c>
      <c r="C100" s="24" t="str">
        <f t="shared" si="1"/>
        <v>7-9</v>
      </c>
      <c r="D100" s="25">
        <v>20.0</v>
      </c>
      <c r="E100" s="26">
        <v>7.0</v>
      </c>
      <c r="F100" s="26">
        <v>9.0</v>
      </c>
      <c r="G100" s="27">
        <v>72.0</v>
      </c>
      <c r="H100" s="31">
        <v>67.0</v>
      </c>
      <c r="I100" s="28">
        <f t="shared" si="2"/>
        <v>804</v>
      </c>
      <c r="J100" s="28">
        <f t="shared" si="3"/>
        <v>48240</v>
      </c>
      <c r="K100" s="29">
        <v>45.0</v>
      </c>
      <c r="L100" s="29">
        <f t="shared" si="4"/>
        <v>540</v>
      </c>
      <c r="M100" s="29">
        <f t="shared" si="5"/>
        <v>32400</v>
      </c>
      <c r="N100" s="32">
        <v>128.0</v>
      </c>
      <c r="O100" s="30">
        <f t="shared" si="6"/>
        <v>1536</v>
      </c>
      <c r="P100" s="30">
        <f t="shared" si="7"/>
        <v>92160</v>
      </c>
    </row>
    <row r="101" ht="15.75" customHeight="1">
      <c r="A101" s="22" t="s">
        <v>89</v>
      </c>
      <c r="B101" s="23" t="s">
        <v>96</v>
      </c>
      <c r="C101" s="24" t="str">
        <f t="shared" si="1"/>
        <v>7-10</v>
      </c>
      <c r="D101" s="25">
        <v>20.0</v>
      </c>
      <c r="E101" s="26">
        <v>7.0</v>
      </c>
      <c r="F101" s="26">
        <v>10.0</v>
      </c>
      <c r="G101" s="27">
        <v>74.0</v>
      </c>
      <c r="H101" s="31">
        <v>67.0</v>
      </c>
      <c r="I101" s="28">
        <f t="shared" si="2"/>
        <v>804</v>
      </c>
      <c r="J101" s="28">
        <f t="shared" si="3"/>
        <v>48240</v>
      </c>
      <c r="K101" s="29">
        <v>45.0</v>
      </c>
      <c r="L101" s="29">
        <f t="shared" si="4"/>
        <v>540</v>
      </c>
      <c r="M101" s="29">
        <f t="shared" si="5"/>
        <v>32400</v>
      </c>
      <c r="N101" s="32">
        <v>129.0</v>
      </c>
      <c r="O101" s="30">
        <f t="shared" si="6"/>
        <v>1548</v>
      </c>
      <c r="P101" s="30">
        <f t="shared" si="7"/>
        <v>92880</v>
      </c>
    </row>
    <row r="102" ht="15.75" customHeight="1">
      <c r="A102" s="22" t="s">
        <v>89</v>
      </c>
      <c r="B102" s="23" t="s">
        <v>96</v>
      </c>
      <c r="C102" s="24" t="str">
        <f t="shared" si="1"/>
        <v>7-11</v>
      </c>
      <c r="D102" s="25">
        <v>21.0</v>
      </c>
      <c r="E102" s="26">
        <v>7.0</v>
      </c>
      <c r="F102" s="26">
        <v>11.0</v>
      </c>
      <c r="G102" s="27">
        <v>74.0</v>
      </c>
      <c r="H102" s="31">
        <v>67.0</v>
      </c>
      <c r="I102" s="28">
        <f t="shared" si="2"/>
        <v>804</v>
      </c>
      <c r="J102" s="28">
        <f t="shared" si="3"/>
        <v>48240</v>
      </c>
      <c r="K102" s="29">
        <v>47.0</v>
      </c>
      <c r="L102" s="29">
        <f t="shared" si="4"/>
        <v>564</v>
      </c>
      <c r="M102" s="29">
        <f t="shared" si="5"/>
        <v>33840</v>
      </c>
      <c r="N102" s="32">
        <v>130.0</v>
      </c>
      <c r="O102" s="30">
        <f t="shared" si="6"/>
        <v>1560</v>
      </c>
      <c r="P102" s="30">
        <f t="shared" si="7"/>
        <v>93600</v>
      </c>
    </row>
    <row r="103" ht="15.75" customHeight="1">
      <c r="A103" s="22" t="s">
        <v>89</v>
      </c>
      <c r="B103" s="23" t="s">
        <v>96</v>
      </c>
      <c r="C103" s="24" t="str">
        <f t="shared" si="1"/>
        <v>7-12</v>
      </c>
      <c r="D103" s="25">
        <v>21.0</v>
      </c>
      <c r="E103" s="26">
        <v>7.0</v>
      </c>
      <c r="F103" s="26">
        <v>12.0</v>
      </c>
      <c r="G103" s="27">
        <v>74.0</v>
      </c>
      <c r="H103" s="31">
        <v>67.0</v>
      </c>
      <c r="I103" s="28">
        <f t="shared" si="2"/>
        <v>804</v>
      </c>
      <c r="J103" s="28">
        <f t="shared" si="3"/>
        <v>48240</v>
      </c>
      <c r="K103" s="29">
        <v>47.0</v>
      </c>
      <c r="L103" s="29">
        <f t="shared" si="4"/>
        <v>564</v>
      </c>
      <c r="M103" s="29">
        <f t="shared" si="5"/>
        <v>33840</v>
      </c>
      <c r="N103" s="32">
        <v>131.0</v>
      </c>
      <c r="O103" s="30">
        <f t="shared" si="6"/>
        <v>1572</v>
      </c>
      <c r="P103" s="30">
        <f t="shared" si="7"/>
        <v>94320</v>
      </c>
    </row>
    <row r="104" ht="15.75" customHeight="1">
      <c r="A104" s="22" t="s">
        <v>89</v>
      </c>
      <c r="B104" s="23" t="s">
        <v>96</v>
      </c>
      <c r="C104" s="24" t="str">
        <f t="shared" si="1"/>
        <v>7-13</v>
      </c>
      <c r="D104" s="25">
        <v>21.0</v>
      </c>
      <c r="E104" s="26">
        <v>7.0</v>
      </c>
      <c r="F104" s="26">
        <v>13.0</v>
      </c>
      <c r="G104" s="27">
        <v>74.0</v>
      </c>
      <c r="H104" s="31">
        <v>68.0</v>
      </c>
      <c r="I104" s="28">
        <f t="shared" si="2"/>
        <v>816</v>
      </c>
      <c r="J104" s="28">
        <f t="shared" si="3"/>
        <v>48960</v>
      </c>
      <c r="K104" s="29">
        <v>47.0</v>
      </c>
      <c r="L104" s="29">
        <f t="shared" si="4"/>
        <v>564</v>
      </c>
      <c r="M104" s="29">
        <f t="shared" si="5"/>
        <v>33840</v>
      </c>
      <c r="N104" s="32">
        <v>132.0</v>
      </c>
      <c r="O104" s="30">
        <f t="shared" si="6"/>
        <v>1584</v>
      </c>
      <c r="P104" s="30">
        <f t="shared" si="7"/>
        <v>95040</v>
      </c>
    </row>
    <row r="105" ht="15.75" customHeight="1">
      <c r="A105" s="22" t="s">
        <v>89</v>
      </c>
      <c r="B105" s="23" t="s">
        <v>96</v>
      </c>
      <c r="C105" s="24" t="str">
        <f t="shared" si="1"/>
        <v>7-14</v>
      </c>
      <c r="D105" s="25">
        <v>21.0</v>
      </c>
      <c r="E105" s="26">
        <v>7.0</v>
      </c>
      <c r="F105" s="26">
        <v>14.0</v>
      </c>
      <c r="G105" s="27">
        <v>74.0</v>
      </c>
      <c r="H105" s="31">
        <v>68.0</v>
      </c>
      <c r="I105" s="28">
        <f t="shared" si="2"/>
        <v>816</v>
      </c>
      <c r="J105" s="28">
        <f t="shared" si="3"/>
        <v>48960</v>
      </c>
      <c r="K105" s="29">
        <v>47.0</v>
      </c>
      <c r="L105" s="29">
        <f t="shared" si="4"/>
        <v>564</v>
      </c>
      <c r="M105" s="29">
        <f t="shared" si="5"/>
        <v>33840</v>
      </c>
      <c r="N105" s="32">
        <v>133.0</v>
      </c>
      <c r="O105" s="30">
        <f t="shared" si="6"/>
        <v>1596</v>
      </c>
      <c r="P105" s="30">
        <f t="shared" si="7"/>
        <v>95760</v>
      </c>
    </row>
    <row r="106" ht="15.75" customHeight="1">
      <c r="A106" s="22" t="s">
        <v>89</v>
      </c>
      <c r="B106" s="23" t="s">
        <v>96</v>
      </c>
      <c r="C106" s="24" t="str">
        <f t="shared" si="1"/>
        <v>7-15</v>
      </c>
      <c r="D106" s="25">
        <v>21.0</v>
      </c>
      <c r="E106" s="26">
        <v>7.0</v>
      </c>
      <c r="F106" s="26">
        <v>15.0</v>
      </c>
      <c r="G106" s="27">
        <v>76.0</v>
      </c>
      <c r="H106" s="31">
        <v>68.0</v>
      </c>
      <c r="I106" s="28">
        <f t="shared" si="2"/>
        <v>816</v>
      </c>
      <c r="J106" s="28">
        <f t="shared" si="3"/>
        <v>48960</v>
      </c>
      <c r="K106" s="29">
        <v>47.0</v>
      </c>
      <c r="L106" s="29">
        <f t="shared" si="4"/>
        <v>564</v>
      </c>
      <c r="M106" s="29">
        <f t="shared" si="5"/>
        <v>33840</v>
      </c>
      <c r="N106" s="32">
        <v>134.0</v>
      </c>
      <c r="O106" s="30">
        <f t="shared" si="6"/>
        <v>1608</v>
      </c>
      <c r="P106" s="30">
        <f t="shared" si="7"/>
        <v>96480</v>
      </c>
    </row>
    <row r="107" ht="15.75" customHeight="1">
      <c r="A107" s="22" t="s">
        <v>89</v>
      </c>
      <c r="B107" s="23" t="s">
        <v>96</v>
      </c>
      <c r="C107" s="24" t="str">
        <f t="shared" si="1"/>
        <v>7-16</v>
      </c>
      <c r="D107" s="25">
        <v>22.0</v>
      </c>
      <c r="E107" s="26">
        <v>7.0</v>
      </c>
      <c r="F107" s="26">
        <v>16.0</v>
      </c>
      <c r="G107" s="27">
        <v>76.0</v>
      </c>
      <c r="H107" s="31">
        <v>68.0</v>
      </c>
      <c r="I107" s="28">
        <f t="shared" si="2"/>
        <v>816</v>
      </c>
      <c r="J107" s="28">
        <f t="shared" si="3"/>
        <v>48960</v>
      </c>
      <c r="K107" s="29">
        <v>49.0</v>
      </c>
      <c r="L107" s="29">
        <f t="shared" si="4"/>
        <v>588</v>
      </c>
      <c r="M107" s="29">
        <f t="shared" si="5"/>
        <v>35280</v>
      </c>
      <c r="N107" s="32">
        <v>135.0</v>
      </c>
      <c r="O107" s="30">
        <f t="shared" si="6"/>
        <v>1620</v>
      </c>
      <c r="P107" s="30">
        <f t="shared" si="7"/>
        <v>97200</v>
      </c>
    </row>
    <row r="108" ht="15.75" customHeight="1">
      <c r="A108" s="22" t="s">
        <v>89</v>
      </c>
      <c r="B108" s="23" t="s">
        <v>96</v>
      </c>
      <c r="C108" s="24" t="str">
        <f t="shared" si="1"/>
        <v>7-17</v>
      </c>
      <c r="D108" s="25">
        <v>22.0</v>
      </c>
      <c r="E108" s="26">
        <v>7.0</v>
      </c>
      <c r="F108" s="26">
        <v>17.0</v>
      </c>
      <c r="G108" s="27">
        <v>76.0</v>
      </c>
      <c r="H108" s="31">
        <v>69.0</v>
      </c>
      <c r="I108" s="28">
        <f t="shared" si="2"/>
        <v>828</v>
      </c>
      <c r="J108" s="28">
        <f t="shared" si="3"/>
        <v>49680</v>
      </c>
      <c r="K108" s="29">
        <v>49.0</v>
      </c>
      <c r="L108" s="29">
        <f t="shared" si="4"/>
        <v>588</v>
      </c>
      <c r="M108" s="29">
        <f t="shared" si="5"/>
        <v>35280</v>
      </c>
      <c r="N108" s="32">
        <v>136.0</v>
      </c>
      <c r="O108" s="30">
        <f t="shared" si="6"/>
        <v>1632</v>
      </c>
      <c r="P108" s="30">
        <f t="shared" si="7"/>
        <v>97920</v>
      </c>
    </row>
    <row r="109" ht="15.75" customHeight="1">
      <c r="A109" s="22" t="s">
        <v>89</v>
      </c>
      <c r="B109" s="23" t="s">
        <v>96</v>
      </c>
      <c r="C109" s="24" t="str">
        <f t="shared" si="1"/>
        <v>7-18</v>
      </c>
      <c r="D109" s="25">
        <v>22.0</v>
      </c>
      <c r="E109" s="26">
        <v>7.0</v>
      </c>
      <c r="F109" s="26">
        <v>18.0</v>
      </c>
      <c r="G109" s="27">
        <v>76.0</v>
      </c>
      <c r="H109" s="31">
        <v>69.0</v>
      </c>
      <c r="I109" s="28">
        <f t="shared" si="2"/>
        <v>828</v>
      </c>
      <c r="J109" s="28">
        <f t="shared" si="3"/>
        <v>49680</v>
      </c>
      <c r="K109" s="29">
        <v>49.0</v>
      </c>
      <c r="L109" s="29">
        <f t="shared" si="4"/>
        <v>588</v>
      </c>
      <c r="M109" s="29">
        <f t="shared" si="5"/>
        <v>35280</v>
      </c>
      <c r="N109" s="32">
        <v>137.0</v>
      </c>
      <c r="O109" s="30">
        <f t="shared" si="6"/>
        <v>1644</v>
      </c>
      <c r="P109" s="30">
        <f t="shared" si="7"/>
        <v>98640</v>
      </c>
    </row>
    <row r="110" ht="15.75" customHeight="1">
      <c r="A110" s="22" t="s">
        <v>89</v>
      </c>
      <c r="B110" s="23" t="s">
        <v>96</v>
      </c>
      <c r="C110" s="24" t="str">
        <f t="shared" si="1"/>
        <v>7-19</v>
      </c>
      <c r="D110" s="25">
        <v>22.0</v>
      </c>
      <c r="E110" s="26">
        <v>7.0</v>
      </c>
      <c r="F110" s="26">
        <v>19.0</v>
      </c>
      <c r="G110" s="27">
        <v>76.0</v>
      </c>
      <c r="H110" s="31">
        <v>69.0</v>
      </c>
      <c r="I110" s="28">
        <f t="shared" si="2"/>
        <v>828</v>
      </c>
      <c r="J110" s="28">
        <f t="shared" si="3"/>
        <v>49680</v>
      </c>
      <c r="K110" s="29">
        <v>49.0</v>
      </c>
      <c r="L110" s="29">
        <f t="shared" si="4"/>
        <v>588</v>
      </c>
      <c r="M110" s="29">
        <f t="shared" si="5"/>
        <v>35280</v>
      </c>
      <c r="N110" s="32">
        <v>138.0</v>
      </c>
      <c r="O110" s="30">
        <f t="shared" si="6"/>
        <v>1656</v>
      </c>
      <c r="P110" s="30">
        <f t="shared" si="7"/>
        <v>99360</v>
      </c>
    </row>
    <row r="111" ht="15.75" customHeight="1">
      <c r="A111" s="22" t="s">
        <v>89</v>
      </c>
      <c r="B111" s="23" t="s">
        <v>96</v>
      </c>
      <c r="C111" s="24" t="str">
        <f t="shared" si="1"/>
        <v>7-20</v>
      </c>
      <c r="D111" s="25">
        <v>22.0</v>
      </c>
      <c r="E111" s="26">
        <v>7.0</v>
      </c>
      <c r="F111" s="26">
        <v>20.0</v>
      </c>
      <c r="G111" s="27">
        <v>78.0</v>
      </c>
      <c r="H111" s="31">
        <v>69.0</v>
      </c>
      <c r="I111" s="28">
        <f t="shared" si="2"/>
        <v>828</v>
      </c>
      <c r="J111" s="28">
        <f t="shared" si="3"/>
        <v>49680</v>
      </c>
      <c r="K111" s="29">
        <v>49.0</v>
      </c>
      <c r="L111" s="29">
        <f t="shared" si="4"/>
        <v>588</v>
      </c>
      <c r="M111" s="29">
        <f t="shared" si="5"/>
        <v>35280</v>
      </c>
      <c r="N111" s="32">
        <v>139.0</v>
      </c>
      <c r="O111" s="30">
        <f t="shared" si="6"/>
        <v>1668</v>
      </c>
      <c r="P111" s="30">
        <f t="shared" si="7"/>
        <v>100080</v>
      </c>
    </row>
    <row r="112" ht="15.75" customHeight="1">
      <c r="A112" s="22" t="s">
        <v>89</v>
      </c>
      <c r="B112" s="23" t="s">
        <v>97</v>
      </c>
      <c r="C112" s="24" t="str">
        <f t="shared" si="1"/>
        <v>8-1</v>
      </c>
      <c r="D112" s="25">
        <v>23.0</v>
      </c>
      <c r="E112" s="26">
        <v>8.0</v>
      </c>
      <c r="F112" s="26">
        <v>1.0</v>
      </c>
      <c r="G112" s="27">
        <v>78.0</v>
      </c>
      <c r="H112" s="31">
        <v>69.0</v>
      </c>
      <c r="I112" s="28">
        <f t="shared" si="2"/>
        <v>828</v>
      </c>
      <c r="J112" s="28">
        <f t="shared" si="3"/>
        <v>49680</v>
      </c>
      <c r="K112" s="29">
        <v>51.0</v>
      </c>
      <c r="L112" s="29">
        <f t="shared" si="4"/>
        <v>612</v>
      </c>
      <c r="M112" s="29">
        <f t="shared" si="5"/>
        <v>36720</v>
      </c>
      <c r="N112" s="32">
        <v>140.0</v>
      </c>
      <c r="O112" s="30">
        <f t="shared" si="6"/>
        <v>1680</v>
      </c>
      <c r="P112" s="30">
        <f t="shared" si="7"/>
        <v>100800</v>
      </c>
    </row>
    <row r="113" ht="15.75" customHeight="1">
      <c r="A113" s="22" t="s">
        <v>89</v>
      </c>
      <c r="B113" s="23" t="s">
        <v>97</v>
      </c>
      <c r="C113" s="24" t="str">
        <f t="shared" si="1"/>
        <v>8-2</v>
      </c>
      <c r="D113" s="25">
        <v>23.0</v>
      </c>
      <c r="E113" s="26">
        <v>8.0</v>
      </c>
      <c r="F113" s="26">
        <v>2.0</v>
      </c>
      <c r="G113" s="27">
        <v>78.0</v>
      </c>
      <c r="H113" s="31">
        <v>69.0</v>
      </c>
      <c r="I113" s="28">
        <f t="shared" si="2"/>
        <v>828</v>
      </c>
      <c r="J113" s="28">
        <f t="shared" si="3"/>
        <v>49680</v>
      </c>
      <c r="K113" s="29">
        <v>51.0</v>
      </c>
      <c r="L113" s="29">
        <f t="shared" si="4"/>
        <v>612</v>
      </c>
      <c r="M113" s="29">
        <f t="shared" si="5"/>
        <v>36720</v>
      </c>
      <c r="N113" s="32">
        <v>140.0</v>
      </c>
      <c r="O113" s="30">
        <f t="shared" si="6"/>
        <v>1680</v>
      </c>
      <c r="P113" s="30">
        <f t="shared" si="7"/>
        <v>100800</v>
      </c>
    </row>
    <row r="114" ht="15.75" customHeight="1">
      <c r="A114" s="22" t="s">
        <v>89</v>
      </c>
      <c r="B114" s="23" t="s">
        <v>97</v>
      </c>
      <c r="C114" s="24" t="str">
        <f t="shared" si="1"/>
        <v>8-3</v>
      </c>
      <c r="D114" s="25">
        <v>23.0</v>
      </c>
      <c r="E114" s="26">
        <v>8.0</v>
      </c>
      <c r="F114" s="26">
        <v>3.0</v>
      </c>
      <c r="G114" s="27">
        <v>78.0</v>
      </c>
      <c r="H114" s="31">
        <v>69.0</v>
      </c>
      <c r="I114" s="28">
        <f t="shared" si="2"/>
        <v>828</v>
      </c>
      <c r="J114" s="28">
        <f t="shared" si="3"/>
        <v>49680</v>
      </c>
      <c r="K114" s="29">
        <v>51.0</v>
      </c>
      <c r="L114" s="29">
        <f t="shared" si="4"/>
        <v>612</v>
      </c>
      <c r="M114" s="29">
        <f t="shared" si="5"/>
        <v>36720</v>
      </c>
      <c r="N114" s="32">
        <v>140.0</v>
      </c>
      <c r="O114" s="30">
        <f t="shared" si="6"/>
        <v>1680</v>
      </c>
      <c r="P114" s="30">
        <f t="shared" si="7"/>
        <v>100800</v>
      </c>
    </row>
    <row r="115" ht="15.75" customHeight="1">
      <c r="A115" s="22" t="s">
        <v>89</v>
      </c>
      <c r="B115" s="23" t="s">
        <v>97</v>
      </c>
      <c r="C115" s="24" t="str">
        <f t="shared" si="1"/>
        <v>8-4</v>
      </c>
      <c r="D115" s="25">
        <v>23.0</v>
      </c>
      <c r="E115" s="26">
        <v>8.0</v>
      </c>
      <c r="F115" s="26">
        <v>4.0</v>
      </c>
      <c r="G115" s="27">
        <v>78.0</v>
      </c>
      <c r="H115" s="31">
        <v>69.0</v>
      </c>
      <c r="I115" s="28">
        <f t="shared" si="2"/>
        <v>828</v>
      </c>
      <c r="J115" s="28">
        <f t="shared" si="3"/>
        <v>49680</v>
      </c>
      <c r="K115" s="29">
        <v>51.0</v>
      </c>
      <c r="L115" s="29">
        <f t="shared" si="4"/>
        <v>612</v>
      </c>
      <c r="M115" s="29">
        <f t="shared" si="5"/>
        <v>36720</v>
      </c>
      <c r="N115" s="32">
        <v>140.0</v>
      </c>
      <c r="O115" s="30">
        <f t="shared" si="6"/>
        <v>1680</v>
      </c>
      <c r="P115" s="30">
        <f t="shared" si="7"/>
        <v>100800</v>
      </c>
    </row>
    <row r="116" ht="15.75" customHeight="1">
      <c r="A116" s="22" t="s">
        <v>89</v>
      </c>
      <c r="B116" s="23" t="s">
        <v>97</v>
      </c>
      <c r="C116" s="24" t="str">
        <f t="shared" si="1"/>
        <v>8-5</v>
      </c>
      <c r="D116" s="25">
        <v>23.0</v>
      </c>
      <c r="E116" s="26">
        <v>8.0</v>
      </c>
      <c r="F116" s="26">
        <v>5.0</v>
      </c>
      <c r="G116" s="27">
        <v>80.0</v>
      </c>
      <c r="H116" s="31">
        <v>70.0</v>
      </c>
      <c r="I116" s="28">
        <f t="shared" si="2"/>
        <v>840</v>
      </c>
      <c r="J116" s="28">
        <f t="shared" si="3"/>
        <v>50400</v>
      </c>
      <c r="K116" s="29">
        <v>51.0</v>
      </c>
      <c r="L116" s="29">
        <f t="shared" si="4"/>
        <v>612</v>
      </c>
      <c r="M116" s="29">
        <f t="shared" si="5"/>
        <v>36720</v>
      </c>
      <c r="N116" s="32">
        <v>140.0</v>
      </c>
      <c r="O116" s="30">
        <f t="shared" si="6"/>
        <v>1680</v>
      </c>
      <c r="P116" s="30">
        <f t="shared" si="7"/>
        <v>100800</v>
      </c>
    </row>
    <row r="117" ht="15.75" customHeight="1">
      <c r="A117" s="22" t="s">
        <v>89</v>
      </c>
      <c r="B117" s="23" t="s">
        <v>97</v>
      </c>
      <c r="C117" s="24" t="str">
        <f t="shared" si="1"/>
        <v>8-6</v>
      </c>
      <c r="D117" s="25">
        <v>24.0</v>
      </c>
      <c r="E117" s="26">
        <v>8.0</v>
      </c>
      <c r="F117" s="26">
        <v>6.0</v>
      </c>
      <c r="G117" s="27">
        <v>80.0</v>
      </c>
      <c r="H117" s="31">
        <v>70.0</v>
      </c>
      <c r="I117" s="28">
        <f t="shared" si="2"/>
        <v>840</v>
      </c>
      <c r="J117" s="28">
        <f t="shared" si="3"/>
        <v>50400</v>
      </c>
      <c r="K117" s="29">
        <v>53.0</v>
      </c>
      <c r="L117" s="29">
        <f t="shared" si="4"/>
        <v>636</v>
      </c>
      <c r="M117" s="29">
        <f t="shared" si="5"/>
        <v>38160</v>
      </c>
      <c r="N117" s="32">
        <v>141.0</v>
      </c>
      <c r="O117" s="30">
        <f t="shared" si="6"/>
        <v>1692</v>
      </c>
      <c r="P117" s="30">
        <f t="shared" si="7"/>
        <v>101520</v>
      </c>
    </row>
    <row r="118" ht="15.75" customHeight="1">
      <c r="A118" s="22" t="s">
        <v>89</v>
      </c>
      <c r="B118" s="23" t="s">
        <v>97</v>
      </c>
      <c r="C118" s="24" t="str">
        <f t="shared" si="1"/>
        <v>8-7</v>
      </c>
      <c r="D118" s="25">
        <v>24.0</v>
      </c>
      <c r="E118" s="26">
        <v>8.0</v>
      </c>
      <c r="F118" s="26">
        <v>7.0</v>
      </c>
      <c r="G118" s="27">
        <v>80.0</v>
      </c>
      <c r="H118" s="31">
        <v>70.0</v>
      </c>
      <c r="I118" s="28">
        <f t="shared" si="2"/>
        <v>840</v>
      </c>
      <c r="J118" s="28">
        <f t="shared" si="3"/>
        <v>50400</v>
      </c>
      <c r="K118" s="29">
        <v>53.0</v>
      </c>
      <c r="L118" s="29">
        <f t="shared" si="4"/>
        <v>636</v>
      </c>
      <c r="M118" s="29">
        <f t="shared" si="5"/>
        <v>38160</v>
      </c>
      <c r="N118" s="32">
        <v>141.0</v>
      </c>
      <c r="O118" s="30">
        <f t="shared" si="6"/>
        <v>1692</v>
      </c>
      <c r="P118" s="30">
        <f t="shared" si="7"/>
        <v>101520</v>
      </c>
    </row>
    <row r="119" ht="15.75" customHeight="1">
      <c r="A119" s="22" t="s">
        <v>89</v>
      </c>
      <c r="B119" s="23" t="s">
        <v>97</v>
      </c>
      <c r="C119" s="24" t="str">
        <f t="shared" si="1"/>
        <v>8-8</v>
      </c>
      <c r="D119" s="25">
        <v>24.0</v>
      </c>
      <c r="E119" s="26">
        <v>8.0</v>
      </c>
      <c r="F119" s="26">
        <v>8.0</v>
      </c>
      <c r="G119" s="27">
        <v>80.0</v>
      </c>
      <c r="H119" s="31">
        <v>70.0</v>
      </c>
      <c r="I119" s="28">
        <f t="shared" si="2"/>
        <v>840</v>
      </c>
      <c r="J119" s="28">
        <f t="shared" si="3"/>
        <v>50400</v>
      </c>
      <c r="K119" s="29">
        <v>53.0</v>
      </c>
      <c r="L119" s="29">
        <f t="shared" si="4"/>
        <v>636</v>
      </c>
      <c r="M119" s="29">
        <f t="shared" si="5"/>
        <v>38160</v>
      </c>
      <c r="N119" s="32">
        <v>141.0</v>
      </c>
      <c r="O119" s="30">
        <f t="shared" si="6"/>
        <v>1692</v>
      </c>
      <c r="P119" s="30">
        <f t="shared" si="7"/>
        <v>101520</v>
      </c>
    </row>
    <row r="120" ht="15.75" customHeight="1">
      <c r="A120" s="22" t="s">
        <v>89</v>
      </c>
      <c r="B120" s="23" t="s">
        <v>97</v>
      </c>
      <c r="C120" s="24" t="str">
        <f t="shared" si="1"/>
        <v>8-9</v>
      </c>
      <c r="D120" s="25">
        <v>24.0</v>
      </c>
      <c r="E120" s="26">
        <v>8.0</v>
      </c>
      <c r="F120" s="26">
        <v>9.0</v>
      </c>
      <c r="G120" s="27">
        <v>80.0</v>
      </c>
      <c r="H120" s="31">
        <v>70.0</v>
      </c>
      <c r="I120" s="28">
        <f t="shared" si="2"/>
        <v>840</v>
      </c>
      <c r="J120" s="28">
        <f t="shared" si="3"/>
        <v>50400</v>
      </c>
      <c r="K120" s="29">
        <v>53.0</v>
      </c>
      <c r="L120" s="29">
        <f t="shared" si="4"/>
        <v>636</v>
      </c>
      <c r="M120" s="29">
        <f t="shared" si="5"/>
        <v>38160</v>
      </c>
      <c r="N120" s="32">
        <v>141.0</v>
      </c>
      <c r="O120" s="30">
        <f t="shared" si="6"/>
        <v>1692</v>
      </c>
      <c r="P120" s="30">
        <f t="shared" si="7"/>
        <v>101520</v>
      </c>
    </row>
    <row r="121" ht="15.75" customHeight="1">
      <c r="A121" s="22" t="s">
        <v>89</v>
      </c>
      <c r="B121" s="23" t="s">
        <v>97</v>
      </c>
      <c r="C121" s="24" t="str">
        <f t="shared" si="1"/>
        <v>8-10</v>
      </c>
      <c r="D121" s="25">
        <v>24.0</v>
      </c>
      <c r="E121" s="26">
        <v>8.0</v>
      </c>
      <c r="F121" s="26">
        <v>10.0</v>
      </c>
      <c r="G121" s="27">
        <v>82.0</v>
      </c>
      <c r="H121" s="31">
        <v>70.0</v>
      </c>
      <c r="I121" s="28">
        <f t="shared" si="2"/>
        <v>840</v>
      </c>
      <c r="J121" s="28">
        <f t="shared" si="3"/>
        <v>50400</v>
      </c>
      <c r="K121" s="29">
        <v>53.0</v>
      </c>
      <c r="L121" s="29">
        <f t="shared" si="4"/>
        <v>636</v>
      </c>
      <c r="M121" s="29">
        <f t="shared" si="5"/>
        <v>38160</v>
      </c>
      <c r="N121" s="32">
        <v>141.0</v>
      </c>
      <c r="O121" s="30">
        <f t="shared" si="6"/>
        <v>1692</v>
      </c>
      <c r="P121" s="30">
        <f t="shared" si="7"/>
        <v>101520</v>
      </c>
    </row>
    <row r="122" ht="15.75" customHeight="1">
      <c r="A122" s="22" t="s">
        <v>89</v>
      </c>
      <c r="B122" s="23" t="s">
        <v>97</v>
      </c>
      <c r="C122" s="24" t="str">
        <f t="shared" si="1"/>
        <v>8-11</v>
      </c>
      <c r="D122" s="25">
        <v>25.0</v>
      </c>
      <c r="E122" s="26">
        <v>8.0</v>
      </c>
      <c r="F122" s="26">
        <v>11.0</v>
      </c>
      <c r="G122" s="27">
        <v>82.0</v>
      </c>
      <c r="H122" s="31">
        <v>71.0</v>
      </c>
      <c r="I122" s="28">
        <f t="shared" si="2"/>
        <v>852</v>
      </c>
      <c r="J122" s="28">
        <f t="shared" si="3"/>
        <v>51120</v>
      </c>
      <c r="K122" s="29">
        <v>55.0</v>
      </c>
      <c r="L122" s="29">
        <f t="shared" si="4"/>
        <v>660</v>
      </c>
      <c r="M122" s="29">
        <f t="shared" si="5"/>
        <v>39600</v>
      </c>
      <c r="N122" s="32">
        <v>142.0</v>
      </c>
      <c r="O122" s="30">
        <f t="shared" si="6"/>
        <v>1704</v>
      </c>
      <c r="P122" s="30">
        <f t="shared" si="7"/>
        <v>102240</v>
      </c>
    </row>
    <row r="123" ht="15.75" customHeight="1">
      <c r="A123" s="22" t="s">
        <v>89</v>
      </c>
      <c r="B123" s="23" t="s">
        <v>97</v>
      </c>
      <c r="C123" s="24" t="str">
        <f t="shared" si="1"/>
        <v>8-12</v>
      </c>
      <c r="D123" s="25">
        <v>25.0</v>
      </c>
      <c r="E123" s="26">
        <v>8.0</v>
      </c>
      <c r="F123" s="26">
        <v>12.0</v>
      </c>
      <c r="G123" s="27">
        <v>82.0</v>
      </c>
      <c r="H123" s="31">
        <v>71.0</v>
      </c>
      <c r="I123" s="28">
        <f t="shared" si="2"/>
        <v>852</v>
      </c>
      <c r="J123" s="28">
        <f t="shared" si="3"/>
        <v>51120</v>
      </c>
      <c r="K123" s="29">
        <v>55.0</v>
      </c>
      <c r="L123" s="29">
        <f t="shared" si="4"/>
        <v>660</v>
      </c>
      <c r="M123" s="29">
        <f t="shared" si="5"/>
        <v>39600</v>
      </c>
      <c r="N123" s="32">
        <v>142.0</v>
      </c>
      <c r="O123" s="30">
        <f t="shared" si="6"/>
        <v>1704</v>
      </c>
      <c r="P123" s="30">
        <f t="shared" si="7"/>
        <v>102240</v>
      </c>
    </row>
    <row r="124" ht="15.75" customHeight="1">
      <c r="A124" s="22" t="s">
        <v>89</v>
      </c>
      <c r="B124" s="23" t="s">
        <v>97</v>
      </c>
      <c r="C124" s="24" t="str">
        <f t="shared" si="1"/>
        <v>8-13</v>
      </c>
      <c r="D124" s="25">
        <v>25.0</v>
      </c>
      <c r="E124" s="26">
        <v>8.0</v>
      </c>
      <c r="F124" s="26">
        <v>13.0</v>
      </c>
      <c r="G124" s="27">
        <v>82.0</v>
      </c>
      <c r="H124" s="31">
        <v>71.0</v>
      </c>
      <c r="I124" s="28">
        <f t="shared" si="2"/>
        <v>852</v>
      </c>
      <c r="J124" s="28">
        <f t="shared" si="3"/>
        <v>51120</v>
      </c>
      <c r="K124" s="29">
        <v>55.0</v>
      </c>
      <c r="L124" s="29">
        <f t="shared" si="4"/>
        <v>660</v>
      </c>
      <c r="M124" s="29">
        <f t="shared" si="5"/>
        <v>39600</v>
      </c>
      <c r="N124" s="32">
        <v>142.0</v>
      </c>
      <c r="O124" s="30">
        <f t="shared" si="6"/>
        <v>1704</v>
      </c>
      <c r="P124" s="30">
        <f t="shared" si="7"/>
        <v>102240</v>
      </c>
    </row>
    <row r="125" ht="15.75" customHeight="1">
      <c r="A125" s="22" t="s">
        <v>89</v>
      </c>
      <c r="B125" s="23" t="s">
        <v>97</v>
      </c>
      <c r="C125" s="24" t="str">
        <f t="shared" si="1"/>
        <v>8-14</v>
      </c>
      <c r="D125" s="25">
        <v>25.0</v>
      </c>
      <c r="E125" s="26">
        <v>8.0</v>
      </c>
      <c r="F125" s="26">
        <v>14.0</v>
      </c>
      <c r="G125" s="27">
        <v>82.0</v>
      </c>
      <c r="H125" s="31">
        <v>71.0</v>
      </c>
      <c r="I125" s="28">
        <f t="shared" si="2"/>
        <v>852</v>
      </c>
      <c r="J125" s="28">
        <f t="shared" si="3"/>
        <v>51120</v>
      </c>
      <c r="K125" s="29">
        <v>55.0</v>
      </c>
      <c r="L125" s="29">
        <f t="shared" si="4"/>
        <v>660</v>
      </c>
      <c r="M125" s="29">
        <f t="shared" si="5"/>
        <v>39600</v>
      </c>
      <c r="N125" s="32">
        <v>142.0</v>
      </c>
      <c r="O125" s="30">
        <f t="shared" si="6"/>
        <v>1704</v>
      </c>
      <c r="P125" s="30">
        <f t="shared" si="7"/>
        <v>102240</v>
      </c>
    </row>
    <row r="126" ht="15.75" customHeight="1">
      <c r="A126" s="22" t="s">
        <v>89</v>
      </c>
      <c r="B126" s="23" t="s">
        <v>97</v>
      </c>
      <c r="C126" s="24" t="str">
        <f t="shared" si="1"/>
        <v>8-15</v>
      </c>
      <c r="D126" s="25">
        <v>25.0</v>
      </c>
      <c r="E126" s="26">
        <v>8.0</v>
      </c>
      <c r="F126" s="26">
        <v>15.0</v>
      </c>
      <c r="G126" s="27">
        <v>84.0</v>
      </c>
      <c r="H126" s="31">
        <v>71.0</v>
      </c>
      <c r="I126" s="28">
        <f t="shared" si="2"/>
        <v>852</v>
      </c>
      <c r="J126" s="28">
        <f t="shared" si="3"/>
        <v>51120</v>
      </c>
      <c r="K126" s="29">
        <v>55.0</v>
      </c>
      <c r="L126" s="29">
        <f t="shared" si="4"/>
        <v>660</v>
      </c>
      <c r="M126" s="29">
        <f t="shared" si="5"/>
        <v>39600</v>
      </c>
      <c r="N126" s="32">
        <v>142.0</v>
      </c>
      <c r="O126" s="30">
        <f t="shared" si="6"/>
        <v>1704</v>
      </c>
      <c r="P126" s="30">
        <f t="shared" si="7"/>
        <v>102240</v>
      </c>
    </row>
    <row r="127" ht="15.75" customHeight="1">
      <c r="A127" s="22" t="s">
        <v>89</v>
      </c>
      <c r="B127" s="23" t="s">
        <v>97</v>
      </c>
      <c r="C127" s="24" t="str">
        <f t="shared" si="1"/>
        <v>8-16</v>
      </c>
      <c r="D127" s="25">
        <v>26.0</v>
      </c>
      <c r="E127" s="26">
        <v>8.0</v>
      </c>
      <c r="F127" s="26">
        <v>16.0</v>
      </c>
      <c r="G127" s="27">
        <v>84.0</v>
      </c>
      <c r="H127" s="31">
        <v>71.0</v>
      </c>
      <c r="I127" s="28">
        <f t="shared" si="2"/>
        <v>852</v>
      </c>
      <c r="J127" s="28">
        <f t="shared" si="3"/>
        <v>51120</v>
      </c>
      <c r="K127" s="29">
        <v>57.0</v>
      </c>
      <c r="L127" s="29">
        <f t="shared" si="4"/>
        <v>684</v>
      </c>
      <c r="M127" s="29">
        <f t="shared" si="5"/>
        <v>41040</v>
      </c>
      <c r="N127" s="32">
        <v>143.0</v>
      </c>
      <c r="O127" s="30">
        <f t="shared" si="6"/>
        <v>1716</v>
      </c>
      <c r="P127" s="30">
        <f t="shared" si="7"/>
        <v>102960</v>
      </c>
    </row>
    <row r="128" ht="15.75" customHeight="1">
      <c r="A128" s="22" t="s">
        <v>89</v>
      </c>
      <c r="B128" s="23" t="s">
        <v>97</v>
      </c>
      <c r="C128" s="24" t="str">
        <f t="shared" si="1"/>
        <v>8-17</v>
      </c>
      <c r="D128" s="25">
        <v>26.0</v>
      </c>
      <c r="E128" s="26">
        <v>8.0</v>
      </c>
      <c r="F128" s="26">
        <v>17.0</v>
      </c>
      <c r="G128" s="27">
        <v>84.0</v>
      </c>
      <c r="H128" s="31">
        <v>71.0</v>
      </c>
      <c r="I128" s="28">
        <f t="shared" si="2"/>
        <v>852</v>
      </c>
      <c r="J128" s="28">
        <f t="shared" si="3"/>
        <v>51120</v>
      </c>
      <c r="K128" s="29">
        <v>57.0</v>
      </c>
      <c r="L128" s="29">
        <f t="shared" si="4"/>
        <v>684</v>
      </c>
      <c r="M128" s="29">
        <f t="shared" si="5"/>
        <v>41040</v>
      </c>
      <c r="N128" s="32">
        <v>143.0</v>
      </c>
      <c r="O128" s="30">
        <f t="shared" si="6"/>
        <v>1716</v>
      </c>
      <c r="P128" s="30">
        <f t="shared" si="7"/>
        <v>102960</v>
      </c>
    </row>
    <row r="129" ht="15.75" customHeight="1">
      <c r="A129" s="22" t="s">
        <v>89</v>
      </c>
      <c r="B129" s="23" t="s">
        <v>97</v>
      </c>
      <c r="C129" s="24" t="str">
        <f t="shared" si="1"/>
        <v>8-18</v>
      </c>
      <c r="D129" s="25">
        <v>26.0</v>
      </c>
      <c r="E129" s="26">
        <v>8.0</v>
      </c>
      <c r="F129" s="26">
        <v>18.0</v>
      </c>
      <c r="G129" s="27">
        <v>84.0</v>
      </c>
      <c r="H129" s="31">
        <v>71.0</v>
      </c>
      <c r="I129" s="28">
        <f t="shared" si="2"/>
        <v>852</v>
      </c>
      <c r="J129" s="28">
        <f t="shared" si="3"/>
        <v>51120</v>
      </c>
      <c r="K129" s="29">
        <v>57.0</v>
      </c>
      <c r="L129" s="29">
        <f t="shared" si="4"/>
        <v>684</v>
      </c>
      <c r="M129" s="29">
        <f t="shared" si="5"/>
        <v>41040</v>
      </c>
      <c r="N129" s="32">
        <v>143.0</v>
      </c>
      <c r="O129" s="30">
        <f t="shared" si="6"/>
        <v>1716</v>
      </c>
      <c r="P129" s="30">
        <f t="shared" si="7"/>
        <v>102960</v>
      </c>
    </row>
    <row r="130" ht="15.75" customHeight="1">
      <c r="A130" s="22" t="s">
        <v>89</v>
      </c>
      <c r="B130" s="23" t="s">
        <v>97</v>
      </c>
      <c r="C130" s="24" t="str">
        <f t="shared" si="1"/>
        <v>8-19</v>
      </c>
      <c r="D130" s="25">
        <v>26.0</v>
      </c>
      <c r="E130" s="26">
        <v>8.0</v>
      </c>
      <c r="F130" s="26">
        <v>19.0</v>
      </c>
      <c r="G130" s="27">
        <v>84.0</v>
      </c>
      <c r="H130" s="31">
        <v>71.0</v>
      </c>
      <c r="I130" s="28">
        <f t="shared" si="2"/>
        <v>852</v>
      </c>
      <c r="J130" s="28">
        <f t="shared" si="3"/>
        <v>51120</v>
      </c>
      <c r="K130" s="29">
        <v>57.0</v>
      </c>
      <c r="L130" s="29">
        <f t="shared" si="4"/>
        <v>684</v>
      </c>
      <c r="M130" s="29">
        <f t="shared" si="5"/>
        <v>41040</v>
      </c>
      <c r="N130" s="32">
        <v>143.0</v>
      </c>
      <c r="O130" s="30">
        <f t="shared" si="6"/>
        <v>1716</v>
      </c>
      <c r="P130" s="30">
        <f t="shared" si="7"/>
        <v>102960</v>
      </c>
    </row>
    <row r="131" ht="15.75" customHeight="1">
      <c r="A131" s="22" t="s">
        <v>89</v>
      </c>
      <c r="B131" s="23" t="s">
        <v>97</v>
      </c>
      <c r="C131" s="24" t="str">
        <f t="shared" si="1"/>
        <v>8-20</v>
      </c>
      <c r="D131" s="25">
        <v>26.0</v>
      </c>
      <c r="E131" s="26">
        <v>8.0</v>
      </c>
      <c r="F131" s="26">
        <v>20.0</v>
      </c>
      <c r="G131" s="27">
        <v>86.0</v>
      </c>
      <c r="H131" s="31">
        <v>71.0</v>
      </c>
      <c r="I131" s="28">
        <f t="shared" si="2"/>
        <v>852</v>
      </c>
      <c r="J131" s="28">
        <f t="shared" si="3"/>
        <v>51120</v>
      </c>
      <c r="K131" s="29">
        <v>57.0</v>
      </c>
      <c r="L131" s="29">
        <f t="shared" si="4"/>
        <v>684</v>
      </c>
      <c r="M131" s="29">
        <f t="shared" si="5"/>
        <v>41040</v>
      </c>
      <c r="N131" s="32">
        <v>143.0</v>
      </c>
      <c r="O131" s="30">
        <f t="shared" si="6"/>
        <v>1716</v>
      </c>
      <c r="P131" s="30">
        <f t="shared" si="7"/>
        <v>102960</v>
      </c>
    </row>
    <row r="132" ht="15.75" customHeight="1">
      <c r="A132" s="22" t="s">
        <v>98</v>
      </c>
      <c r="B132" s="23" t="s">
        <v>90</v>
      </c>
      <c r="C132" s="24" t="str">
        <f t="shared" si="1"/>
        <v>9-1</v>
      </c>
      <c r="D132" s="25">
        <v>27.0</v>
      </c>
      <c r="E132" s="26">
        <v>9.0</v>
      </c>
      <c r="F132" s="26">
        <v>1.0</v>
      </c>
      <c r="G132" s="27">
        <v>86.0</v>
      </c>
      <c r="H132" s="31">
        <v>72.0</v>
      </c>
      <c r="I132" s="28">
        <f t="shared" si="2"/>
        <v>864</v>
      </c>
      <c r="J132" s="28">
        <f t="shared" si="3"/>
        <v>51840</v>
      </c>
      <c r="K132" s="29">
        <v>60.0</v>
      </c>
      <c r="L132" s="29">
        <f t="shared" si="4"/>
        <v>720</v>
      </c>
      <c r="M132" s="29">
        <f t="shared" si="5"/>
        <v>43200</v>
      </c>
      <c r="N132" s="32">
        <v>144.0</v>
      </c>
      <c r="O132" s="30">
        <f t="shared" si="6"/>
        <v>1728</v>
      </c>
      <c r="P132" s="30">
        <f t="shared" si="7"/>
        <v>103680</v>
      </c>
    </row>
    <row r="133" ht="15.75" customHeight="1">
      <c r="A133" s="22" t="s">
        <v>98</v>
      </c>
      <c r="B133" s="23" t="s">
        <v>90</v>
      </c>
      <c r="C133" s="24" t="str">
        <f t="shared" si="1"/>
        <v>9-2</v>
      </c>
      <c r="D133" s="25">
        <v>27.0</v>
      </c>
      <c r="E133" s="26">
        <v>9.0</v>
      </c>
      <c r="F133" s="26">
        <v>2.0</v>
      </c>
      <c r="G133" s="27">
        <v>86.0</v>
      </c>
      <c r="H133" s="31">
        <v>72.0</v>
      </c>
      <c r="I133" s="28">
        <f t="shared" si="2"/>
        <v>864</v>
      </c>
      <c r="J133" s="28">
        <f t="shared" si="3"/>
        <v>51840</v>
      </c>
      <c r="K133" s="29">
        <v>60.0</v>
      </c>
      <c r="L133" s="29">
        <f t="shared" si="4"/>
        <v>720</v>
      </c>
      <c r="M133" s="29">
        <f t="shared" si="5"/>
        <v>43200</v>
      </c>
      <c r="N133" s="32">
        <v>144.0</v>
      </c>
      <c r="O133" s="30">
        <f t="shared" si="6"/>
        <v>1728</v>
      </c>
      <c r="P133" s="30">
        <f t="shared" si="7"/>
        <v>103680</v>
      </c>
    </row>
    <row r="134" ht="15.75" customHeight="1">
      <c r="A134" s="22" t="s">
        <v>98</v>
      </c>
      <c r="B134" s="23" t="s">
        <v>90</v>
      </c>
      <c r="C134" s="24" t="str">
        <f t="shared" si="1"/>
        <v>9-3</v>
      </c>
      <c r="D134" s="25">
        <v>27.0</v>
      </c>
      <c r="E134" s="26">
        <v>9.0</v>
      </c>
      <c r="F134" s="26">
        <v>3.0</v>
      </c>
      <c r="G134" s="27">
        <v>86.0</v>
      </c>
      <c r="H134" s="31">
        <v>72.0</v>
      </c>
      <c r="I134" s="28">
        <f t="shared" si="2"/>
        <v>864</v>
      </c>
      <c r="J134" s="28">
        <f t="shared" si="3"/>
        <v>51840</v>
      </c>
      <c r="K134" s="29">
        <v>60.0</v>
      </c>
      <c r="L134" s="29">
        <f t="shared" si="4"/>
        <v>720</v>
      </c>
      <c r="M134" s="29">
        <f t="shared" si="5"/>
        <v>43200</v>
      </c>
      <c r="N134" s="32">
        <v>144.0</v>
      </c>
      <c r="O134" s="30">
        <f t="shared" si="6"/>
        <v>1728</v>
      </c>
      <c r="P134" s="30">
        <f t="shared" si="7"/>
        <v>103680</v>
      </c>
    </row>
    <row r="135" ht="15.75" customHeight="1">
      <c r="A135" s="22" t="s">
        <v>98</v>
      </c>
      <c r="B135" s="23" t="s">
        <v>90</v>
      </c>
      <c r="C135" s="24" t="str">
        <f t="shared" si="1"/>
        <v>9-4</v>
      </c>
      <c r="D135" s="25">
        <v>27.0</v>
      </c>
      <c r="E135" s="26">
        <v>9.0</v>
      </c>
      <c r="F135" s="26">
        <v>4.0</v>
      </c>
      <c r="G135" s="27">
        <v>86.0</v>
      </c>
      <c r="H135" s="31">
        <v>72.0</v>
      </c>
      <c r="I135" s="28">
        <f t="shared" si="2"/>
        <v>864</v>
      </c>
      <c r="J135" s="28">
        <f t="shared" si="3"/>
        <v>51840</v>
      </c>
      <c r="K135" s="29">
        <v>60.0</v>
      </c>
      <c r="L135" s="29">
        <f t="shared" si="4"/>
        <v>720</v>
      </c>
      <c r="M135" s="29">
        <f t="shared" si="5"/>
        <v>43200</v>
      </c>
      <c r="N135" s="32">
        <v>144.0</v>
      </c>
      <c r="O135" s="30">
        <f t="shared" si="6"/>
        <v>1728</v>
      </c>
      <c r="P135" s="30">
        <f t="shared" si="7"/>
        <v>103680</v>
      </c>
    </row>
    <row r="136" ht="15.75" customHeight="1">
      <c r="A136" s="22" t="s">
        <v>98</v>
      </c>
      <c r="B136" s="23" t="s">
        <v>90</v>
      </c>
      <c r="C136" s="24" t="str">
        <f t="shared" si="1"/>
        <v>9-5</v>
      </c>
      <c r="D136" s="25">
        <v>27.0</v>
      </c>
      <c r="E136" s="26">
        <v>9.0</v>
      </c>
      <c r="F136" s="26">
        <v>5.0</v>
      </c>
      <c r="G136" s="27">
        <v>88.0</v>
      </c>
      <c r="H136" s="31">
        <v>72.0</v>
      </c>
      <c r="I136" s="28">
        <f t="shared" si="2"/>
        <v>864</v>
      </c>
      <c r="J136" s="28">
        <f t="shared" si="3"/>
        <v>51840</v>
      </c>
      <c r="K136" s="29">
        <v>60.0</v>
      </c>
      <c r="L136" s="29">
        <f t="shared" si="4"/>
        <v>720</v>
      </c>
      <c r="M136" s="29">
        <f t="shared" si="5"/>
        <v>43200</v>
      </c>
      <c r="N136" s="32">
        <v>144.0</v>
      </c>
      <c r="O136" s="30">
        <f t="shared" si="6"/>
        <v>1728</v>
      </c>
      <c r="P136" s="30">
        <f t="shared" si="7"/>
        <v>103680</v>
      </c>
    </row>
    <row r="137" ht="15.75" customHeight="1">
      <c r="A137" s="22" t="s">
        <v>98</v>
      </c>
      <c r="B137" s="23" t="s">
        <v>90</v>
      </c>
      <c r="C137" s="24" t="str">
        <f t="shared" si="1"/>
        <v>9-6</v>
      </c>
      <c r="D137" s="25">
        <v>28.0</v>
      </c>
      <c r="E137" s="26">
        <v>9.0</v>
      </c>
      <c r="F137" s="26">
        <v>6.0</v>
      </c>
      <c r="G137" s="27">
        <v>88.0</v>
      </c>
      <c r="H137" s="31">
        <v>72.0</v>
      </c>
      <c r="I137" s="28">
        <f t="shared" si="2"/>
        <v>864</v>
      </c>
      <c r="J137" s="28">
        <f t="shared" si="3"/>
        <v>51840</v>
      </c>
      <c r="K137" s="29">
        <v>61.0</v>
      </c>
      <c r="L137" s="29">
        <f t="shared" si="4"/>
        <v>732</v>
      </c>
      <c r="M137" s="29">
        <f t="shared" si="5"/>
        <v>43920</v>
      </c>
      <c r="N137" s="32">
        <v>144.0</v>
      </c>
      <c r="O137" s="30">
        <f t="shared" si="6"/>
        <v>1728</v>
      </c>
      <c r="P137" s="30">
        <f t="shared" si="7"/>
        <v>103680</v>
      </c>
    </row>
    <row r="138" ht="15.75" customHeight="1">
      <c r="A138" s="22" t="s">
        <v>98</v>
      </c>
      <c r="B138" s="23" t="s">
        <v>90</v>
      </c>
      <c r="C138" s="24" t="str">
        <f t="shared" si="1"/>
        <v>9-7</v>
      </c>
      <c r="D138" s="25">
        <v>28.0</v>
      </c>
      <c r="E138" s="26">
        <v>9.0</v>
      </c>
      <c r="F138" s="26">
        <v>7.0</v>
      </c>
      <c r="G138" s="27">
        <v>88.0</v>
      </c>
      <c r="H138" s="31">
        <v>72.0</v>
      </c>
      <c r="I138" s="28">
        <f t="shared" si="2"/>
        <v>864</v>
      </c>
      <c r="J138" s="28">
        <f t="shared" si="3"/>
        <v>51840</v>
      </c>
      <c r="K138" s="29">
        <v>61.0</v>
      </c>
      <c r="L138" s="29">
        <f t="shared" si="4"/>
        <v>732</v>
      </c>
      <c r="M138" s="29">
        <f t="shared" si="5"/>
        <v>43920</v>
      </c>
      <c r="N138" s="32">
        <v>144.0</v>
      </c>
      <c r="O138" s="30">
        <f t="shared" si="6"/>
        <v>1728</v>
      </c>
      <c r="P138" s="30">
        <f t="shared" si="7"/>
        <v>103680</v>
      </c>
    </row>
    <row r="139" ht="15.75" customHeight="1">
      <c r="A139" s="22" t="s">
        <v>98</v>
      </c>
      <c r="B139" s="23" t="s">
        <v>90</v>
      </c>
      <c r="C139" s="24" t="str">
        <f t="shared" si="1"/>
        <v>9-8</v>
      </c>
      <c r="D139" s="25">
        <v>28.0</v>
      </c>
      <c r="E139" s="26">
        <v>9.0</v>
      </c>
      <c r="F139" s="26">
        <v>8.0</v>
      </c>
      <c r="G139" s="27">
        <v>88.0</v>
      </c>
      <c r="H139" s="31">
        <v>72.0</v>
      </c>
      <c r="I139" s="28">
        <f t="shared" si="2"/>
        <v>864</v>
      </c>
      <c r="J139" s="28">
        <f t="shared" si="3"/>
        <v>51840</v>
      </c>
      <c r="K139" s="29">
        <v>61.0</v>
      </c>
      <c r="L139" s="29">
        <f t="shared" si="4"/>
        <v>732</v>
      </c>
      <c r="M139" s="29">
        <f t="shared" si="5"/>
        <v>43920</v>
      </c>
      <c r="N139" s="32">
        <v>144.0</v>
      </c>
      <c r="O139" s="30">
        <f t="shared" si="6"/>
        <v>1728</v>
      </c>
      <c r="P139" s="30">
        <f t="shared" si="7"/>
        <v>103680</v>
      </c>
    </row>
    <row r="140" ht="15.75" customHeight="1">
      <c r="A140" s="22" t="s">
        <v>98</v>
      </c>
      <c r="B140" s="23" t="s">
        <v>90</v>
      </c>
      <c r="C140" s="24" t="str">
        <f t="shared" si="1"/>
        <v>9-9</v>
      </c>
      <c r="D140" s="25">
        <v>28.0</v>
      </c>
      <c r="E140" s="26">
        <v>9.0</v>
      </c>
      <c r="F140" s="26">
        <v>9.0</v>
      </c>
      <c r="G140" s="27">
        <v>88.0</v>
      </c>
      <c r="H140" s="31">
        <v>72.0</v>
      </c>
      <c r="I140" s="28">
        <f t="shared" si="2"/>
        <v>864</v>
      </c>
      <c r="J140" s="28">
        <f t="shared" si="3"/>
        <v>51840</v>
      </c>
      <c r="K140" s="29">
        <v>61.0</v>
      </c>
      <c r="L140" s="29">
        <f t="shared" si="4"/>
        <v>732</v>
      </c>
      <c r="M140" s="29">
        <f t="shared" si="5"/>
        <v>43920</v>
      </c>
      <c r="N140" s="32">
        <v>144.0</v>
      </c>
      <c r="O140" s="30">
        <f t="shared" si="6"/>
        <v>1728</v>
      </c>
      <c r="P140" s="30">
        <f t="shared" si="7"/>
        <v>103680</v>
      </c>
    </row>
    <row r="141" ht="15.75" customHeight="1">
      <c r="A141" s="22" t="s">
        <v>98</v>
      </c>
      <c r="B141" s="23" t="s">
        <v>90</v>
      </c>
      <c r="C141" s="24" t="str">
        <f t="shared" si="1"/>
        <v>9-10</v>
      </c>
      <c r="D141" s="25">
        <v>28.0</v>
      </c>
      <c r="E141" s="26">
        <v>9.0</v>
      </c>
      <c r="F141" s="26">
        <v>10.0</v>
      </c>
      <c r="G141" s="27">
        <v>90.0</v>
      </c>
      <c r="H141" s="31">
        <v>72.0</v>
      </c>
      <c r="I141" s="28">
        <f t="shared" si="2"/>
        <v>864</v>
      </c>
      <c r="J141" s="28">
        <f t="shared" si="3"/>
        <v>51840</v>
      </c>
      <c r="K141" s="29">
        <v>61.0</v>
      </c>
      <c r="L141" s="29">
        <f t="shared" si="4"/>
        <v>732</v>
      </c>
      <c r="M141" s="29">
        <f t="shared" si="5"/>
        <v>43920</v>
      </c>
      <c r="N141" s="32">
        <v>144.0</v>
      </c>
      <c r="O141" s="30">
        <f t="shared" si="6"/>
        <v>1728</v>
      </c>
      <c r="P141" s="30">
        <f t="shared" si="7"/>
        <v>103680</v>
      </c>
    </row>
    <row r="142" ht="15.75" customHeight="1">
      <c r="A142" s="22" t="s">
        <v>98</v>
      </c>
      <c r="B142" s="23" t="s">
        <v>91</v>
      </c>
      <c r="C142" s="24" t="str">
        <f t="shared" si="1"/>
        <v>10-1</v>
      </c>
      <c r="D142" s="25">
        <v>29.0</v>
      </c>
      <c r="E142" s="26">
        <v>10.0</v>
      </c>
      <c r="F142" s="26">
        <v>1.0</v>
      </c>
      <c r="G142" s="27">
        <v>90.0</v>
      </c>
      <c r="H142" s="31">
        <v>73.0</v>
      </c>
      <c r="I142" s="28">
        <f t="shared" si="2"/>
        <v>876</v>
      </c>
      <c r="J142" s="28">
        <f t="shared" si="3"/>
        <v>52560</v>
      </c>
      <c r="K142" s="29">
        <v>62.0</v>
      </c>
      <c r="L142" s="29">
        <f t="shared" si="4"/>
        <v>744</v>
      </c>
      <c r="M142" s="29">
        <f t="shared" si="5"/>
        <v>44640</v>
      </c>
      <c r="N142" s="32">
        <v>145.0</v>
      </c>
      <c r="O142" s="30">
        <f t="shared" si="6"/>
        <v>1740</v>
      </c>
      <c r="P142" s="30">
        <f t="shared" si="7"/>
        <v>104400</v>
      </c>
    </row>
    <row r="143" ht="15.75" customHeight="1">
      <c r="A143" s="22" t="s">
        <v>98</v>
      </c>
      <c r="B143" s="23" t="s">
        <v>91</v>
      </c>
      <c r="C143" s="24" t="str">
        <f t="shared" si="1"/>
        <v>10-2</v>
      </c>
      <c r="D143" s="25">
        <v>29.0</v>
      </c>
      <c r="E143" s="26">
        <v>10.0</v>
      </c>
      <c r="F143" s="26">
        <v>2.0</v>
      </c>
      <c r="G143" s="27">
        <v>90.0</v>
      </c>
      <c r="H143" s="31">
        <v>73.0</v>
      </c>
      <c r="I143" s="28">
        <f t="shared" si="2"/>
        <v>876</v>
      </c>
      <c r="J143" s="28">
        <f t="shared" si="3"/>
        <v>52560</v>
      </c>
      <c r="K143" s="29">
        <v>62.0</v>
      </c>
      <c r="L143" s="29">
        <f t="shared" si="4"/>
        <v>744</v>
      </c>
      <c r="M143" s="29">
        <f t="shared" si="5"/>
        <v>44640</v>
      </c>
      <c r="N143" s="32">
        <v>145.0</v>
      </c>
      <c r="O143" s="30">
        <f t="shared" si="6"/>
        <v>1740</v>
      </c>
      <c r="P143" s="30">
        <f t="shared" si="7"/>
        <v>104400</v>
      </c>
    </row>
    <row r="144" ht="15.75" customHeight="1">
      <c r="A144" s="22" t="s">
        <v>98</v>
      </c>
      <c r="B144" s="23" t="s">
        <v>91</v>
      </c>
      <c r="C144" s="24" t="str">
        <f t="shared" si="1"/>
        <v>10-3</v>
      </c>
      <c r="D144" s="25">
        <v>29.0</v>
      </c>
      <c r="E144" s="26">
        <v>10.0</v>
      </c>
      <c r="F144" s="26">
        <v>3.0</v>
      </c>
      <c r="G144" s="27">
        <v>90.0</v>
      </c>
      <c r="H144" s="31">
        <v>73.0</v>
      </c>
      <c r="I144" s="28">
        <f t="shared" si="2"/>
        <v>876</v>
      </c>
      <c r="J144" s="28">
        <f t="shared" si="3"/>
        <v>52560</v>
      </c>
      <c r="K144" s="29">
        <v>62.0</v>
      </c>
      <c r="L144" s="29">
        <f t="shared" si="4"/>
        <v>744</v>
      </c>
      <c r="M144" s="29">
        <f t="shared" si="5"/>
        <v>44640</v>
      </c>
      <c r="N144" s="32">
        <v>145.0</v>
      </c>
      <c r="O144" s="30">
        <f t="shared" si="6"/>
        <v>1740</v>
      </c>
      <c r="P144" s="30">
        <f t="shared" si="7"/>
        <v>104400</v>
      </c>
    </row>
    <row r="145" ht="15.75" customHeight="1">
      <c r="A145" s="22" t="s">
        <v>98</v>
      </c>
      <c r="B145" s="23" t="s">
        <v>91</v>
      </c>
      <c r="C145" s="24" t="str">
        <f t="shared" si="1"/>
        <v>10-4</v>
      </c>
      <c r="D145" s="25">
        <v>29.0</v>
      </c>
      <c r="E145" s="26">
        <v>10.0</v>
      </c>
      <c r="F145" s="26">
        <v>4.0</v>
      </c>
      <c r="G145" s="27">
        <v>90.0</v>
      </c>
      <c r="H145" s="31">
        <v>73.0</v>
      </c>
      <c r="I145" s="28">
        <f t="shared" si="2"/>
        <v>876</v>
      </c>
      <c r="J145" s="28">
        <f t="shared" si="3"/>
        <v>52560</v>
      </c>
      <c r="K145" s="29">
        <v>62.0</v>
      </c>
      <c r="L145" s="29">
        <f t="shared" si="4"/>
        <v>744</v>
      </c>
      <c r="M145" s="29">
        <f t="shared" si="5"/>
        <v>44640</v>
      </c>
      <c r="N145" s="32">
        <v>145.0</v>
      </c>
      <c r="O145" s="30">
        <f t="shared" si="6"/>
        <v>1740</v>
      </c>
      <c r="P145" s="30">
        <f t="shared" si="7"/>
        <v>104400</v>
      </c>
    </row>
    <row r="146" ht="15.75" customHeight="1">
      <c r="A146" s="22" t="s">
        <v>98</v>
      </c>
      <c r="B146" s="23" t="s">
        <v>91</v>
      </c>
      <c r="C146" s="24" t="str">
        <f t="shared" si="1"/>
        <v>10-5</v>
      </c>
      <c r="D146" s="25">
        <v>29.0</v>
      </c>
      <c r="E146" s="26">
        <v>10.0</v>
      </c>
      <c r="F146" s="26">
        <v>5.0</v>
      </c>
      <c r="G146" s="27">
        <v>92.0</v>
      </c>
      <c r="H146" s="31">
        <v>73.0</v>
      </c>
      <c r="I146" s="28">
        <f t="shared" si="2"/>
        <v>876</v>
      </c>
      <c r="J146" s="28">
        <f t="shared" si="3"/>
        <v>52560</v>
      </c>
      <c r="K146" s="29">
        <v>62.0</v>
      </c>
      <c r="L146" s="29">
        <f t="shared" si="4"/>
        <v>744</v>
      </c>
      <c r="M146" s="29">
        <f t="shared" si="5"/>
        <v>44640</v>
      </c>
      <c r="N146" s="32">
        <v>145.0</v>
      </c>
      <c r="O146" s="30">
        <f t="shared" si="6"/>
        <v>1740</v>
      </c>
      <c r="P146" s="30">
        <f t="shared" si="7"/>
        <v>104400</v>
      </c>
    </row>
    <row r="147" ht="15.75" customHeight="1">
      <c r="A147" s="22" t="s">
        <v>98</v>
      </c>
      <c r="B147" s="23" t="s">
        <v>91</v>
      </c>
      <c r="C147" s="24" t="str">
        <f t="shared" si="1"/>
        <v>10-6</v>
      </c>
      <c r="D147" s="25">
        <v>30.0</v>
      </c>
      <c r="E147" s="26">
        <v>10.0</v>
      </c>
      <c r="F147" s="26">
        <v>6.0</v>
      </c>
      <c r="G147" s="27">
        <v>92.0</v>
      </c>
      <c r="H147" s="31">
        <v>73.0</v>
      </c>
      <c r="I147" s="28">
        <f t="shared" si="2"/>
        <v>876</v>
      </c>
      <c r="J147" s="28">
        <f t="shared" si="3"/>
        <v>52560</v>
      </c>
      <c r="K147" s="29">
        <v>63.0</v>
      </c>
      <c r="L147" s="29">
        <f t="shared" si="4"/>
        <v>756</v>
      </c>
      <c r="M147" s="29">
        <f t="shared" si="5"/>
        <v>45360</v>
      </c>
      <c r="N147" s="32">
        <v>145.0</v>
      </c>
      <c r="O147" s="30">
        <f t="shared" si="6"/>
        <v>1740</v>
      </c>
      <c r="P147" s="30">
        <f t="shared" si="7"/>
        <v>104400</v>
      </c>
    </row>
    <row r="148" ht="15.75" customHeight="1">
      <c r="A148" s="22" t="s">
        <v>98</v>
      </c>
      <c r="B148" s="23" t="s">
        <v>91</v>
      </c>
      <c r="C148" s="24" t="str">
        <f t="shared" si="1"/>
        <v>10-7</v>
      </c>
      <c r="D148" s="25">
        <v>30.0</v>
      </c>
      <c r="E148" s="26">
        <v>10.0</v>
      </c>
      <c r="F148" s="26">
        <v>7.0</v>
      </c>
      <c r="G148" s="27">
        <v>92.0</v>
      </c>
      <c r="H148" s="31">
        <v>73.0</v>
      </c>
      <c r="I148" s="28">
        <f t="shared" si="2"/>
        <v>876</v>
      </c>
      <c r="J148" s="28">
        <f t="shared" si="3"/>
        <v>52560</v>
      </c>
      <c r="K148" s="29">
        <v>63.0</v>
      </c>
      <c r="L148" s="29">
        <f t="shared" si="4"/>
        <v>756</v>
      </c>
      <c r="M148" s="29">
        <f t="shared" si="5"/>
        <v>45360</v>
      </c>
      <c r="N148" s="32">
        <v>145.0</v>
      </c>
      <c r="O148" s="30">
        <f t="shared" si="6"/>
        <v>1740</v>
      </c>
      <c r="P148" s="30">
        <f t="shared" si="7"/>
        <v>104400</v>
      </c>
    </row>
    <row r="149" ht="15.75" customHeight="1">
      <c r="A149" s="22" t="s">
        <v>98</v>
      </c>
      <c r="B149" s="23" t="s">
        <v>91</v>
      </c>
      <c r="C149" s="24" t="str">
        <f t="shared" si="1"/>
        <v>10-8</v>
      </c>
      <c r="D149" s="25">
        <v>30.0</v>
      </c>
      <c r="E149" s="26">
        <v>10.0</v>
      </c>
      <c r="F149" s="26">
        <v>8.0</v>
      </c>
      <c r="G149" s="27">
        <v>92.0</v>
      </c>
      <c r="H149" s="31">
        <v>73.0</v>
      </c>
      <c r="I149" s="28">
        <f t="shared" si="2"/>
        <v>876</v>
      </c>
      <c r="J149" s="28">
        <f t="shared" si="3"/>
        <v>52560</v>
      </c>
      <c r="K149" s="29">
        <v>63.0</v>
      </c>
      <c r="L149" s="29">
        <f t="shared" si="4"/>
        <v>756</v>
      </c>
      <c r="M149" s="29">
        <f t="shared" si="5"/>
        <v>45360</v>
      </c>
      <c r="N149" s="32">
        <v>145.0</v>
      </c>
      <c r="O149" s="30">
        <f t="shared" si="6"/>
        <v>1740</v>
      </c>
      <c r="P149" s="30">
        <f t="shared" si="7"/>
        <v>104400</v>
      </c>
    </row>
    <row r="150" ht="15.75" customHeight="1">
      <c r="A150" s="22" t="s">
        <v>98</v>
      </c>
      <c r="B150" s="23" t="s">
        <v>91</v>
      </c>
      <c r="C150" s="24" t="str">
        <f t="shared" si="1"/>
        <v>10-9</v>
      </c>
      <c r="D150" s="25">
        <v>30.0</v>
      </c>
      <c r="E150" s="26">
        <v>10.0</v>
      </c>
      <c r="F150" s="26">
        <v>9.0</v>
      </c>
      <c r="G150" s="27">
        <v>92.0</v>
      </c>
      <c r="H150" s="31">
        <v>73.0</v>
      </c>
      <c r="I150" s="28">
        <f t="shared" si="2"/>
        <v>876</v>
      </c>
      <c r="J150" s="28">
        <f t="shared" si="3"/>
        <v>52560</v>
      </c>
      <c r="K150" s="29">
        <v>63.0</v>
      </c>
      <c r="L150" s="29">
        <f t="shared" si="4"/>
        <v>756</v>
      </c>
      <c r="M150" s="29">
        <f t="shared" si="5"/>
        <v>45360</v>
      </c>
      <c r="N150" s="32">
        <v>145.0</v>
      </c>
      <c r="O150" s="30">
        <f t="shared" si="6"/>
        <v>1740</v>
      </c>
      <c r="P150" s="30">
        <f t="shared" si="7"/>
        <v>104400</v>
      </c>
    </row>
    <row r="151" ht="15.75" customHeight="1">
      <c r="A151" s="22" t="s">
        <v>98</v>
      </c>
      <c r="B151" s="23" t="s">
        <v>91</v>
      </c>
      <c r="C151" s="24" t="str">
        <f t="shared" si="1"/>
        <v>10-10</v>
      </c>
      <c r="D151" s="25">
        <v>30.0</v>
      </c>
      <c r="E151" s="26">
        <v>10.0</v>
      </c>
      <c r="F151" s="26">
        <v>10.0</v>
      </c>
      <c r="G151" s="27">
        <v>94.0</v>
      </c>
      <c r="H151" s="31">
        <v>73.0</v>
      </c>
      <c r="I151" s="28">
        <f t="shared" si="2"/>
        <v>876</v>
      </c>
      <c r="J151" s="28">
        <f t="shared" si="3"/>
        <v>52560</v>
      </c>
      <c r="K151" s="29">
        <v>63.0</v>
      </c>
      <c r="L151" s="29">
        <f t="shared" si="4"/>
        <v>756</v>
      </c>
      <c r="M151" s="29">
        <f t="shared" si="5"/>
        <v>45360</v>
      </c>
      <c r="N151" s="32">
        <v>145.0</v>
      </c>
      <c r="O151" s="30">
        <f t="shared" si="6"/>
        <v>1740</v>
      </c>
      <c r="P151" s="30">
        <f t="shared" si="7"/>
        <v>104400</v>
      </c>
    </row>
    <row r="152" ht="15.75" customHeight="1">
      <c r="A152" s="22" t="s">
        <v>98</v>
      </c>
      <c r="B152" s="23" t="s">
        <v>92</v>
      </c>
      <c r="C152" s="24" t="str">
        <f t="shared" si="1"/>
        <v>11-1</v>
      </c>
      <c r="D152" s="25">
        <v>31.0</v>
      </c>
      <c r="E152" s="26">
        <v>11.0</v>
      </c>
      <c r="F152" s="26">
        <v>1.0</v>
      </c>
      <c r="G152" s="27">
        <v>94.0</v>
      </c>
      <c r="H152" s="31">
        <v>74.0</v>
      </c>
      <c r="I152" s="28">
        <f t="shared" si="2"/>
        <v>888</v>
      </c>
      <c r="J152" s="28">
        <f t="shared" si="3"/>
        <v>53280</v>
      </c>
      <c r="K152" s="29">
        <v>64.0</v>
      </c>
      <c r="L152" s="29">
        <f t="shared" si="4"/>
        <v>768</v>
      </c>
      <c r="M152" s="29">
        <f t="shared" si="5"/>
        <v>46080</v>
      </c>
      <c r="N152" s="32">
        <v>146.0</v>
      </c>
      <c r="O152" s="30">
        <f t="shared" si="6"/>
        <v>1752</v>
      </c>
      <c r="P152" s="30">
        <f t="shared" si="7"/>
        <v>105120</v>
      </c>
    </row>
    <row r="153" ht="15.75" customHeight="1">
      <c r="A153" s="22" t="s">
        <v>98</v>
      </c>
      <c r="B153" s="23" t="s">
        <v>92</v>
      </c>
      <c r="C153" s="24" t="str">
        <f t="shared" si="1"/>
        <v>11-2</v>
      </c>
      <c r="D153" s="25">
        <v>31.0</v>
      </c>
      <c r="E153" s="26">
        <v>11.0</v>
      </c>
      <c r="F153" s="26">
        <v>2.0</v>
      </c>
      <c r="G153" s="27">
        <v>94.0</v>
      </c>
      <c r="H153" s="31">
        <v>74.0</v>
      </c>
      <c r="I153" s="28">
        <f t="shared" si="2"/>
        <v>888</v>
      </c>
      <c r="J153" s="28">
        <f t="shared" si="3"/>
        <v>53280</v>
      </c>
      <c r="K153" s="29">
        <v>64.0</v>
      </c>
      <c r="L153" s="29">
        <f t="shared" si="4"/>
        <v>768</v>
      </c>
      <c r="M153" s="29">
        <f t="shared" si="5"/>
        <v>46080</v>
      </c>
      <c r="N153" s="32">
        <v>146.0</v>
      </c>
      <c r="O153" s="30">
        <f t="shared" si="6"/>
        <v>1752</v>
      </c>
      <c r="P153" s="30">
        <f t="shared" si="7"/>
        <v>105120</v>
      </c>
    </row>
    <row r="154" ht="15.75" customHeight="1">
      <c r="A154" s="22" t="s">
        <v>98</v>
      </c>
      <c r="B154" s="23" t="s">
        <v>92</v>
      </c>
      <c r="C154" s="24" t="str">
        <f t="shared" si="1"/>
        <v>11-3</v>
      </c>
      <c r="D154" s="25">
        <v>31.0</v>
      </c>
      <c r="E154" s="26">
        <v>11.0</v>
      </c>
      <c r="F154" s="26">
        <v>3.0</v>
      </c>
      <c r="G154" s="27">
        <v>94.0</v>
      </c>
      <c r="H154" s="31">
        <v>74.0</v>
      </c>
      <c r="I154" s="28">
        <f t="shared" si="2"/>
        <v>888</v>
      </c>
      <c r="J154" s="28">
        <f t="shared" si="3"/>
        <v>53280</v>
      </c>
      <c r="K154" s="29">
        <v>64.0</v>
      </c>
      <c r="L154" s="29">
        <f t="shared" si="4"/>
        <v>768</v>
      </c>
      <c r="M154" s="29">
        <f t="shared" si="5"/>
        <v>46080</v>
      </c>
      <c r="N154" s="32">
        <v>146.0</v>
      </c>
      <c r="O154" s="30">
        <f t="shared" si="6"/>
        <v>1752</v>
      </c>
      <c r="P154" s="30">
        <f t="shared" si="7"/>
        <v>105120</v>
      </c>
    </row>
    <row r="155" ht="15.75" customHeight="1">
      <c r="A155" s="22" t="s">
        <v>98</v>
      </c>
      <c r="B155" s="23" t="s">
        <v>92</v>
      </c>
      <c r="C155" s="24" t="str">
        <f t="shared" si="1"/>
        <v>11-4</v>
      </c>
      <c r="D155" s="25">
        <v>31.0</v>
      </c>
      <c r="E155" s="26">
        <v>11.0</v>
      </c>
      <c r="F155" s="26">
        <v>4.0</v>
      </c>
      <c r="G155" s="27">
        <v>94.0</v>
      </c>
      <c r="H155" s="31">
        <v>74.0</v>
      </c>
      <c r="I155" s="28">
        <f t="shared" si="2"/>
        <v>888</v>
      </c>
      <c r="J155" s="28">
        <f t="shared" si="3"/>
        <v>53280</v>
      </c>
      <c r="K155" s="29">
        <v>64.0</v>
      </c>
      <c r="L155" s="29">
        <f t="shared" si="4"/>
        <v>768</v>
      </c>
      <c r="M155" s="29">
        <f t="shared" si="5"/>
        <v>46080</v>
      </c>
      <c r="N155" s="32">
        <v>146.0</v>
      </c>
      <c r="O155" s="30">
        <f t="shared" si="6"/>
        <v>1752</v>
      </c>
      <c r="P155" s="30">
        <f t="shared" si="7"/>
        <v>105120</v>
      </c>
    </row>
    <row r="156" ht="15.75" customHeight="1">
      <c r="A156" s="22" t="s">
        <v>98</v>
      </c>
      <c r="B156" s="23" t="s">
        <v>92</v>
      </c>
      <c r="C156" s="24" t="str">
        <f t="shared" si="1"/>
        <v>11-5</v>
      </c>
      <c r="D156" s="25">
        <v>31.0</v>
      </c>
      <c r="E156" s="26">
        <v>11.0</v>
      </c>
      <c r="F156" s="26">
        <v>5.0</v>
      </c>
      <c r="G156" s="27">
        <v>96.0</v>
      </c>
      <c r="H156" s="31">
        <v>74.0</v>
      </c>
      <c r="I156" s="28">
        <f t="shared" si="2"/>
        <v>888</v>
      </c>
      <c r="J156" s="28">
        <f t="shared" si="3"/>
        <v>53280</v>
      </c>
      <c r="K156" s="29">
        <v>64.0</v>
      </c>
      <c r="L156" s="29">
        <f t="shared" si="4"/>
        <v>768</v>
      </c>
      <c r="M156" s="29">
        <f t="shared" si="5"/>
        <v>46080</v>
      </c>
      <c r="N156" s="32">
        <v>146.0</v>
      </c>
      <c r="O156" s="30">
        <f t="shared" si="6"/>
        <v>1752</v>
      </c>
      <c r="P156" s="30">
        <f t="shared" si="7"/>
        <v>105120</v>
      </c>
    </row>
    <row r="157" ht="15.75" customHeight="1">
      <c r="A157" s="22" t="s">
        <v>98</v>
      </c>
      <c r="B157" s="23" t="s">
        <v>92</v>
      </c>
      <c r="C157" s="24" t="str">
        <f t="shared" si="1"/>
        <v>11-6</v>
      </c>
      <c r="D157" s="25">
        <v>32.0</v>
      </c>
      <c r="E157" s="26">
        <v>11.0</v>
      </c>
      <c r="F157" s="26">
        <v>6.0</v>
      </c>
      <c r="G157" s="27">
        <v>96.0</v>
      </c>
      <c r="H157" s="31">
        <v>74.0</v>
      </c>
      <c r="I157" s="28">
        <f t="shared" si="2"/>
        <v>888</v>
      </c>
      <c r="J157" s="28">
        <f t="shared" si="3"/>
        <v>53280</v>
      </c>
      <c r="K157" s="29">
        <v>65.0</v>
      </c>
      <c r="L157" s="29">
        <f t="shared" si="4"/>
        <v>780</v>
      </c>
      <c r="M157" s="29">
        <f t="shared" si="5"/>
        <v>46800</v>
      </c>
      <c r="N157" s="32">
        <v>146.0</v>
      </c>
      <c r="O157" s="30">
        <f t="shared" si="6"/>
        <v>1752</v>
      </c>
      <c r="P157" s="30">
        <f t="shared" si="7"/>
        <v>105120</v>
      </c>
    </row>
    <row r="158" ht="15.75" customHeight="1">
      <c r="A158" s="22" t="s">
        <v>98</v>
      </c>
      <c r="B158" s="23" t="s">
        <v>92</v>
      </c>
      <c r="C158" s="24" t="str">
        <f t="shared" si="1"/>
        <v>11-7</v>
      </c>
      <c r="D158" s="25">
        <v>32.0</v>
      </c>
      <c r="E158" s="26">
        <v>11.0</v>
      </c>
      <c r="F158" s="26">
        <v>7.0</v>
      </c>
      <c r="G158" s="27">
        <v>96.0</v>
      </c>
      <c r="H158" s="31">
        <v>74.0</v>
      </c>
      <c r="I158" s="28">
        <f t="shared" si="2"/>
        <v>888</v>
      </c>
      <c r="J158" s="28">
        <f t="shared" si="3"/>
        <v>53280</v>
      </c>
      <c r="K158" s="29">
        <v>65.0</v>
      </c>
      <c r="L158" s="29">
        <f t="shared" si="4"/>
        <v>780</v>
      </c>
      <c r="M158" s="29">
        <f t="shared" si="5"/>
        <v>46800</v>
      </c>
      <c r="N158" s="32">
        <v>146.0</v>
      </c>
      <c r="O158" s="30">
        <f t="shared" si="6"/>
        <v>1752</v>
      </c>
      <c r="P158" s="30">
        <f t="shared" si="7"/>
        <v>105120</v>
      </c>
    </row>
    <row r="159" ht="15.75" customHeight="1">
      <c r="A159" s="22" t="s">
        <v>98</v>
      </c>
      <c r="B159" s="23" t="s">
        <v>92</v>
      </c>
      <c r="C159" s="24" t="str">
        <f t="shared" si="1"/>
        <v>11-8</v>
      </c>
      <c r="D159" s="25">
        <v>32.0</v>
      </c>
      <c r="E159" s="26">
        <v>11.0</v>
      </c>
      <c r="F159" s="26">
        <v>8.0</v>
      </c>
      <c r="G159" s="27">
        <v>96.0</v>
      </c>
      <c r="H159" s="31">
        <v>74.0</v>
      </c>
      <c r="I159" s="28">
        <f t="shared" si="2"/>
        <v>888</v>
      </c>
      <c r="J159" s="28">
        <f t="shared" si="3"/>
        <v>53280</v>
      </c>
      <c r="K159" s="29">
        <v>65.0</v>
      </c>
      <c r="L159" s="29">
        <f t="shared" si="4"/>
        <v>780</v>
      </c>
      <c r="M159" s="29">
        <f t="shared" si="5"/>
        <v>46800</v>
      </c>
      <c r="N159" s="32">
        <v>146.0</v>
      </c>
      <c r="O159" s="30">
        <f t="shared" si="6"/>
        <v>1752</v>
      </c>
      <c r="P159" s="30">
        <f t="shared" si="7"/>
        <v>105120</v>
      </c>
    </row>
    <row r="160" ht="15.75" customHeight="1">
      <c r="A160" s="22" t="s">
        <v>98</v>
      </c>
      <c r="B160" s="23" t="s">
        <v>92</v>
      </c>
      <c r="C160" s="24" t="str">
        <f t="shared" si="1"/>
        <v>11-9</v>
      </c>
      <c r="D160" s="25">
        <v>32.0</v>
      </c>
      <c r="E160" s="26">
        <v>11.0</v>
      </c>
      <c r="F160" s="26">
        <v>9.0</v>
      </c>
      <c r="G160" s="27">
        <v>96.0</v>
      </c>
      <c r="H160" s="31">
        <v>74.0</v>
      </c>
      <c r="I160" s="28">
        <f t="shared" si="2"/>
        <v>888</v>
      </c>
      <c r="J160" s="28">
        <f t="shared" si="3"/>
        <v>53280</v>
      </c>
      <c r="K160" s="29">
        <v>65.0</v>
      </c>
      <c r="L160" s="29">
        <f t="shared" si="4"/>
        <v>780</v>
      </c>
      <c r="M160" s="29">
        <f t="shared" si="5"/>
        <v>46800</v>
      </c>
      <c r="N160" s="32">
        <v>146.0</v>
      </c>
      <c r="O160" s="30">
        <f t="shared" si="6"/>
        <v>1752</v>
      </c>
      <c r="P160" s="30">
        <f t="shared" si="7"/>
        <v>105120</v>
      </c>
    </row>
    <row r="161" ht="15.75" customHeight="1">
      <c r="A161" s="22" t="s">
        <v>98</v>
      </c>
      <c r="B161" s="23" t="s">
        <v>92</v>
      </c>
      <c r="C161" s="24" t="str">
        <f t="shared" si="1"/>
        <v>11-10</v>
      </c>
      <c r="D161" s="25">
        <v>32.0</v>
      </c>
      <c r="E161" s="26">
        <v>11.0</v>
      </c>
      <c r="F161" s="26">
        <v>10.0</v>
      </c>
      <c r="G161" s="27">
        <v>98.0</v>
      </c>
      <c r="H161" s="31">
        <v>74.0</v>
      </c>
      <c r="I161" s="28">
        <f t="shared" si="2"/>
        <v>888</v>
      </c>
      <c r="J161" s="28">
        <f t="shared" si="3"/>
        <v>53280</v>
      </c>
      <c r="K161" s="29">
        <v>65.0</v>
      </c>
      <c r="L161" s="29">
        <f t="shared" si="4"/>
        <v>780</v>
      </c>
      <c r="M161" s="29">
        <f t="shared" si="5"/>
        <v>46800</v>
      </c>
      <c r="N161" s="32">
        <v>146.0</v>
      </c>
      <c r="O161" s="30">
        <f t="shared" si="6"/>
        <v>1752</v>
      </c>
      <c r="P161" s="30">
        <f t="shared" si="7"/>
        <v>105120</v>
      </c>
    </row>
    <row r="162" ht="15.75" customHeight="1">
      <c r="A162" s="22" t="s">
        <v>98</v>
      </c>
      <c r="B162" s="23" t="s">
        <v>93</v>
      </c>
      <c r="C162" s="24" t="str">
        <f t="shared" si="1"/>
        <v>12-1</v>
      </c>
      <c r="D162" s="25">
        <v>33.0</v>
      </c>
      <c r="E162" s="26">
        <v>12.0</v>
      </c>
      <c r="F162" s="26">
        <v>1.0</v>
      </c>
      <c r="G162" s="27">
        <v>98.0</v>
      </c>
      <c r="H162" s="31">
        <v>75.0</v>
      </c>
      <c r="I162" s="28">
        <f t="shared" si="2"/>
        <v>900</v>
      </c>
      <c r="J162" s="28">
        <f t="shared" si="3"/>
        <v>54000</v>
      </c>
      <c r="K162" s="29">
        <v>66.0</v>
      </c>
      <c r="L162" s="29">
        <f t="shared" si="4"/>
        <v>792</v>
      </c>
      <c r="M162" s="29">
        <f t="shared" si="5"/>
        <v>47520</v>
      </c>
      <c r="N162" s="32">
        <v>147.0</v>
      </c>
      <c r="O162" s="30">
        <f t="shared" si="6"/>
        <v>1764</v>
      </c>
      <c r="P162" s="30">
        <f t="shared" si="7"/>
        <v>105840</v>
      </c>
    </row>
    <row r="163" ht="15.75" customHeight="1">
      <c r="A163" s="22" t="s">
        <v>98</v>
      </c>
      <c r="B163" s="23" t="s">
        <v>93</v>
      </c>
      <c r="C163" s="24" t="str">
        <f t="shared" si="1"/>
        <v>12-2</v>
      </c>
      <c r="D163" s="25">
        <v>33.0</v>
      </c>
      <c r="E163" s="26">
        <v>12.0</v>
      </c>
      <c r="F163" s="26">
        <v>2.0</v>
      </c>
      <c r="G163" s="27">
        <v>98.0</v>
      </c>
      <c r="H163" s="31">
        <v>75.0</v>
      </c>
      <c r="I163" s="28">
        <f t="shared" si="2"/>
        <v>900</v>
      </c>
      <c r="J163" s="28">
        <f t="shared" si="3"/>
        <v>54000</v>
      </c>
      <c r="K163" s="29">
        <v>66.0</v>
      </c>
      <c r="L163" s="29">
        <f t="shared" si="4"/>
        <v>792</v>
      </c>
      <c r="M163" s="29">
        <f t="shared" si="5"/>
        <v>47520</v>
      </c>
      <c r="N163" s="32">
        <v>147.0</v>
      </c>
      <c r="O163" s="30">
        <f t="shared" si="6"/>
        <v>1764</v>
      </c>
      <c r="P163" s="30">
        <f t="shared" si="7"/>
        <v>105840</v>
      </c>
    </row>
    <row r="164" ht="15.75" customHeight="1">
      <c r="A164" s="22" t="s">
        <v>98</v>
      </c>
      <c r="B164" s="23" t="s">
        <v>93</v>
      </c>
      <c r="C164" s="24" t="str">
        <f t="shared" si="1"/>
        <v>12-3</v>
      </c>
      <c r="D164" s="25">
        <v>33.0</v>
      </c>
      <c r="E164" s="26">
        <v>12.0</v>
      </c>
      <c r="F164" s="26">
        <v>3.0</v>
      </c>
      <c r="G164" s="27">
        <v>98.0</v>
      </c>
      <c r="H164" s="31">
        <v>75.0</v>
      </c>
      <c r="I164" s="28">
        <f t="shared" si="2"/>
        <v>900</v>
      </c>
      <c r="J164" s="28">
        <f t="shared" si="3"/>
        <v>54000</v>
      </c>
      <c r="K164" s="29">
        <v>66.0</v>
      </c>
      <c r="L164" s="29">
        <f t="shared" si="4"/>
        <v>792</v>
      </c>
      <c r="M164" s="29">
        <f t="shared" si="5"/>
        <v>47520</v>
      </c>
      <c r="N164" s="32">
        <v>147.0</v>
      </c>
      <c r="O164" s="30">
        <f t="shared" si="6"/>
        <v>1764</v>
      </c>
      <c r="P164" s="30">
        <f t="shared" si="7"/>
        <v>105840</v>
      </c>
    </row>
    <row r="165" ht="15.75" customHeight="1">
      <c r="A165" s="22" t="s">
        <v>98</v>
      </c>
      <c r="B165" s="23" t="s">
        <v>93</v>
      </c>
      <c r="C165" s="24" t="str">
        <f t="shared" si="1"/>
        <v>12-4</v>
      </c>
      <c r="D165" s="25">
        <v>33.0</v>
      </c>
      <c r="E165" s="26">
        <v>12.0</v>
      </c>
      <c r="F165" s="26">
        <v>4.0</v>
      </c>
      <c r="G165" s="27">
        <v>98.0</v>
      </c>
      <c r="H165" s="31">
        <v>75.0</v>
      </c>
      <c r="I165" s="28">
        <f t="shared" si="2"/>
        <v>900</v>
      </c>
      <c r="J165" s="28">
        <f t="shared" si="3"/>
        <v>54000</v>
      </c>
      <c r="K165" s="29">
        <v>66.0</v>
      </c>
      <c r="L165" s="29">
        <f t="shared" si="4"/>
        <v>792</v>
      </c>
      <c r="M165" s="29">
        <f t="shared" si="5"/>
        <v>47520</v>
      </c>
      <c r="N165" s="32">
        <v>147.0</v>
      </c>
      <c r="O165" s="30">
        <f t="shared" si="6"/>
        <v>1764</v>
      </c>
      <c r="P165" s="30">
        <f t="shared" si="7"/>
        <v>105840</v>
      </c>
    </row>
    <row r="166" ht="15.75" customHeight="1">
      <c r="A166" s="22" t="s">
        <v>98</v>
      </c>
      <c r="B166" s="23" t="s">
        <v>93</v>
      </c>
      <c r="C166" s="24" t="str">
        <f t="shared" si="1"/>
        <v>12-5</v>
      </c>
      <c r="D166" s="25">
        <v>33.0</v>
      </c>
      <c r="E166" s="26">
        <v>12.0</v>
      </c>
      <c r="F166" s="26">
        <v>5.0</v>
      </c>
      <c r="G166" s="27">
        <v>100.0</v>
      </c>
      <c r="H166" s="31">
        <v>75.0</v>
      </c>
      <c r="I166" s="28">
        <f t="shared" si="2"/>
        <v>900</v>
      </c>
      <c r="J166" s="28">
        <f t="shared" si="3"/>
        <v>54000</v>
      </c>
      <c r="K166" s="29">
        <v>66.0</v>
      </c>
      <c r="L166" s="29">
        <f t="shared" si="4"/>
        <v>792</v>
      </c>
      <c r="M166" s="29">
        <f t="shared" si="5"/>
        <v>47520</v>
      </c>
      <c r="N166" s="32">
        <v>147.0</v>
      </c>
      <c r="O166" s="30">
        <f t="shared" si="6"/>
        <v>1764</v>
      </c>
      <c r="P166" s="30">
        <f t="shared" si="7"/>
        <v>105840</v>
      </c>
    </row>
    <row r="167" ht="15.75" customHeight="1">
      <c r="A167" s="22" t="s">
        <v>98</v>
      </c>
      <c r="B167" s="23" t="s">
        <v>93</v>
      </c>
      <c r="C167" s="24" t="str">
        <f t="shared" si="1"/>
        <v>12-6</v>
      </c>
      <c r="D167" s="25">
        <v>34.0</v>
      </c>
      <c r="E167" s="26">
        <v>12.0</v>
      </c>
      <c r="F167" s="26">
        <v>6.0</v>
      </c>
      <c r="G167" s="27">
        <v>100.0</v>
      </c>
      <c r="H167" s="31">
        <v>75.0</v>
      </c>
      <c r="I167" s="28">
        <f t="shared" si="2"/>
        <v>900</v>
      </c>
      <c r="J167" s="28">
        <f t="shared" si="3"/>
        <v>54000</v>
      </c>
      <c r="K167" s="29">
        <v>67.0</v>
      </c>
      <c r="L167" s="29">
        <f t="shared" si="4"/>
        <v>804</v>
      </c>
      <c r="M167" s="29">
        <f t="shared" si="5"/>
        <v>48240</v>
      </c>
      <c r="N167" s="32">
        <v>147.0</v>
      </c>
      <c r="O167" s="30">
        <f t="shared" si="6"/>
        <v>1764</v>
      </c>
      <c r="P167" s="30">
        <f t="shared" si="7"/>
        <v>105840</v>
      </c>
    </row>
    <row r="168" ht="15.75" customHeight="1">
      <c r="A168" s="22" t="s">
        <v>98</v>
      </c>
      <c r="B168" s="23" t="s">
        <v>93</v>
      </c>
      <c r="C168" s="24" t="str">
        <f t="shared" si="1"/>
        <v>12-7</v>
      </c>
      <c r="D168" s="25">
        <v>34.0</v>
      </c>
      <c r="E168" s="26">
        <v>12.0</v>
      </c>
      <c r="F168" s="26">
        <v>7.0</v>
      </c>
      <c r="G168" s="27">
        <v>100.0</v>
      </c>
      <c r="H168" s="31">
        <v>75.0</v>
      </c>
      <c r="I168" s="28">
        <f t="shared" si="2"/>
        <v>900</v>
      </c>
      <c r="J168" s="28">
        <f t="shared" si="3"/>
        <v>54000</v>
      </c>
      <c r="K168" s="29">
        <v>67.0</v>
      </c>
      <c r="L168" s="29">
        <f t="shared" si="4"/>
        <v>804</v>
      </c>
      <c r="M168" s="29">
        <f t="shared" si="5"/>
        <v>48240</v>
      </c>
      <c r="N168" s="32">
        <v>147.0</v>
      </c>
      <c r="O168" s="30">
        <f t="shared" si="6"/>
        <v>1764</v>
      </c>
      <c r="P168" s="30">
        <f t="shared" si="7"/>
        <v>105840</v>
      </c>
    </row>
    <row r="169" ht="15.75" customHeight="1">
      <c r="A169" s="22" t="s">
        <v>98</v>
      </c>
      <c r="B169" s="23" t="s">
        <v>93</v>
      </c>
      <c r="C169" s="24" t="str">
        <f t="shared" si="1"/>
        <v>12-8</v>
      </c>
      <c r="D169" s="25">
        <v>34.0</v>
      </c>
      <c r="E169" s="26">
        <v>12.0</v>
      </c>
      <c r="F169" s="26">
        <v>8.0</v>
      </c>
      <c r="G169" s="27">
        <v>100.0</v>
      </c>
      <c r="H169" s="31">
        <v>75.0</v>
      </c>
      <c r="I169" s="28">
        <f t="shared" si="2"/>
        <v>900</v>
      </c>
      <c r="J169" s="28">
        <f t="shared" si="3"/>
        <v>54000</v>
      </c>
      <c r="K169" s="29">
        <v>67.0</v>
      </c>
      <c r="L169" s="29">
        <f t="shared" si="4"/>
        <v>804</v>
      </c>
      <c r="M169" s="29">
        <f t="shared" si="5"/>
        <v>48240</v>
      </c>
      <c r="N169" s="32">
        <v>147.0</v>
      </c>
      <c r="O169" s="30">
        <f t="shared" si="6"/>
        <v>1764</v>
      </c>
      <c r="P169" s="30">
        <f t="shared" si="7"/>
        <v>105840</v>
      </c>
    </row>
    <row r="170" ht="15.75" customHeight="1">
      <c r="A170" s="22" t="s">
        <v>98</v>
      </c>
      <c r="B170" s="23" t="s">
        <v>93</v>
      </c>
      <c r="C170" s="24" t="str">
        <f t="shared" si="1"/>
        <v>12-9</v>
      </c>
      <c r="D170" s="25">
        <v>34.0</v>
      </c>
      <c r="E170" s="26">
        <v>12.0</v>
      </c>
      <c r="F170" s="26">
        <v>9.0</v>
      </c>
      <c r="G170" s="27">
        <v>100.0</v>
      </c>
      <c r="H170" s="31">
        <v>75.0</v>
      </c>
      <c r="I170" s="28">
        <f t="shared" si="2"/>
        <v>900</v>
      </c>
      <c r="J170" s="28">
        <f t="shared" si="3"/>
        <v>54000</v>
      </c>
      <c r="K170" s="29">
        <v>67.0</v>
      </c>
      <c r="L170" s="29">
        <f t="shared" si="4"/>
        <v>804</v>
      </c>
      <c r="M170" s="29">
        <f t="shared" si="5"/>
        <v>48240</v>
      </c>
      <c r="N170" s="32">
        <v>147.0</v>
      </c>
      <c r="O170" s="30">
        <f t="shared" si="6"/>
        <v>1764</v>
      </c>
      <c r="P170" s="30">
        <f t="shared" si="7"/>
        <v>105840</v>
      </c>
    </row>
    <row r="171" ht="15.75" customHeight="1">
      <c r="A171" s="22" t="s">
        <v>98</v>
      </c>
      <c r="B171" s="23" t="s">
        <v>93</v>
      </c>
      <c r="C171" s="24" t="str">
        <f t="shared" si="1"/>
        <v>12-10</v>
      </c>
      <c r="D171" s="25">
        <v>34.0</v>
      </c>
      <c r="E171" s="26">
        <v>12.0</v>
      </c>
      <c r="F171" s="26">
        <v>10.0</v>
      </c>
      <c r="G171" s="27">
        <v>102.0</v>
      </c>
      <c r="H171" s="31">
        <v>75.0</v>
      </c>
      <c r="I171" s="28">
        <f t="shared" si="2"/>
        <v>900</v>
      </c>
      <c r="J171" s="28">
        <f t="shared" si="3"/>
        <v>54000</v>
      </c>
      <c r="K171" s="29">
        <v>67.0</v>
      </c>
      <c r="L171" s="29">
        <f t="shared" si="4"/>
        <v>804</v>
      </c>
      <c r="M171" s="29">
        <f t="shared" si="5"/>
        <v>48240</v>
      </c>
      <c r="N171" s="32">
        <v>147.0</v>
      </c>
      <c r="O171" s="30">
        <f t="shared" si="6"/>
        <v>1764</v>
      </c>
      <c r="P171" s="30">
        <f t="shared" si="7"/>
        <v>105840</v>
      </c>
    </row>
    <row r="172" ht="15.75" customHeight="1">
      <c r="A172" s="22" t="s">
        <v>98</v>
      </c>
      <c r="B172" s="23" t="s">
        <v>94</v>
      </c>
      <c r="C172" s="24" t="str">
        <f t="shared" si="1"/>
        <v>13-1</v>
      </c>
      <c r="D172" s="25">
        <v>35.0</v>
      </c>
      <c r="E172" s="26">
        <v>13.0</v>
      </c>
      <c r="F172" s="26">
        <v>1.0</v>
      </c>
      <c r="G172" s="27">
        <v>102.0</v>
      </c>
      <c r="H172" s="31">
        <v>76.0</v>
      </c>
      <c r="I172" s="28">
        <f t="shared" si="2"/>
        <v>912</v>
      </c>
      <c r="J172" s="28">
        <f t="shared" si="3"/>
        <v>54720</v>
      </c>
      <c r="K172" s="29">
        <v>68.0</v>
      </c>
      <c r="L172" s="29">
        <f t="shared" si="4"/>
        <v>816</v>
      </c>
      <c r="M172" s="29">
        <f t="shared" si="5"/>
        <v>48960</v>
      </c>
      <c r="N172" s="32">
        <v>148.0</v>
      </c>
      <c r="O172" s="30">
        <f t="shared" si="6"/>
        <v>1776</v>
      </c>
      <c r="P172" s="30">
        <f t="shared" si="7"/>
        <v>106560</v>
      </c>
    </row>
    <row r="173" ht="15.75" customHeight="1">
      <c r="A173" s="22" t="s">
        <v>98</v>
      </c>
      <c r="B173" s="23" t="s">
        <v>94</v>
      </c>
      <c r="C173" s="24" t="str">
        <f t="shared" si="1"/>
        <v>13-2</v>
      </c>
      <c r="D173" s="25">
        <v>35.0</v>
      </c>
      <c r="E173" s="26">
        <v>13.0</v>
      </c>
      <c r="F173" s="26">
        <v>2.0</v>
      </c>
      <c r="G173" s="27">
        <v>102.0</v>
      </c>
      <c r="H173" s="31">
        <v>76.0</v>
      </c>
      <c r="I173" s="28">
        <f t="shared" si="2"/>
        <v>912</v>
      </c>
      <c r="J173" s="28">
        <f t="shared" si="3"/>
        <v>54720</v>
      </c>
      <c r="K173" s="29">
        <v>68.0</v>
      </c>
      <c r="L173" s="29">
        <f t="shared" si="4"/>
        <v>816</v>
      </c>
      <c r="M173" s="29">
        <f t="shared" si="5"/>
        <v>48960</v>
      </c>
      <c r="N173" s="32">
        <v>148.0</v>
      </c>
      <c r="O173" s="30">
        <f t="shared" si="6"/>
        <v>1776</v>
      </c>
      <c r="P173" s="30">
        <f t="shared" si="7"/>
        <v>106560</v>
      </c>
    </row>
    <row r="174" ht="15.75" customHeight="1">
      <c r="A174" s="22" t="s">
        <v>98</v>
      </c>
      <c r="B174" s="23" t="s">
        <v>94</v>
      </c>
      <c r="C174" s="24" t="str">
        <f t="shared" si="1"/>
        <v>13-3</v>
      </c>
      <c r="D174" s="25">
        <v>35.0</v>
      </c>
      <c r="E174" s="26">
        <v>13.0</v>
      </c>
      <c r="F174" s="26">
        <v>3.0</v>
      </c>
      <c r="G174" s="27">
        <v>102.0</v>
      </c>
      <c r="H174" s="31">
        <v>76.0</v>
      </c>
      <c r="I174" s="28">
        <f t="shared" si="2"/>
        <v>912</v>
      </c>
      <c r="J174" s="28">
        <f t="shared" si="3"/>
        <v>54720</v>
      </c>
      <c r="K174" s="29">
        <v>68.0</v>
      </c>
      <c r="L174" s="29">
        <f t="shared" si="4"/>
        <v>816</v>
      </c>
      <c r="M174" s="29">
        <f t="shared" si="5"/>
        <v>48960</v>
      </c>
      <c r="N174" s="32">
        <v>148.0</v>
      </c>
      <c r="O174" s="30">
        <f t="shared" si="6"/>
        <v>1776</v>
      </c>
      <c r="P174" s="30">
        <f t="shared" si="7"/>
        <v>106560</v>
      </c>
    </row>
    <row r="175" ht="15.75" customHeight="1">
      <c r="A175" s="22" t="s">
        <v>98</v>
      </c>
      <c r="B175" s="23" t="s">
        <v>94</v>
      </c>
      <c r="C175" s="24" t="str">
        <f t="shared" si="1"/>
        <v>13-4</v>
      </c>
      <c r="D175" s="25">
        <v>35.0</v>
      </c>
      <c r="E175" s="26">
        <v>13.0</v>
      </c>
      <c r="F175" s="26">
        <v>4.0</v>
      </c>
      <c r="G175" s="27">
        <v>102.0</v>
      </c>
      <c r="H175" s="31">
        <v>76.0</v>
      </c>
      <c r="I175" s="28">
        <f t="shared" si="2"/>
        <v>912</v>
      </c>
      <c r="J175" s="28">
        <f t="shared" si="3"/>
        <v>54720</v>
      </c>
      <c r="K175" s="29">
        <v>68.0</v>
      </c>
      <c r="L175" s="29">
        <f t="shared" si="4"/>
        <v>816</v>
      </c>
      <c r="M175" s="29">
        <f t="shared" si="5"/>
        <v>48960</v>
      </c>
      <c r="N175" s="32">
        <v>148.0</v>
      </c>
      <c r="O175" s="30">
        <f t="shared" si="6"/>
        <v>1776</v>
      </c>
      <c r="P175" s="30">
        <f t="shared" si="7"/>
        <v>106560</v>
      </c>
    </row>
    <row r="176" ht="15.75" customHeight="1">
      <c r="A176" s="22" t="s">
        <v>98</v>
      </c>
      <c r="B176" s="23" t="s">
        <v>94</v>
      </c>
      <c r="C176" s="24" t="str">
        <f t="shared" si="1"/>
        <v>13-5</v>
      </c>
      <c r="D176" s="25">
        <v>35.0</v>
      </c>
      <c r="E176" s="26">
        <v>13.0</v>
      </c>
      <c r="F176" s="26">
        <v>5.0</v>
      </c>
      <c r="G176" s="27">
        <v>104.0</v>
      </c>
      <c r="H176" s="31">
        <v>76.0</v>
      </c>
      <c r="I176" s="28">
        <f t="shared" si="2"/>
        <v>912</v>
      </c>
      <c r="J176" s="28">
        <f t="shared" si="3"/>
        <v>54720</v>
      </c>
      <c r="K176" s="29">
        <v>68.0</v>
      </c>
      <c r="L176" s="29">
        <f t="shared" si="4"/>
        <v>816</v>
      </c>
      <c r="M176" s="29">
        <f t="shared" si="5"/>
        <v>48960</v>
      </c>
      <c r="N176" s="32">
        <v>148.0</v>
      </c>
      <c r="O176" s="30">
        <f t="shared" si="6"/>
        <v>1776</v>
      </c>
      <c r="P176" s="30">
        <f t="shared" si="7"/>
        <v>106560</v>
      </c>
    </row>
    <row r="177" ht="15.75" customHeight="1">
      <c r="A177" s="22" t="s">
        <v>98</v>
      </c>
      <c r="B177" s="23" t="s">
        <v>94</v>
      </c>
      <c r="C177" s="24" t="str">
        <f t="shared" si="1"/>
        <v>13-6</v>
      </c>
      <c r="D177" s="25">
        <v>36.0</v>
      </c>
      <c r="E177" s="26">
        <v>13.0</v>
      </c>
      <c r="F177" s="26">
        <v>6.0</v>
      </c>
      <c r="G177" s="27">
        <v>104.0</v>
      </c>
      <c r="H177" s="31">
        <v>76.0</v>
      </c>
      <c r="I177" s="28">
        <f t="shared" si="2"/>
        <v>912</v>
      </c>
      <c r="J177" s="28">
        <f t="shared" si="3"/>
        <v>54720</v>
      </c>
      <c r="K177" s="29">
        <v>69.0</v>
      </c>
      <c r="L177" s="29">
        <f t="shared" si="4"/>
        <v>828</v>
      </c>
      <c r="M177" s="29">
        <f t="shared" si="5"/>
        <v>49680</v>
      </c>
      <c r="N177" s="32">
        <v>148.0</v>
      </c>
      <c r="O177" s="30">
        <f t="shared" si="6"/>
        <v>1776</v>
      </c>
      <c r="P177" s="30">
        <f t="shared" si="7"/>
        <v>106560</v>
      </c>
    </row>
    <row r="178" ht="15.75" customHeight="1">
      <c r="A178" s="22" t="s">
        <v>98</v>
      </c>
      <c r="B178" s="23" t="s">
        <v>94</v>
      </c>
      <c r="C178" s="24" t="str">
        <f t="shared" si="1"/>
        <v>13-7</v>
      </c>
      <c r="D178" s="25">
        <v>36.0</v>
      </c>
      <c r="E178" s="26">
        <v>13.0</v>
      </c>
      <c r="F178" s="26">
        <v>7.0</v>
      </c>
      <c r="G178" s="27">
        <v>104.0</v>
      </c>
      <c r="H178" s="31">
        <v>76.0</v>
      </c>
      <c r="I178" s="28">
        <f t="shared" si="2"/>
        <v>912</v>
      </c>
      <c r="J178" s="28">
        <f t="shared" si="3"/>
        <v>54720</v>
      </c>
      <c r="K178" s="29">
        <v>69.0</v>
      </c>
      <c r="L178" s="29">
        <f t="shared" si="4"/>
        <v>828</v>
      </c>
      <c r="M178" s="29">
        <f t="shared" si="5"/>
        <v>49680</v>
      </c>
      <c r="N178" s="32">
        <v>148.0</v>
      </c>
      <c r="O178" s="30">
        <f t="shared" si="6"/>
        <v>1776</v>
      </c>
      <c r="P178" s="30">
        <f t="shared" si="7"/>
        <v>106560</v>
      </c>
    </row>
    <row r="179" ht="15.75" customHeight="1">
      <c r="A179" s="22" t="s">
        <v>98</v>
      </c>
      <c r="B179" s="23" t="s">
        <v>94</v>
      </c>
      <c r="C179" s="24" t="str">
        <f t="shared" si="1"/>
        <v>13-8</v>
      </c>
      <c r="D179" s="25">
        <v>36.0</v>
      </c>
      <c r="E179" s="26">
        <v>13.0</v>
      </c>
      <c r="F179" s="26">
        <v>8.0</v>
      </c>
      <c r="G179" s="27">
        <v>104.0</v>
      </c>
      <c r="H179" s="31">
        <v>76.0</v>
      </c>
      <c r="I179" s="28">
        <f t="shared" si="2"/>
        <v>912</v>
      </c>
      <c r="J179" s="28">
        <f t="shared" si="3"/>
        <v>54720</v>
      </c>
      <c r="K179" s="29">
        <v>69.0</v>
      </c>
      <c r="L179" s="29">
        <f t="shared" si="4"/>
        <v>828</v>
      </c>
      <c r="M179" s="29">
        <f t="shared" si="5"/>
        <v>49680</v>
      </c>
      <c r="N179" s="32">
        <v>148.0</v>
      </c>
      <c r="O179" s="30">
        <f t="shared" si="6"/>
        <v>1776</v>
      </c>
      <c r="P179" s="30">
        <f t="shared" si="7"/>
        <v>106560</v>
      </c>
    </row>
    <row r="180" ht="15.75" customHeight="1">
      <c r="A180" s="22" t="s">
        <v>98</v>
      </c>
      <c r="B180" s="23" t="s">
        <v>94</v>
      </c>
      <c r="C180" s="24" t="str">
        <f t="shared" si="1"/>
        <v>13-9</v>
      </c>
      <c r="D180" s="25">
        <v>36.0</v>
      </c>
      <c r="E180" s="26">
        <v>13.0</v>
      </c>
      <c r="F180" s="26">
        <v>9.0</v>
      </c>
      <c r="G180" s="27">
        <v>104.0</v>
      </c>
      <c r="H180" s="31">
        <v>76.0</v>
      </c>
      <c r="I180" s="28">
        <f t="shared" si="2"/>
        <v>912</v>
      </c>
      <c r="J180" s="28">
        <f t="shared" si="3"/>
        <v>54720</v>
      </c>
      <c r="K180" s="29">
        <v>69.0</v>
      </c>
      <c r="L180" s="29">
        <f t="shared" si="4"/>
        <v>828</v>
      </c>
      <c r="M180" s="29">
        <f t="shared" si="5"/>
        <v>49680</v>
      </c>
      <c r="N180" s="32">
        <v>148.0</v>
      </c>
      <c r="O180" s="30">
        <f t="shared" si="6"/>
        <v>1776</v>
      </c>
      <c r="P180" s="30">
        <f t="shared" si="7"/>
        <v>106560</v>
      </c>
    </row>
    <row r="181" ht="15.75" customHeight="1">
      <c r="A181" s="22" t="s">
        <v>98</v>
      </c>
      <c r="B181" s="23" t="s">
        <v>94</v>
      </c>
      <c r="C181" s="24" t="str">
        <f t="shared" si="1"/>
        <v>13-10</v>
      </c>
      <c r="D181" s="25">
        <v>36.0</v>
      </c>
      <c r="E181" s="26">
        <v>13.0</v>
      </c>
      <c r="F181" s="26">
        <v>10.0</v>
      </c>
      <c r="G181" s="27">
        <v>106.0</v>
      </c>
      <c r="H181" s="31">
        <v>76.0</v>
      </c>
      <c r="I181" s="28">
        <f t="shared" si="2"/>
        <v>912</v>
      </c>
      <c r="J181" s="28">
        <f t="shared" si="3"/>
        <v>54720</v>
      </c>
      <c r="K181" s="29">
        <v>69.0</v>
      </c>
      <c r="L181" s="29">
        <f t="shared" si="4"/>
        <v>828</v>
      </c>
      <c r="M181" s="29">
        <f t="shared" si="5"/>
        <v>49680</v>
      </c>
      <c r="N181" s="32">
        <v>148.0</v>
      </c>
      <c r="O181" s="30">
        <f t="shared" si="6"/>
        <v>1776</v>
      </c>
      <c r="P181" s="30">
        <f t="shared" si="7"/>
        <v>106560</v>
      </c>
    </row>
    <row r="182" ht="15.75" customHeight="1">
      <c r="A182" s="22" t="s">
        <v>98</v>
      </c>
      <c r="B182" s="23" t="s">
        <v>95</v>
      </c>
      <c r="C182" s="24" t="str">
        <f t="shared" si="1"/>
        <v>14-1</v>
      </c>
      <c r="D182" s="25">
        <v>37.0</v>
      </c>
      <c r="E182" s="26">
        <v>14.0</v>
      </c>
      <c r="F182" s="26">
        <v>1.0</v>
      </c>
      <c r="G182" s="27">
        <v>106.0</v>
      </c>
      <c r="H182" s="31">
        <v>77.0</v>
      </c>
      <c r="I182" s="28">
        <f t="shared" si="2"/>
        <v>924</v>
      </c>
      <c r="J182" s="28">
        <f t="shared" si="3"/>
        <v>55440</v>
      </c>
      <c r="K182" s="29">
        <v>70.0</v>
      </c>
      <c r="L182" s="29">
        <f t="shared" si="4"/>
        <v>840</v>
      </c>
      <c r="M182" s="29">
        <f t="shared" si="5"/>
        <v>50400</v>
      </c>
      <c r="N182" s="32">
        <v>149.0</v>
      </c>
      <c r="O182" s="30">
        <f t="shared" si="6"/>
        <v>1788</v>
      </c>
      <c r="P182" s="30">
        <f t="shared" si="7"/>
        <v>107280</v>
      </c>
    </row>
    <row r="183" ht="15.75" customHeight="1">
      <c r="A183" s="22" t="s">
        <v>98</v>
      </c>
      <c r="B183" s="23" t="s">
        <v>95</v>
      </c>
      <c r="C183" s="24" t="str">
        <f t="shared" si="1"/>
        <v>14-2</v>
      </c>
      <c r="D183" s="25">
        <v>37.0</v>
      </c>
      <c r="E183" s="26">
        <v>14.0</v>
      </c>
      <c r="F183" s="26">
        <v>2.0</v>
      </c>
      <c r="G183" s="27">
        <v>106.0</v>
      </c>
      <c r="H183" s="31">
        <v>77.0</v>
      </c>
      <c r="I183" s="28">
        <f t="shared" si="2"/>
        <v>924</v>
      </c>
      <c r="J183" s="28">
        <f t="shared" si="3"/>
        <v>55440</v>
      </c>
      <c r="K183" s="29">
        <v>70.0</v>
      </c>
      <c r="L183" s="29">
        <f t="shared" si="4"/>
        <v>840</v>
      </c>
      <c r="M183" s="29">
        <f t="shared" si="5"/>
        <v>50400</v>
      </c>
      <c r="N183" s="32">
        <v>149.0</v>
      </c>
      <c r="O183" s="30">
        <f t="shared" si="6"/>
        <v>1788</v>
      </c>
      <c r="P183" s="30">
        <f t="shared" si="7"/>
        <v>107280</v>
      </c>
    </row>
    <row r="184" ht="15.75" customHeight="1">
      <c r="A184" s="22" t="s">
        <v>98</v>
      </c>
      <c r="B184" s="23" t="s">
        <v>95</v>
      </c>
      <c r="C184" s="24" t="str">
        <f t="shared" si="1"/>
        <v>14-3</v>
      </c>
      <c r="D184" s="25">
        <v>37.0</v>
      </c>
      <c r="E184" s="26">
        <v>14.0</v>
      </c>
      <c r="F184" s="26">
        <v>3.0</v>
      </c>
      <c r="G184" s="27">
        <v>106.0</v>
      </c>
      <c r="H184" s="31">
        <v>77.0</v>
      </c>
      <c r="I184" s="28">
        <f t="shared" si="2"/>
        <v>924</v>
      </c>
      <c r="J184" s="28">
        <f t="shared" si="3"/>
        <v>55440</v>
      </c>
      <c r="K184" s="29">
        <v>70.0</v>
      </c>
      <c r="L184" s="29">
        <f t="shared" si="4"/>
        <v>840</v>
      </c>
      <c r="M184" s="29">
        <f t="shared" si="5"/>
        <v>50400</v>
      </c>
      <c r="N184" s="32">
        <v>149.0</v>
      </c>
      <c r="O184" s="30">
        <f t="shared" si="6"/>
        <v>1788</v>
      </c>
      <c r="P184" s="30">
        <f t="shared" si="7"/>
        <v>107280</v>
      </c>
    </row>
    <row r="185" ht="15.75" customHeight="1">
      <c r="A185" s="22" t="s">
        <v>98</v>
      </c>
      <c r="B185" s="23" t="s">
        <v>95</v>
      </c>
      <c r="C185" s="24" t="str">
        <f t="shared" si="1"/>
        <v>14-4</v>
      </c>
      <c r="D185" s="25">
        <v>37.0</v>
      </c>
      <c r="E185" s="26">
        <v>14.0</v>
      </c>
      <c r="F185" s="26">
        <v>4.0</v>
      </c>
      <c r="G185" s="27">
        <v>106.0</v>
      </c>
      <c r="H185" s="31">
        <v>77.0</v>
      </c>
      <c r="I185" s="28">
        <f t="shared" si="2"/>
        <v>924</v>
      </c>
      <c r="J185" s="28">
        <f t="shared" si="3"/>
        <v>55440</v>
      </c>
      <c r="K185" s="29">
        <v>70.0</v>
      </c>
      <c r="L185" s="29">
        <f t="shared" si="4"/>
        <v>840</v>
      </c>
      <c r="M185" s="29">
        <f t="shared" si="5"/>
        <v>50400</v>
      </c>
      <c r="N185" s="32">
        <v>149.0</v>
      </c>
      <c r="O185" s="30">
        <f t="shared" si="6"/>
        <v>1788</v>
      </c>
      <c r="P185" s="30">
        <f t="shared" si="7"/>
        <v>107280</v>
      </c>
    </row>
    <row r="186" ht="15.75" customHeight="1">
      <c r="A186" s="22" t="s">
        <v>98</v>
      </c>
      <c r="B186" s="23" t="s">
        <v>95</v>
      </c>
      <c r="C186" s="24" t="str">
        <f t="shared" si="1"/>
        <v>14-5</v>
      </c>
      <c r="D186" s="25">
        <v>37.0</v>
      </c>
      <c r="E186" s="26">
        <v>14.0</v>
      </c>
      <c r="F186" s="26">
        <v>5.0</v>
      </c>
      <c r="G186" s="27">
        <v>108.0</v>
      </c>
      <c r="H186" s="31">
        <v>77.0</v>
      </c>
      <c r="I186" s="28">
        <f t="shared" si="2"/>
        <v>924</v>
      </c>
      <c r="J186" s="28">
        <f t="shared" si="3"/>
        <v>55440</v>
      </c>
      <c r="K186" s="29">
        <v>70.0</v>
      </c>
      <c r="L186" s="29">
        <f t="shared" si="4"/>
        <v>840</v>
      </c>
      <c r="M186" s="29">
        <f t="shared" si="5"/>
        <v>50400</v>
      </c>
      <c r="N186" s="32">
        <v>149.0</v>
      </c>
      <c r="O186" s="30">
        <f t="shared" si="6"/>
        <v>1788</v>
      </c>
      <c r="P186" s="30">
        <f t="shared" si="7"/>
        <v>107280</v>
      </c>
    </row>
    <row r="187" ht="15.75" customHeight="1">
      <c r="A187" s="22" t="s">
        <v>98</v>
      </c>
      <c r="B187" s="23" t="s">
        <v>95</v>
      </c>
      <c r="C187" s="24" t="str">
        <f t="shared" si="1"/>
        <v>14-6</v>
      </c>
      <c r="D187" s="25">
        <v>38.0</v>
      </c>
      <c r="E187" s="26">
        <v>14.0</v>
      </c>
      <c r="F187" s="26">
        <v>6.0</v>
      </c>
      <c r="G187" s="27">
        <v>108.0</v>
      </c>
      <c r="H187" s="31">
        <v>77.0</v>
      </c>
      <c r="I187" s="28">
        <f t="shared" si="2"/>
        <v>924</v>
      </c>
      <c r="J187" s="28">
        <f t="shared" si="3"/>
        <v>55440</v>
      </c>
      <c r="K187" s="29">
        <v>71.0</v>
      </c>
      <c r="L187" s="29">
        <f t="shared" si="4"/>
        <v>852</v>
      </c>
      <c r="M187" s="29">
        <f t="shared" si="5"/>
        <v>51120</v>
      </c>
      <c r="N187" s="32">
        <v>149.0</v>
      </c>
      <c r="O187" s="30">
        <f t="shared" si="6"/>
        <v>1788</v>
      </c>
      <c r="P187" s="30">
        <f t="shared" si="7"/>
        <v>107280</v>
      </c>
    </row>
    <row r="188" ht="15.75" customHeight="1">
      <c r="A188" s="22" t="s">
        <v>98</v>
      </c>
      <c r="B188" s="23" t="s">
        <v>95</v>
      </c>
      <c r="C188" s="24" t="str">
        <f t="shared" si="1"/>
        <v>14-7</v>
      </c>
      <c r="D188" s="25">
        <v>38.0</v>
      </c>
      <c r="E188" s="26">
        <v>14.0</v>
      </c>
      <c r="F188" s="26">
        <v>7.0</v>
      </c>
      <c r="G188" s="27">
        <v>108.0</v>
      </c>
      <c r="H188" s="31">
        <v>77.0</v>
      </c>
      <c r="I188" s="28">
        <f t="shared" si="2"/>
        <v>924</v>
      </c>
      <c r="J188" s="28">
        <f t="shared" si="3"/>
        <v>55440</v>
      </c>
      <c r="K188" s="29">
        <v>71.0</v>
      </c>
      <c r="L188" s="29">
        <f t="shared" si="4"/>
        <v>852</v>
      </c>
      <c r="M188" s="29">
        <f t="shared" si="5"/>
        <v>51120</v>
      </c>
      <c r="N188" s="32">
        <v>149.0</v>
      </c>
      <c r="O188" s="30">
        <f t="shared" si="6"/>
        <v>1788</v>
      </c>
      <c r="P188" s="30">
        <f t="shared" si="7"/>
        <v>107280</v>
      </c>
    </row>
    <row r="189" ht="15.75" customHeight="1">
      <c r="A189" s="22" t="s">
        <v>98</v>
      </c>
      <c r="B189" s="23" t="s">
        <v>95</v>
      </c>
      <c r="C189" s="24" t="str">
        <f t="shared" si="1"/>
        <v>14-8</v>
      </c>
      <c r="D189" s="25">
        <v>38.0</v>
      </c>
      <c r="E189" s="26">
        <v>14.0</v>
      </c>
      <c r="F189" s="26">
        <v>8.0</v>
      </c>
      <c r="G189" s="27">
        <v>108.0</v>
      </c>
      <c r="H189" s="31">
        <v>77.0</v>
      </c>
      <c r="I189" s="28">
        <f t="shared" si="2"/>
        <v>924</v>
      </c>
      <c r="J189" s="28">
        <f t="shared" si="3"/>
        <v>55440</v>
      </c>
      <c r="K189" s="29">
        <v>71.0</v>
      </c>
      <c r="L189" s="29">
        <f t="shared" si="4"/>
        <v>852</v>
      </c>
      <c r="M189" s="29">
        <f t="shared" si="5"/>
        <v>51120</v>
      </c>
      <c r="N189" s="32">
        <v>149.0</v>
      </c>
      <c r="O189" s="30">
        <f t="shared" si="6"/>
        <v>1788</v>
      </c>
      <c r="P189" s="30">
        <f t="shared" si="7"/>
        <v>107280</v>
      </c>
    </row>
    <row r="190" ht="15.75" customHeight="1">
      <c r="A190" s="22" t="s">
        <v>98</v>
      </c>
      <c r="B190" s="23" t="s">
        <v>95</v>
      </c>
      <c r="C190" s="24" t="str">
        <f t="shared" si="1"/>
        <v>14-9</v>
      </c>
      <c r="D190" s="25">
        <v>38.0</v>
      </c>
      <c r="E190" s="26">
        <v>14.0</v>
      </c>
      <c r="F190" s="26">
        <v>9.0</v>
      </c>
      <c r="G190" s="27">
        <v>108.0</v>
      </c>
      <c r="H190" s="31">
        <v>77.0</v>
      </c>
      <c r="I190" s="28">
        <f t="shared" si="2"/>
        <v>924</v>
      </c>
      <c r="J190" s="28">
        <f t="shared" si="3"/>
        <v>55440</v>
      </c>
      <c r="K190" s="29">
        <v>71.0</v>
      </c>
      <c r="L190" s="29">
        <f t="shared" si="4"/>
        <v>852</v>
      </c>
      <c r="M190" s="29">
        <f t="shared" si="5"/>
        <v>51120</v>
      </c>
      <c r="N190" s="32">
        <v>149.0</v>
      </c>
      <c r="O190" s="30">
        <f t="shared" si="6"/>
        <v>1788</v>
      </c>
      <c r="P190" s="30">
        <f t="shared" si="7"/>
        <v>107280</v>
      </c>
    </row>
    <row r="191" ht="15.75" customHeight="1">
      <c r="A191" s="22" t="s">
        <v>98</v>
      </c>
      <c r="B191" s="23" t="s">
        <v>95</v>
      </c>
      <c r="C191" s="24" t="str">
        <f t="shared" si="1"/>
        <v>14-10</v>
      </c>
      <c r="D191" s="25">
        <v>38.0</v>
      </c>
      <c r="E191" s="26">
        <v>14.0</v>
      </c>
      <c r="F191" s="26">
        <v>10.0</v>
      </c>
      <c r="G191" s="27">
        <v>110.0</v>
      </c>
      <c r="H191" s="31">
        <v>77.0</v>
      </c>
      <c r="I191" s="28">
        <f t="shared" si="2"/>
        <v>924</v>
      </c>
      <c r="J191" s="28">
        <f t="shared" si="3"/>
        <v>55440</v>
      </c>
      <c r="K191" s="29">
        <v>71.0</v>
      </c>
      <c r="L191" s="29">
        <f t="shared" si="4"/>
        <v>852</v>
      </c>
      <c r="M191" s="29">
        <f t="shared" si="5"/>
        <v>51120</v>
      </c>
      <c r="N191" s="32">
        <v>149.0</v>
      </c>
      <c r="O191" s="30">
        <f t="shared" si="6"/>
        <v>1788</v>
      </c>
      <c r="P191" s="30">
        <f t="shared" si="7"/>
        <v>107280</v>
      </c>
    </row>
    <row r="192" ht="15.75" customHeight="1">
      <c r="A192" s="22" t="s">
        <v>98</v>
      </c>
      <c r="B192" s="23" t="s">
        <v>96</v>
      </c>
      <c r="C192" s="24" t="str">
        <f t="shared" si="1"/>
        <v>15-1</v>
      </c>
      <c r="D192" s="25">
        <v>39.0</v>
      </c>
      <c r="E192" s="26">
        <v>15.0</v>
      </c>
      <c r="F192" s="26">
        <v>1.0</v>
      </c>
      <c r="G192" s="27">
        <v>110.0</v>
      </c>
      <c r="H192" s="31">
        <v>78.0</v>
      </c>
      <c r="I192" s="28">
        <f t="shared" si="2"/>
        <v>936</v>
      </c>
      <c r="J192" s="28">
        <f t="shared" si="3"/>
        <v>56160</v>
      </c>
      <c r="K192" s="29">
        <v>72.0</v>
      </c>
      <c r="L192" s="29">
        <f t="shared" si="4"/>
        <v>864</v>
      </c>
      <c r="M192" s="29">
        <f t="shared" si="5"/>
        <v>51840</v>
      </c>
      <c r="N192" s="32">
        <v>150.0</v>
      </c>
      <c r="O192" s="30">
        <f t="shared" si="6"/>
        <v>1800</v>
      </c>
      <c r="P192" s="30">
        <f t="shared" si="7"/>
        <v>108000</v>
      </c>
    </row>
    <row r="193" ht="15.75" customHeight="1">
      <c r="A193" s="22" t="s">
        <v>98</v>
      </c>
      <c r="B193" s="23" t="s">
        <v>96</v>
      </c>
      <c r="C193" s="24" t="str">
        <f t="shared" si="1"/>
        <v>15-2</v>
      </c>
      <c r="D193" s="25">
        <v>39.0</v>
      </c>
      <c r="E193" s="26">
        <v>15.0</v>
      </c>
      <c r="F193" s="26">
        <v>2.0</v>
      </c>
      <c r="G193" s="27">
        <v>110.0</v>
      </c>
      <c r="H193" s="31">
        <v>78.0</v>
      </c>
      <c r="I193" s="28">
        <f t="shared" si="2"/>
        <v>936</v>
      </c>
      <c r="J193" s="28">
        <f t="shared" si="3"/>
        <v>56160</v>
      </c>
      <c r="K193" s="29">
        <v>72.0</v>
      </c>
      <c r="L193" s="29">
        <f t="shared" si="4"/>
        <v>864</v>
      </c>
      <c r="M193" s="29">
        <f t="shared" si="5"/>
        <v>51840</v>
      </c>
      <c r="N193" s="32">
        <v>150.0</v>
      </c>
      <c r="O193" s="30">
        <f t="shared" si="6"/>
        <v>1800</v>
      </c>
      <c r="P193" s="30">
        <f t="shared" si="7"/>
        <v>108000</v>
      </c>
    </row>
    <row r="194" ht="15.75" customHeight="1">
      <c r="A194" s="22" t="s">
        <v>98</v>
      </c>
      <c r="B194" s="23" t="s">
        <v>96</v>
      </c>
      <c r="C194" s="24" t="str">
        <f t="shared" si="1"/>
        <v>15-3</v>
      </c>
      <c r="D194" s="25">
        <v>39.0</v>
      </c>
      <c r="E194" s="26">
        <v>15.0</v>
      </c>
      <c r="F194" s="26">
        <v>3.0</v>
      </c>
      <c r="G194" s="27">
        <v>110.0</v>
      </c>
      <c r="H194" s="31">
        <v>78.0</v>
      </c>
      <c r="I194" s="28">
        <f t="shared" si="2"/>
        <v>936</v>
      </c>
      <c r="J194" s="28">
        <f t="shared" si="3"/>
        <v>56160</v>
      </c>
      <c r="K194" s="29">
        <v>72.0</v>
      </c>
      <c r="L194" s="29">
        <f t="shared" si="4"/>
        <v>864</v>
      </c>
      <c r="M194" s="29">
        <f t="shared" si="5"/>
        <v>51840</v>
      </c>
      <c r="N194" s="32">
        <v>150.0</v>
      </c>
      <c r="O194" s="30">
        <f t="shared" si="6"/>
        <v>1800</v>
      </c>
      <c r="P194" s="30">
        <f t="shared" si="7"/>
        <v>108000</v>
      </c>
    </row>
    <row r="195" ht="15.75" customHeight="1">
      <c r="A195" s="22" t="s">
        <v>98</v>
      </c>
      <c r="B195" s="23" t="s">
        <v>96</v>
      </c>
      <c r="C195" s="24" t="str">
        <f t="shared" si="1"/>
        <v>15-4</v>
      </c>
      <c r="D195" s="25">
        <v>39.0</v>
      </c>
      <c r="E195" s="26">
        <v>15.0</v>
      </c>
      <c r="F195" s="26">
        <v>4.0</v>
      </c>
      <c r="G195" s="27">
        <v>110.0</v>
      </c>
      <c r="H195" s="31">
        <v>78.0</v>
      </c>
      <c r="I195" s="28">
        <f t="shared" si="2"/>
        <v>936</v>
      </c>
      <c r="J195" s="28">
        <f t="shared" si="3"/>
        <v>56160</v>
      </c>
      <c r="K195" s="29">
        <v>72.0</v>
      </c>
      <c r="L195" s="29">
        <f t="shared" si="4"/>
        <v>864</v>
      </c>
      <c r="M195" s="29">
        <f t="shared" si="5"/>
        <v>51840</v>
      </c>
      <c r="N195" s="32">
        <v>150.0</v>
      </c>
      <c r="O195" s="30">
        <f t="shared" si="6"/>
        <v>1800</v>
      </c>
      <c r="P195" s="30">
        <f t="shared" si="7"/>
        <v>108000</v>
      </c>
    </row>
    <row r="196" ht="15.75" customHeight="1">
      <c r="A196" s="22" t="s">
        <v>98</v>
      </c>
      <c r="B196" s="23" t="s">
        <v>96</v>
      </c>
      <c r="C196" s="24" t="str">
        <f t="shared" si="1"/>
        <v>15-5</v>
      </c>
      <c r="D196" s="25">
        <v>39.0</v>
      </c>
      <c r="E196" s="26">
        <v>15.0</v>
      </c>
      <c r="F196" s="26">
        <v>5.0</v>
      </c>
      <c r="G196" s="27">
        <v>112.0</v>
      </c>
      <c r="H196" s="31">
        <v>78.0</v>
      </c>
      <c r="I196" s="28">
        <f t="shared" si="2"/>
        <v>936</v>
      </c>
      <c r="J196" s="28">
        <f t="shared" si="3"/>
        <v>56160</v>
      </c>
      <c r="K196" s="29">
        <v>72.0</v>
      </c>
      <c r="L196" s="29">
        <f t="shared" si="4"/>
        <v>864</v>
      </c>
      <c r="M196" s="29">
        <f t="shared" si="5"/>
        <v>51840</v>
      </c>
      <c r="N196" s="32">
        <v>150.0</v>
      </c>
      <c r="O196" s="30">
        <f t="shared" si="6"/>
        <v>1800</v>
      </c>
      <c r="P196" s="30">
        <f t="shared" si="7"/>
        <v>108000</v>
      </c>
    </row>
    <row r="197" ht="15.75" customHeight="1">
      <c r="A197" s="22" t="s">
        <v>98</v>
      </c>
      <c r="B197" s="23" t="s">
        <v>96</v>
      </c>
      <c r="C197" s="24" t="str">
        <f t="shared" si="1"/>
        <v>15-6</v>
      </c>
      <c r="D197" s="25">
        <v>40.0</v>
      </c>
      <c r="E197" s="26">
        <v>15.0</v>
      </c>
      <c r="F197" s="26">
        <v>6.0</v>
      </c>
      <c r="G197" s="27">
        <v>112.0</v>
      </c>
      <c r="H197" s="31">
        <v>78.0</v>
      </c>
      <c r="I197" s="28">
        <f t="shared" si="2"/>
        <v>936</v>
      </c>
      <c r="J197" s="28">
        <f t="shared" si="3"/>
        <v>56160</v>
      </c>
      <c r="K197" s="29">
        <v>73.0</v>
      </c>
      <c r="L197" s="29">
        <f t="shared" si="4"/>
        <v>876</v>
      </c>
      <c r="M197" s="29">
        <f t="shared" si="5"/>
        <v>52560</v>
      </c>
      <c r="N197" s="32">
        <v>150.0</v>
      </c>
      <c r="O197" s="30">
        <f t="shared" si="6"/>
        <v>1800</v>
      </c>
      <c r="P197" s="30">
        <f t="shared" si="7"/>
        <v>108000</v>
      </c>
    </row>
    <row r="198" ht="15.75" customHeight="1">
      <c r="A198" s="22" t="s">
        <v>98</v>
      </c>
      <c r="B198" s="23" t="s">
        <v>96</v>
      </c>
      <c r="C198" s="24" t="str">
        <f t="shared" si="1"/>
        <v>15-7</v>
      </c>
      <c r="D198" s="25">
        <v>40.0</v>
      </c>
      <c r="E198" s="26">
        <v>15.0</v>
      </c>
      <c r="F198" s="26">
        <v>7.0</v>
      </c>
      <c r="G198" s="27">
        <v>112.0</v>
      </c>
      <c r="H198" s="31">
        <v>78.0</v>
      </c>
      <c r="I198" s="28">
        <f t="shared" si="2"/>
        <v>936</v>
      </c>
      <c r="J198" s="28">
        <f t="shared" si="3"/>
        <v>56160</v>
      </c>
      <c r="K198" s="29">
        <v>73.0</v>
      </c>
      <c r="L198" s="29">
        <f t="shared" si="4"/>
        <v>876</v>
      </c>
      <c r="M198" s="29">
        <f t="shared" si="5"/>
        <v>52560</v>
      </c>
      <c r="N198" s="32">
        <v>150.0</v>
      </c>
      <c r="O198" s="30">
        <f t="shared" si="6"/>
        <v>1800</v>
      </c>
      <c r="P198" s="30">
        <f t="shared" si="7"/>
        <v>108000</v>
      </c>
    </row>
    <row r="199" ht="15.75" customHeight="1">
      <c r="A199" s="22" t="s">
        <v>98</v>
      </c>
      <c r="B199" s="23" t="s">
        <v>96</v>
      </c>
      <c r="C199" s="24" t="str">
        <f t="shared" si="1"/>
        <v>15-8</v>
      </c>
      <c r="D199" s="25">
        <v>40.0</v>
      </c>
      <c r="E199" s="26">
        <v>15.0</v>
      </c>
      <c r="F199" s="26">
        <v>8.0</v>
      </c>
      <c r="G199" s="27">
        <v>112.0</v>
      </c>
      <c r="H199" s="31">
        <v>78.0</v>
      </c>
      <c r="I199" s="28">
        <f t="shared" si="2"/>
        <v>936</v>
      </c>
      <c r="J199" s="28">
        <f t="shared" si="3"/>
        <v>56160</v>
      </c>
      <c r="K199" s="29">
        <v>73.0</v>
      </c>
      <c r="L199" s="29">
        <f t="shared" si="4"/>
        <v>876</v>
      </c>
      <c r="M199" s="29">
        <f t="shared" si="5"/>
        <v>52560</v>
      </c>
      <c r="N199" s="32">
        <v>150.0</v>
      </c>
      <c r="O199" s="30">
        <f t="shared" si="6"/>
        <v>1800</v>
      </c>
      <c r="P199" s="30">
        <f t="shared" si="7"/>
        <v>108000</v>
      </c>
    </row>
    <row r="200" ht="15.75" customHeight="1">
      <c r="A200" s="22" t="s">
        <v>98</v>
      </c>
      <c r="B200" s="23" t="s">
        <v>96</v>
      </c>
      <c r="C200" s="24" t="str">
        <f t="shared" si="1"/>
        <v>15-9</v>
      </c>
      <c r="D200" s="25">
        <v>40.0</v>
      </c>
      <c r="E200" s="26">
        <v>15.0</v>
      </c>
      <c r="F200" s="26">
        <v>9.0</v>
      </c>
      <c r="G200" s="27">
        <v>112.0</v>
      </c>
      <c r="H200" s="31">
        <v>78.0</v>
      </c>
      <c r="I200" s="28">
        <f t="shared" si="2"/>
        <v>936</v>
      </c>
      <c r="J200" s="28">
        <f t="shared" si="3"/>
        <v>56160</v>
      </c>
      <c r="K200" s="29">
        <v>73.0</v>
      </c>
      <c r="L200" s="29">
        <f t="shared" si="4"/>
        <v>876</v>
      </c>
      <c r="M200" s="29">
        <f t="shared" si="5"/>
        <v>52560</v>
      </c>
      <c r="N200" s="32">
        <v>150.0</v>
      </c>
      <c r="O200" s="30">
        <f t="shared" si="6"/>
        <v>1800</v>
      </c>
      <c r="P200" s="30">
        <f t="shared" si="7"/>
        <v>108000</v>
      </c>
    </row>
    <row r="201" ht="15.75" customHeight="1">
      <c r="A201" s="22" t="s">
        <v>98</v>
      </c>
      <c r="B201" s="23" t="s">
        <v>96</v>
      </c>
      <c r="C201" s="24" t="str">
        <f t="shared" si="1"/>
        <v>15-10</v>
      </c>
      <c r="D201" s="25">
        <v>40.0</v>
      </c>
      <c r="E201" s="26">
        <v>15.0</v>
      </c>
      <c r="F201" s="26">
        <v>10.0</v>
      </c>
      <c r="G201" s="27">
        <v>114.0</v>
      </c>
      <c r="H201" s="31">
        <v>78.0</v>
      </c>
      <c r="I201" s="28">
        <f t="shared" si="2"/>
        <v>936</v>
      </c>
      <c r="J201" s="28">
        <f t="shared" si="3"/>
        <v>56160</v>
      </c>
      <c r="K201" s="29">
        <v>73.0</v>
      </c>
      <c r="L201" s="29">
        <f t="shared" si="4"/>
        <v>876</v>
      </c>
      <c r="M201" s="29">
        <f t="shared" si="5"/>
        <v>52560</v>
      </c>
      <c r="N201" s="32">
        <v>150.0</v>
      </c>
      <c r="O201" s="30">
        <f t="shared" si="6"/>
        <v>1800</v>
      </c>
      <c r="P201" s="30">
        <f t="shared" si="7"/>
        <v>108000</v>
      </c>
    </row>
    <row r="202" ht="15.75" customHeight="1">
      <c r="A202" s="22" t="s">
        <v>98</v>
      </c>
      <c r="B202" s="23" t="s">
        <v>97</v>
      </c>
      <c r="C202" s="24" t="str">
        <f t="shared" si="1"/>
        <v>16-1</v>
      </c>
      <c r="D202" s="25">
        <v>41.0</v>
      </c>
      <c r="E202" s="26">
        <v>16.0</v>
      </c>
      <c r="F202" s="26">
        <v>1.0</v>
      </c>
      <c r="G202" s="27">
        <v>114.0</v>
      </c>
      <c r="H202" s="31">
        <v>79.0</v>
      </c>
      <c r="I202" s="28">
        <f t="shared" si="2"/>
        <v>948</v>
      </c>
      <c r="J202" s="28">
        <f t="shared" si="3"/>
        <v>56880</v>
      </c>
      <c r="K202" s="29">
        <v>74.0</v>
      </c>
      <c r="L202" s="29">
        <f t="shared" si="4"/>
        <v>888</v>
      </c>
      <c r="M202" s="29">
        <f t="shared" si="5"/>
        <v>53280</v>
      </c>
      <c r="N202" s="32">
        <v>151.0</v>
      </c>
      <c r="O202" s="30">
        <f t="shared" si="6"/>
        <v>1812</v>
      </c>
      <c r="P202" s="30">
        <f t="shared" si="7"/>
        <v>108720</v>
      </c>
    </row>
    <row r="203" ht="15.75" customHeight="1">
      <c r="A203" s="22" t="s">
        <v>98</v>
      </c>
      <c r="B203" s="23" t="s">
        <v>97</v>
      </c>
      <c r="C203" s="24" t="str">
        <f t="shared" si="1"/>
        <v>16-2</v>
      </c>
      <c r="D203" s="25">
        <v>41.0</v>
      </c>
      <c r="E203" s="26">
        <v>16.0</v>
      </c>
      <c r="F203" s="26">
        <v>2.0</v>
      </c>
      <c r="G203" s="27">
        <v>114.0</v>
      </c>
      <c r="H203" s="31">
        <v>79.0</v>
      </c>
      <c r="I203" s="28">
        <f t="shared" si="2"/>
        <v>948</v>
      </c>
      <c r="J203" s="28">
        <f t="shared" si="3"/>
        <v>56880</v>
      </c>
      <c r="K203" s="29">
        <v>74.0</v>
      </c>
      <c r="L203" s="29">
        <f t="shared" si="4"/>
        <v>888</v>
      </c>
      <c r="M203" s="29">
        <f t="shared" si="5"/>
        <v>53280</v>
      </c>
      <c r="N203" s="32">
        <v>151.0</v>
      </c>
      <c r="O203" s="30">
        <f t="shared" si="6"/>
        <v>1812</v>
      </c>
      <c r="P203" s="30">
        <f t="shared" si="7"/>
        <v>108720</v>
      </c>
    </row>
    <row r="204" ht="15.75" customHeight="1">
      <c r="A204" s="22" t="s">
        <v>98</v>
      </c>
      <c r="B204" s="23" t="s">
        <v>97</v>
      </c>
      <c r="C204" s="24" t="str">
        <f t="shared" si="1"/>
        <v>16-3</v>
      </c>
      <c r="D204" s="25">
        <v>41.0</v>
      </c>
      <c r="E204" s="26">
        <v>16.0</v>
      </c>
      <c r="F204" s="26">
        <v>3.0</v>
      </c>
      <c r="G204" s="27">
        <v>114.0</v>
      </c>
      <c r="H204" s="31">
        <v>79.0</v>
      </c>
      <c r="I204" s="28">
        <f t="shared" si="2"/>
        <v>948</v>
      </c>
      <c r="J204" s="28">
        <f t="shared" si="3"/>
        <v>56880</v>
      </c>
      <c r="K204" s="29">
        <v>74.0</v>
      </c>
      <c r="L204" s="29">
        <f t="shared" si="4"/>
        <v>888</v>
      </c>
      <c r="M204" s="29">
        <f t="shared" si="5"/>
        <v>53280</v>
      </c>
      <c r="N204" s="32">
        <v>151.0</v>
      </c>
      <c r="O204" s="30">
        <f t="shared" si="6"/>
        <v>1812</v>
      </c>
      <c r="P204" s="30">
        <f t="shared" si="7"/>
        <v>108720</v>
      </c>
    </row>
    <row r="205" ht="15.75" customHeight="1">
      <c r="A205" s="22" t="s">
        <v>98</v>
      </c>
      <c r="B205" s="23" t="s">
        <v>97</v>
      </c>
      <c r="C205" s="24" t="str">
        <f t="shared" si="1"/>
        <v>16-4</v>
      </c>
      <c r="D205" s="25">
        <v>41.0</v>
      </c>
      <c r="E205" s="26">
        <v>16.0</v>
      </c>
      <c r="F205" s="26">
        <v>4.0</v>
      </c>
      <c r="G205" s="27">
        <v>114.0</v>
      </c>
      <c r="H205" s="31">
        <v>79.0</v>
      </c>
      <c r="I205" s="28">
        <f t="shared" si="2"/>
        <v>948</v>
      </c>
      <c r="J205" s="28">
        <f t="shared" si="3"/>
        <v>56880</v>
      </c>
      <c r="K205" s="29">
        <v>74.0</v>
      </c>
      <c r="L205" s="29">
        <f t="shared" si="4"/>
        <v>888</v>
      </c>
      <c r="M205" s="29">
        <f t="shared" si="5"/>
        <v>53280</v>
      </c>
      <c r="N205" s="32">
        <v>151.0</v>
      </c>
      <c r="O205" s="30">
        <f t="shared" si="6"/>
        <v>1812</v>
      </c>
      <c r="P205" s="30">
        <f t="shared" si="7"/>
        <v>108720</v>
      </c>
    </row>
    <row r="206" ht="15.75" customHeight="1">
      <c r="A206" s="22" t="s">
        <v>98</v>
      </c>
      <c r="B206" s="23" t="s">
        <v>97</v>
      </c>
      <c r="C206" s="24" t="str">
        <f t="shared" si="1"/>
        <v>16-5</v>
      </c>
      <c r="D206" s="25">
        <v>41.0</v>
      </c>
      <c r="E206" s="26">
        <v>16.0</v>
      </c>
      <c r="F206" s="26">
        <v>5.0</v>
      </c>
      <c r="G206" s="27">
        <v>116.0</v>
      </c>
      <c r="H206" s="31">
        <v>79.0</v>
      </c>
      <c r="I206" s="28">
        <f t="shared" si="2"/>
        <v>948</v>
      </c>
      <c r="J206" s="28">
        <f t="shared" si="3"/>
        <v>56880</v>
      </c>
      <c r="K206" s="29">
        <v>74.0</v>
      </c>
      <c r="L206" s="29">
        <f t="shared" si="4"/>
        <v>888</v>
      </c>
      <c r="M206" s="29">
        <f t="shared" si="5"/>
        <v>53280</v>
      </c>
      <c r="N206" s="32">
        <v>151.0</v>
      </c>
      <c r="O206" s="30">
        <f t="shared" si="6"/>
        <v>1812</v>
      </c>
      <c r="P206" s="30">
        <f t="shared" si="7"/>
        <v>108720</v>
      </c>
    </row>
    <row r="207" ht="15.75" customHeight="1">
      <c r="A207" s="22" t="s">
        <v>98</v>
      </c>
      <c r="B207" s="23" t="s">
        <v>97</v>
      </c>
      <c r="C207" s="24" t="str">
        <f t="shared" si="1"/>
        <v>16-6</v>
      </c>
      <c r="D207" s="25">
        <v>42.0</v>
      </c>
      <c r="E207" s="26">
        <v>16.0</v>
      </c>
      <c r="F207" s="26">
        <v>6.0</v>
      </c>
      <c r="G207" s="27">
        <v>116.0</v>
      </c>
      <c r="H207" s="31">
        <v>79.0</v>
      </c>
      <c r="I207" s="28">
        <f t="shared" si="2"/>
        <v>948</v>
      </c>
      <c r="J207" s="28">
        <f t="shared" si="3"/>
        <v>56880</v>
      </c>
      <c r="K207" s="29">
        <v>75.0</v>
      </c>
      <c r="L207" s="29">
        <f t="shared" si="4"/>
        <v>900</v>
      </c>
      <c r="M207" s="29">
        <f t="shared" si="5"/>
        <v>54000</v>
      </c>
      <c r="N207" s="32">
        <v>151.0</v>
      </c>
      <c r="O207" s="30">
        <f t="shared" si="6"/>
        <v>1812</v>
      </c>
      <c r="P207" s="30">
        <f t="shared" si="7"/>
        <v>108720</v>
      </c>
    </row>
    <row r="208" ht="15.75" customHeight="1">
      <c r="A208" s="22" t="s">
        <v>98</v>
      </c>
      <c r="B208" s="23" t="s">
        <v>97</v>
      </c>
      <c r="C208" s="24" t="str">
        <f t="shared" si="1"/>
        <v>16-7</v>
      </c>
      <c r="D208" s="25">
        <v>42.0</v>
      </c>
      <c r="E208" s="26">
        <v>16.0</v>
      </c>
      <c r="F208" s="26">
        <v>7.0</v>
      </c>
      <c r="G208" s="27">
        <v>116.0</v>
      </c>
      <c r="H208" s="31">
        <v>79.0</v>
      </c>
      <c r="I208" s="28">
        <f t="shared" si="2"/>
        <v>948</v>
      </c>
      <c r="J208" s="28">
        <f t="shared" si="3"/>
        <v>56880</v>
      </c>
      <c r="K208" s="29">
        <v>75.0</v>
      </c>
      <c r="L208" s="29">
        <f t="shared" si="4"/>
        <v>900</v>
      </c>
      <c r="M208" s="29">
        <f t="shared" si="5"/>
        <v>54000</v>
      </c>
      <c r="N208" s="32">
        <v>151.0</v>
      </c>
      <c r="O208" s="30">
        <f t="shared" si="6"/>
        <v>1812</v>
      </c>
      <c r="P208" s="30">
        <f t="shared" si="7"/>
        <v>108720</v>
      </c>
    </row>
    <row r="209" ht="15.75" customHeight="1">
      <c r="A209" s="22" t="s">
        <v>98</v>
      </c>
      <c r="B209" s="23" t="s">
        <v>97</v>
      </c>
      <c r="C209" s="24" t="str">
        <f t="shared" si="1"/>
        <v>16-8</v>
      </c>
      <c r="D209" s="25">
        <v>42.0</v>
      </c>
      <c r="E209" s="26">
        <v>16.0</v>
      </c>
      <c r="F209" s="26">
        <v>8.0</v>
      </c>
      <c r="G209" s="27">
        <v>116.0</v>
      </c>
      <c r="H209" s="31">
        <v>79.0</v>
      </c>
      <c r="I209" s="28">
        <f t="shared" si="2"/>
        <v>948</v>
      </c>
      <c r="J209" s="28">
        <f t="shared" si="3"/>
        <v>56880</v>
      </c>
      <c r="K209" s="29">
        <v>75.0</v>
      </c>
      <c r="L209" s="29">
        <f t="shared" si="4"/>
        <v>900</v>
      </c>
      <c r="M209" s="29">
        <f t="shared" si="5"/>
        <v>54000</v>
      </c>
      <c r="N209" s="32">
        <v>151.0</v>
      </c>
      <c r="O209" s="30">
        <f t="shared" si="6"/>
        <v>1812</v>
      </c>
      <c r="P209" s="30">
        <f t="shared" si="7"/>
        <v>108720</v>
      </c>
    </row>
    <row r="210" ht="15.75" customHeight="1">
      <c r="A210" s="22" t="s">
        <v>98</v>
      </c>
      <c r="B210" s="23" t="s">
        <v>97</v>
      </c>
      <c r="C210" s="24" t="str">
        <f t="shared" si="1"/>
        <v>16-9</v>
      </c>
      <c r="D210" s="25">
        <v>42.0</v>
      </c>
      <c r="E210" s="26">
        <v>16.0</v>
      </c>
      <c r="F210" s="26">
        <v>9.0</v>
      </c>
      <c r="G210" s="27">
        <v>116.0</v>
      </c>
      <c r="H210" s="31">
        <v>79.0</v>
      </c>
      <c r="I210" s="28">
        <f t="shared" si="2"/>
        <v>948</v>
      </c>
      <c r="J210" s="28">
        <f t="shared" si="3"/>
        <v>56880</v>
      </c>
      <c r="K210" s="29">
        <v>75.0</v>
      </c>
      <c r="L210" s="29">
        <f t="shared" si="4"/>
        <v>900</v>
      </c>
      <c r="M210" s="29">
        <f t="shared" si="5"/>
        <v>54000</v>
      </c>
      <c r="N210" s="32">
        <v>151.0</v>
      </c>
      <c r="O210" s="30">
        <f t="shared" si="6"/>
        <v>1812</v>
      </c>
      <c r="P210" s="30">
        <f t="shared" si="7"/>
        <v>108720</v>
      </c>
    </row>
    <row r="211" ht="15.75" customHeight="1">
      <c r="A211" s="22" t="s">
        <v>98</v>
      </c>
      <c r="B211" s="23" t="s">
        <v>97</v>
      </c>
      <c r="C211" s="24" t="str">
        <f t="shared" si="1"/>
        <v>16-10</v>
      </c>
      <c r="D211" s="25">
        <v>42.0</v>
      </c>
      <c r="E211" s="26">
        <v>16.0</v>
      </c>
      <c r="F211" s="26">
        <v>10.0</v>
      </c>
      <c r="G211" s="27">
        <v>118.0</v>
      </c>
      <c r="H211" s="31">
        <v>79.0</v>
      </c>
      <c r="I211" s="28">
        <f t="shared" si="2"/>
        <v>948</v>
      </c>
      <c r="J211" s="28">
        <f t="shared" si="3"/>
        <v>56880</v>
      </c>
      <c r="K211" s="29">
        <v>75.0</v>
      </c>
      <c r="L211" s="29">
        <f t="shared" si="4"/>
        <v>900</v>
      </c>
      <c r="M211" s="29">
        <f t="shared" si="5"/>
        <v>54000</v>
      </c>
      <c r="N211" s="32">
        <v>151.0</v>
      </c>
      <c r="O211" s="30">
        <f t="shared" si="6"/>
        <v>1812</v>
      </c>
      <c r="P211" s="30">
        <f t="shared" si="7"/>
        <v>108720</v>
      </c>
    </row>
    <row r="212" ht="15.75" customHeight="1">
      <c r="A212" s="22" t="s">
        <v>98</v>
      </c>
      <c r="B212" s="23" t="s">
        <v>100</v>
      </c>
      <c r="C212" s="24" t="str">
        <f t="shared" si="1"/>
        <v>17-1</v>
      </c>
      <c r="D212" s="25">
        <v>43.0</v>
      </c>
      <c r="E212" s="26">
        <v>17.0</v>
      </c>
      <c r="F212" s="26">
        <v>1.0</v>
      </c>
      <c r="G212" s="27">
        <v>118.0</v>
      </c>
      <c r="H212" s="31">
        <v>80.0</v>
      </c>
      <c r="I212" s="28">
        <f t="shared" si="2"/>
        <v>960</v>
      </c>
      <c r="J212" s="28">
        <f t="shared" si="3"/>
        <v>57600</v>
      </c>
      <c r="K212" s="29">
        <v>76.0</v>
      </c>
      <c r="L212" s="29">
        <f t="shared" si="4"/>
        <v>912</v>
      </c>
      <c r="M212" s="29">
        <f t="shared" si="5"/>
        <v>54720</v>
      </c>
      <c r="N212" s="32">
        <v>152.0</v>
      </c>
      <c r="O212" s="30">
        <f t="shared" si="6"/>
        <v>1824</v>
      </c>
      <c r="P212" s="30">
        <f t="shared" si="7"/>
        <v>109440</v>
      </c>
    </row>
    <row r="213" ht="15.75" customHeight="1">
      <c r="A213" s="22" t="s">
        <v>98</v>
      </c>
      <c r="B213" s="23" t="s">
        <v>100</v>
      </c>
      <c r="C213" s="24" t="str">
        <f t="shared" si="1"/>
        <v>17-2</v>
      </c>
      <c r="D213" s="25">
        <v>43.0</v>
      </c>
      <c r="E213" s="26">
        <v>17.0</v>
      </c>
      <c r="F213" s="26">
        <v>2.0</v>
      </c>
      <c r="G213" s="27">
        <v>118.0</v>
      </c>
      <c r="H213" s="31">
        <v>80.0</v>
      </c>
      <c r="I213" s="28">
        <f t="shared" si="2"/>
        <v>960</v>
      </c>
      <c r="J213" s="28">
        <f t="shared" si="3"/>
        <v>57600</v>
      </c>
      <c r="K213" s="29">
        <v>76.0</v>
      </c>
      <c r="L213" s="29">
        <f t="shared" si="4"/>
        <v>912</v>
      </c>
      <c r="M213" s="29">
        <f t="shared" si="5"/>
        <v>54720</v>
      </c>
      <c r="N213" s="32">
        <v>152.0</v>
      </c>
      <c r="O213" s="30">
        <f t="shared" si="6"/>
        <v>1824</v>
      </c>
      <c r="P213" s="30">
        <f t="shared" si="7"/>
        <v>109440</v>
      </c>
    </row>
    <row r="214" ht="15.75" customHeight="1">
      <c r="A214" s="22" t="s">
        <v>98</v>
      </c>
      <c r="B214" s="23" t="s">
        <v>100</v>
      </c>
      <c r="C214" s="24" t="str">
        <f t="shared" si="1"/>
        <v>17-3</v>
      </c>
      <c r="D214" s="25">
        <v>43.0</v>
      </c>
      <c r="E214" s="26">
        <v>17.0</v>
      </c>
      <c r="F214" s="26">
        <v>3.0</v>
      </c>
      <c r="G214" s="27">
        <v>118.0</v>
      </c>
      <c r="H214" s="31">
        <v>80.0</v>
      </c>
      <c r="I214" s="28">
        <f t="shared" si="2"/>
        <v>960</v>
      </c>
      <c r="J214" s="28">
        <f t="shared" si="3"/>
        <v>57600</v>
      </c>
      <c r="K214" s="29">
        <v>76.0</v>
      </c>
      <c r="L214" s="29">
        <f t="shared" si="4"/>
        <v>912</v>
      </c>
      <c r="M214" s="29">
        <f t="shared" si="5"/>
        <v>54720</v>
      </c>
      <c r="N214" s="32">
        <v>152.0</v>
      </c>
      <c r="O214" s="30">
        <f t="shared" si="6"/>
        <v>1824</v>
      </c>
      <c r="P214" s="30">
        <f t="shared" si="7"/>
        <v>109440</v>
      </c>
    </row>
    <row r="215" ht="15.75" customHeight="1">
      <c r="A215" s="22" t="s">
        <v>98</v>
      </c>
      <c r="B215" s="23" t="s">
        <v>100</v>
      </c>
      <c r="C215" s="24" t="str">
        <f t="shared" si="1"/>
        <v>17-4</v>
      </c>
      <c r="D215" s="25">
        <v>43.0</v>
      </c>
      <c r="E215" s="26">
        <v>17.0</v>
      </c>
      <c r="F215" s="26">
        <v>4.0</v>
      </c>
      <c r="G215" s="27">
        <v>118.0</v>
      </c>
      <c r="H215" s="31">
        <v>80.0</v>
      </c>
      <c r="I215" s="28">
        <f t="shared" si="2"/>
        <v>960</v>
      </c>
      <c r="J215" s="28">
        <f t="shared" si="3"/>
        <v>57600</v>
      </c>
      <c r="K215" s="29">
        <v>76.0</v>
      </c>
      <c r="L215" s="29">
        <f t="shared" si="4"/>
        <v>912</v>
      </c>
      <c r="M215" s="29">
        <f t="shared" si="5"/>
        <v>54720</v>
      </c>
      <c r="N215" s="32">
        <v>152.0</v>
      </c>
      <c r="O215" s="30">
        <f t="shared" si="6"/>
        <v>1824</v>
      </c>
      <c r="P215" s="30">
        <f t="shared" si="7"/>
        <v>109440</v>
      </c>
    </row>
    <row r="216" ht="15.75" customHeight="1">
      <c r="A216" s="22" t="s">
        <v>98</v>
      </c>
      <c r="B216" s="23" t="s">
        <v>100</v>
      </c>
      <c r="C216" s="24" t="str">
        <f t="shared" si="1"/>
        <v>17-5</v>
      </c>
      <c r="D216" s="25">
        <v>43.0</v>
      </c>
      <c r="E216" s="26">
        <v>17.0</v>
      </c>
      <c r="F216" s="26">
        <v>5.0</v>
      </c>
      <c r="G216" s="27">
        <v>120.0</v>
      </c>
      <c r="H216" s="31">
        <v>80.0</v>
      </c>
      <c r="I216" s="28">
        <f t="shared" si="2"/>
        <v>960</v>
      </c>
      <c r="J216" s="28">
        <f t="shared" si="3"/>
        <v>57600</v>
      </c>
      <c r="K216" s="29">
        <v>76.0</v>
      </c>
      <c r="L216" s="29">
        <f t="shared" si="4"/>
        <v>912</v>
      </c>
      <c r="M216" s="29">
        <f t="shared" si="5"/>
        <v>54720</v>
      </c>
      <c r="N216" s="32">
        <v>152.0</v>
      </c>
      <c r="O216" s="30">
        <f t="shared" si="6"/>
        <v>1824</v>
      </c>
      <c r="P216" s="30">
        <f t="shared" si="7"/>
        <v>109440</v>
      </c>
    </row>
    <row r="217" ht="15.75" customHeight="1">
      <c r="A217" s="22" t="s">
        <v>98</v>
      </c>
      <c r="B217" s="23" t="s">
        <v>100</v>
      </c>
      <c r="C217" s="24" t="str">
        <f t="shared" si="1"/>
        <v>17-6</v>
      </c>
      <c r="D217" s="25">
        <v>44.0</v>
      </c>
      <c r="E217" s="26">
        <v>17.0</v>
      </c>
      <c r="F217" s="26">
        <v>6.0</v>
      </c>
      <c r="G217" s="27">
        <v>120.0</v>
      </c>
      <c r="H217" s="31">
        <v>80.0</v>
      </c>
      <c r="I217" s="28">
        <f t="shared" si="2"/>
        <v>960</v>
      </c>
      <c r="J217" s="28">
        <f t="shared" si="3"/>
        <v>57600</v>
      </c>
      <c r="K217" s="29">
        <v>77.0</v>
      </c>
      <c r="L217" s="29">
        <f t="shared" si="4"/>
        <v>924</v>
      </c>
      <c r="M217" s="29">
        <f t="shared" si="5"/>
        <v>55440</v>
      </c>
      <c r="N217" s="32">
        <v>152.0</v>
      </c>
      <c r="O217" s="30">
        <f t="shared" si="6"/>
        <v>1824</v>
      </c>
      <c r="P217" s="30">
        <f t="shared" si="7"/>
        <v>109440</v>
      </c>
    </row>
    <row r="218" ht="15.75" customHeight="1">
      <c r="A218" s="22" t="s">
        <v>98</v>
      </c>
      <c r="B218" s="23" t="s">
        <v>100</v>
      </c>
      <c r="C218" s="24" t="str">
        <f t="shared" si="1"/>
        <v>17-7</v>
      </c>
      <c r="D218" s="25">
        <v>44.0</v>
      </c>
      <c r="E218" s="26">
        <v>17.0</v>
      </c>
      <c r="F218" s="26">
        <v>7.0</v>
      </c>
      <c r="G218" s="27">
        <v>120.0</v>
      </c>
      <c r="H218" s="31">
        <v>80.0</v>
      </c>
      <c r="I218" s="28">
        <f t="shared" si="2"/>
        <v>960</v>
      </c>
      <c r="J218" s="28">
        <f t="shared" si="3"/>
        <v>57600</v>
      </c>
      <c r="K218" s="29">
        <v>77.0</v>
      </c>
      <c r="L218" s="29">
        <f t="shared" si="4"/>
        <v>924</v>
      </c>
      <c r="M218" s="29">
        <f t="shared" si="5"/>
        <v>55440</v>
      </c>
      <c r="N218" s="32">
        <v>152.0</v>
      </c>
      <c r="O218" s="30">
        <f t="shared" si="6"/>
        <v>1824</v>
      </c>
      <c r="P218" s="30">
        <f t="shared" si="7"/>
        <v>109440</v>
      </c>
    </row>
    <row r="219" ht="15.75" customHeight="1">
      <c r="A219" s="22" t="s">
        <v>98</v>
      </c>
      <c r="B219" s="23" t="s">
        <v>100</v>
      </c>
      <c r="C219" s="24" t="str">
        <f t="shared" si="1"/>
        <v>17-8</v>
      </c>
      <c r="D219" s="25">
        <v>44.0</v>
      </c>
      <c r="E219" s="26">
        <v>17.0</v>
      </c>
      <c r="F219" s="26">
        <v>8.0</v>
      </c>
      <c r="G219" s="27">
        <v>120.0</v>
      </c>
      <c r="H219" s="31">
        <v>80.0</v>
      </c>
      <c r="I219" s="28">
        <f t="shared" si="2"/>
        <v>960</v>
      </c>
      <c r="J219" s="28">
        <f t="shared" si="3"/>
        <v>57600</v>
      </c>
      <c r="K219" s="29">
        <v>77.0</v>
      </c>
      <c r="L219" s="29">
        <f t="shared" si="4"/>
        <v>924</v>
      </c>
      <c r="M219" s="29">
        <f t="shared" si="5"/>
        <v>55440</v>
      </c>
      <c r="N219" s="32">
        <v>152.0</v>
      </c>
      <c r="O219" s="30">
        <f t="shared" si="6"/>
        <v>1824</v>
      </c>
      <c r="P219" s="30">
        <f t="shared" si="7"/>
        <v>109440</v>
      </c>
    </row>
    <row r="220" ht="15.75" customHeight="1">
      <c r="A220" s="22" t="s">
        <v>98</v>
      </c>
      <c r="B220" s="23" t="s">
        <v>100</v>
      </c>
      <c r="C220" s="24" t="str">
        <f t="shared" si="1"/>
        <v>17-9</v>
      </c>
      <c r="D220" s="25">
        <v>44.0</v>
      </c>
      <c r="E220" s="26">
        <v>17.0</v>
      </c>
      <c r="F220" s="26">
        <v>9.0</v>
      </c>
      <c r="G220" s="27">
        <v>120.0</v>
      </c>
      <c r="H220" s="31">
        <v>80.0</v>
      </c>
      <c r="I220" s="28">
        <f t="shared" si="2"/>
        <v>960</v>
      </c>
      <c r="J220" s="28">
        <f t="shared" si="3"/>
        <v>57600</v>
      </c>
      <c r="K220" s="29">
        <v>77.0</v>
      </c>
      <c r="L220" s="29">
        <f t="shared" si="4"/>
        <v>924</v>
      </c>
      <c r="M220" s="29">
        <f t="shared" si="5"/>
        <v>55440</v>
      </c>
      <c r="N220" s="32">
        <v>152.0</v>
      </c>
      <c r="O220" s="30">
        <f t="shared" si="6"/>
        <v>1824</v>
      </c>
      <c r="P220" s="30">
        <f t="shared" si="7"/>
        <v>109440</v>
      </c>
    </row>
    <row r="221" ht="15.75" customHeight="1">
      <c r="A221" s="22" t="s">
        <v>98</v>
      </c>
      <c r="B221" s="23" t="s">
        <v>100</v>
      </c>
      <c r="C221" s="24" t="str">
        <f t="shared" si="1"/>
        <v>17-10</v>
      </c>
      <c r="D221" s="25">
        <v>44.0</v>
      </c>
      <c r="E221" s="26">
        <v>17.0</v>
      </c>
      <c r="F221" s="26">
        <v>10.0</v>
      </c>
      <c r="G221" s="27">
        <v>122.0</v>
      </c>
      <c r="H221" s="31">
        <v>80.0</v>
      </c>
      <c r="I221" s="28">
        <f t="shared" si="2"/>
        <v>960</v>
      </c>
      <c r="J221" s="28">
        <f t="shared" si="3"/>
        <v>57600</v>
      </c>
      <c r="K221" s="29">
        <v>77.0</v>
      </c>
      <c r="L221" s="29">
        <f t="shared" si="4"/>
        <v>924</v>
      </c>
      <c r="M221" s="29">
        <f t="shared" si="5"/>
        <v>55440</v>
      </c>
      <c r="N221" s="32">
        <v>152.0</v>
      </c>
      <c r="O221" s="30">
        <f t="shared" si="6"/>
        <v>1824</v>
      </c>
      <c r="P221" s="30">
        <f t="shared" si="7"/>
        <v>109440</v>
      </c>
    </row>
    <row r="222" ht="15.75" customHeight="1">
      <c r="A222" s="22" t="s">
        <v>98</v>
      </c>
      <c r="B222" s="23" t="s">
        <v>106</v>
      </c>
      <c r="C222" s="24" t="str">
        <f t="shared" si="1"/>
        <v>18-1</v>
      </c>
      <c r="D222" s="25">
        <v>45.0</v>
      </c>
      <c r="E222" s="26">
        <v>18.0</v>
      </c>
      <c r="F222" s="26">
        <v>1.0</v>
      </c>
      <c r="G222" s="27">
        <v>122.0</v>
      </c>
      <c r="H222" s="31">
        <v>81.0</v>
      </c>
      <c r="I222" s="28">
        <f t="shared" si="2"/>
        <v>972</v>
      </c>
      <c r="J222" s="28">
        <f t="shared" si="3"/>
        <v>58320</v>
      </c>
      <c r="K222" s="29">
        <v>78.0</v>
      </c>
      <c r="L222" s="29">
        <f t="shared" si="4"/>
        <v>936</v>
      </c>
      <c r="M222" s="29">
        <f t="shared" si="5"/>
        <v>56160</v>
      </c>
      <c r="N222" s="32">
        <v>153.0</v>
      </c>
      <c r="O222" s="30">
        <f t="shared" si="6"/>
        <v>1836</v>
      </c>
      <c r="P222" s="30">
        <f t="shared" si="7"/>
        <v>110160</v>
      </c>
    </row>
    <row r="223" ht="15.75" customHeight="1">
      <c r="A223" s="22" t="s">
        <v>98</v>
      </c>
      <c r="B223" s="23" t="s">
        <v>106</v>
      </c>
      <c r="C223" s="24" t="str">
        <f t="shared" si="1"/>
        <v>18-2</v>
      </c>
      <c r="D223" s="25">
        <v>45.0</v>
      </c>
      <c r="E223" s="26">
        <v>18.0</v>
      </c>
      <c r="F223" s="26">
        <v>2.0</v>
      </c>
      <c r="G223" s="27">
        <v>122.0</v>
      </c>
      <c r="H223" s="31">
        <v>81.0</v>
      </c>
      <c r="I223" s="28">
        <f t="shared" si="2"/>
        <v>972</v>
      </c>
      <c r="J223" s="28">
        <f t="shared" si="3"/>
        <v>58320</v>
      </c>
      <c r="K223" s="29">
        <v>78.0</v>
      </c>
      <c r="L223" s="29">
        <f t="shared" si="4"/>
        <v>936</v>
      </c>
      <c r="M223" s="29">
        <f t="shared" si="5"/>
        <v>56160</v>
      </c>
      <c r="N223" s="32">
        <v>153.0</v>
      </c>
      <c r="O223" s="30">
        <f t="shared" si="6"/>
        <v>1836</v>
      </c>
      <c r="P223" s="30">
        <f t="shared" si="7"/>
        <v>110160</v>
      </c>
    </row>
    <row r="224" ht="15.75" customHeight="1">
      <c r="A224" s="22" t="s">
        <v>98</v>
      </c>
      <c r="B224" s="23" t="s">
        <v>106</v>
      </c>
      <c r="C224" s="24" t="str">
        <f t="shared" si="1"/>
        <v>18-3</v>
      </c>
      <c r="D224" s="25">
        <v>45.0</v>
      </c>
      <c r="E224" s="26">
        <v>18.0</v>
      </c>
      <c r="F224" s="26">
        <v>3.0</v>
      </c>
      <c r="G224" s="27">
        <v>122.0</v>
      </c>
      <c r="H224" s="31">
        <v>81.0</v>
      </c>
      <c r="I224" s="28">
        <f t="shared" si="2"/>
        <v>972</v>
      </c>
      <c r="J224" s="28">
        <f t="shared" si="3"/>
        <v>58320</v>
      </c>
      <c r="K224" s="29">
        <v>78.0</v>
      </c>
      <c r="L224" s="29">
        <f t="shared" si="4"/>
        <v>936</v>
      </c>
      <c r="M224" s="29">
        <f t="shared" si="5"/>
        <v>56160</v>
      </c>
      <c r="N224" s="32">
        <v>153.0</v>
      </c>
      <c r="O224" s="30">
        <f t="shared" si="6"/>
        <v>1836</v>
      </c>
      <c r="P224" s="30">
        <f t="shared" si="7"/>
        <v>110160</v>
      </c>
    </row>
    <row r="225" ht="15.75" customHeight="1">
      <c r="A225" s="22" t="s">
        <v>98</v>
      </c>
      <c r="B225" s="23" t="s">
        <v>106</v>
      </c>
      <c r="C225" s="24" t="str">
        <f t="shared" si="1"/>
        <v>18-4</v>
      </c>
      <c r="D225" s="25">
        <v>45.0</v>
      </c>
      <c r="E225" s="26">
        <v>18.0</v>
      </c>
      <c r="F225" s="26">
        <v>4.0</v>
      </c>
      <c r="G225" s="27">
        <v>122.0</v>
      </c>
      <c r="H225" s="31">
        <v>81.0</v>
      </c>
      <c r="I225" s="28">
        <f t="shared" si="2"/>
        <v>972</v>
      </c>
      <c r="J225" s="28">
        <f t="shared" si="3"/>
        <v>58320</v>
      </c>
      <c r="K225" s="29">
        <v>78.0</v>
      </c>
      <c r="L225" s="29">
        <f t="shared" si="4"/>
        <v>936</v>
      </c>
      <c r="M225" s="29">
        <f t="shared" si="5"/>
        <v>56160</v>
      </c>
      <c r="N225" s="32">
        <v>153.0</v>
      </c>
      <c r="O225" s="30">
        <f t="shared" si="6"/>
        <v>1836</v>
      </c>
      <c r="P225" s="30">
        <f t="shared" si="7"/>
        <v>110160</v>
      </c>
    </row>
    <row r="226" ht="15.75" customHeight="1">
      <c r="A226" s="22" t="s">
        <v>98</v>
      </c>
      <c r="B226" s="23" t="s">
        <v>106</v>
      </c>
      <c r="C226" s="24" t="str">
        <f t="shared" si="1"/>
        <v>18-5</v>
      </c>
      <c r="D226" s="25">
        <v>45.0</v>
      </c>
      <c r="E226" s="26">
        <v>18.0</v>
      </c>
      <c r="F226" s="26">
        <v>5.0</v>
      </c>
      <c r="G226" s="27">
        <v>124.0</v>
      </c>
      <c r="H226" s="31">
        <v>81.0</v>
      </c>
      <c r="I226" s="28">
        <f t="shared" si="2"/>
        <v>972</v>
      </c>
      <c r="J226" s="28">
        <f t="shared" si="3"/>
        <v>58320</v>
      </c>
      <c r="K226" s="29">
        <v>78.0</v>
      </c>
      <c r="L226" s="29">
        <f t="shared" si="4"/>
        <v>936</v>
      </c>
      <c r="M226" s="29">
        <f t="shared" si="5"/>
        <v>56160</v>
      </c>
      <c r="N226" s="32">
        <v>153.0</v>
      </c>
      <c r="O226" s="30">
        <f t="shared" si="6"/>
        <v>1836</v>
      </c>
      <c r="P226" s="30">
        <f t="shared" si="7"/>
        <v>110160</v>
      </c>
    </row>
    <row r="227" ht="15.75" customHeight="1">
      <c r="A227" s="22" t="s">
        <v>98</v>
      </c>
      <c r="B227" s="23" t="s">
        <v>106</v>
      </c>
      <c r="C227" s="24" t="str">
        <f t="shared" si="1"/>
        <v>18-6</v>
      </c>
      <c r="D227" s="25">
        <v>46.0</v>
      </c>
      <c r="E227" s="26">
        <v>18.0</v>
      </c>
      <c r="F227" s="26">
        <v>6.0</v>
      </c>
      <c r="G227" s="27">
        <v>124.0</v>
      </c>
      <c r="H227" s="31">
        <v>81.0</v>
      </c>
      <c r="I227" s="28">
        <f t="shared" si="2"/>
        <v>972</v>
      </c>
      <c r="J227" s="28">
        <f t="shared" si="3"/>
        <v>58320</v>
      </c>
      <c r="K227" s="29">
        <v>79.0</v>
      </c>
      <c r="L227" s="29">
        <f t="shared" si="4"/>
        <v>948</v>
      </c>
      <c r="M227" s="29">
        <f t="shared" si="5"/>
        <v>56880</v>
      </c>
      <c r="N227" s="32">
        <v>153.0</v>
      </c>
      <c r="O227" s="30">
        <f t="shared" si="6"/>
        <v>1836</v>
      </c>
      <c r="P227" s="30">
        <f t="shared" si="7"/>
        <v>110160</v>
      </c>
    </row>
    <row r="228" ht="15.75" customHeight="1">
      <c r="A228" s="22" t="s">
        <v>98</v>
      </c>
      <c r="B228" s="23" t="s">
        <v>106</v>
      </c>
      <c r="C228" s="24" t="str">
        <f t="shared" si="1"/>
        <v>18-7</v>
      </c>
      <c r="D228" s="25">
        <v>46.0</v>
      </c>
      <c r="E228" s="26">
        <v>18.0</v>
      </c>
      <c r="F228" s="26">
        <v>7.0</v>
      </c>
      <c r="G228" s="27">
        <v>124.0</v>
      </c>
      <c r="H228" s="31">
        <v>81.0</v>
      </c>
      <c r="I228" s="28">
        <f t="shared" si="2"/>
        <v>972</v>
      </c>
      <c r="J228" s="28">
        <f t="shared" si="3"/>
        <v>58320</v>
      </c>
      <c r="K228" s="29">
        <v>79.0</v>
      </c>
      <c r="L228" s="29">
        <f t="shared" si="4"/>
        <v>948</v>
      </c>
      <c r="M228" s="29">
        <f t="shared" si="5"/>
        <v>56880</v>
      </c>
      <c r="N228" s="32">
        <v>153.0</v>
      </c>
      <c r="O228" s="30">
        <f t="shared" si="6"/>
        <v>1836</v>
      </c>
      <c r="P228" s="30">
        <f t="shared" si="7"/>
        <v>110160</v>
      </c>
    </row>
    <row r="229" ht="15.75" customHeight="1">
      <c r="A229" s="22" t="s">
        <v>98</v>
      </c>
      <c r="B229" s="23" t="s">
        <v>106</v>
      </c>
      <c r="C229" s="24" t="str">
        <f t="shared" si="1"/>
        <v>18-8</v>
      </c>
      <c r="D229" s="25">
        <v>46.0</v>
      </c>
      <c r="E229" s="26">
        <v>18.0</v>
      </c>
      <c r="F229" s="26">
        <v>8.0</v>
      </c>
      <c r="G229" s="27">
        <v>124.0</v>
      </c>
      <c r="H229" s="31">
        <v>81.0</v>
      </c>
      <c r="I229" s="28">
        <f t="shared" si="2"/>
        <v>972</v>
      </c>
      <c r="J229" s="28">
        <f t="shared" si="3"/>
        <v>58320</v>
      </c>
      <c r="K229" s="29">
        <v>79.0</v>
      </c>
      <c r="L229" s="29">
        <f t="shared" si="4"/>
        <v>948</v>
      </c>
      <c r="M229" s="29">
        <f t="shared" si="5"/>
        <v>56880</v>
      </c>
      <c r="N229" s="32">
        <v>153.0</v>
      </c>
      <c r="O229" s="30">
        <f t="shared" si="6"/>
        <v>1836</v>
      </c>
      <c r="P229" s="30">
        <f t="shared" si="7"/>
        <v>110160</v>
      </c>
    </row>
    <row r="230" ht="15.75" customHeight="1">
      <c r="A230" s="22" t="s">
        <v>98</v>
      </c>
      <c r="B230" s="23" t="s">
        <v>106</v>
      </c>
      <c r="C230" s="24" t="str">
        <f t="shared" si="1"/>
        <v>18-9</v>
      </c>
      <c r="D230" s="25">
        <v>46.0</v>
      </c>
      <c r="E230" s="26">
        <v>18.0</v>
      </c>
      <c r="F230" s="26">
        <v>9.0</v>
      </c>
      <c r="G230" s="27">
        <v>124.0</v>
      </c>
      <c r="H230" s="31">
        <v>81.0</v>
      </c>
      <c r="I230" s="28">
        <f t="shared" si="2"/>
        <v>972</v>
      </c>
      <c r="J230" s="28">
        <f t="shared" si="3"/>
        <v>58320</v>
      </c>
      <c r="K230" s="29">
        <v>79.0</v>
      </c>
      <c r="L230" s="29">
        <f t="shared" si="4"/>
        <v>948</v>
      </c>
      <c r="M230" s="29">
        <f t="shared" si="5"/>
        <v>56880</v>
      </c>
      <c r="N230" s="32">
        <v>153.0</v>
      </c>
      <c r="O230" s="30">
        <f t="shared" si="6"/>
        <v>1836</v>
      </c>
      <c r="P230" s="30">
        <f t="shared" si="7"/>
        <v>110160</v>
      </c>
    </row>
    <row r="231" ht="15.75" customHeight="1">
      <c r="A231" s="22" t="s">
        <v>98</v>
      </c>
      <c r="B231" s="23" t="s">
        <v>106</v>
      </c>
      <c r="C231" s="24" t="str">
        <f t="shared" si="1"/>
        <v>18-10</v>
      </c>
      <c r="D231" s="25">
        <v>46.0</v>
      </c>
      <c r="E231" s="26">
        <v>18.0</v>
      </c>
      <c r="F231" s="26">
        <v>10.0</v>
      </c>
      <c r="G231" s="27">
        <v>126.0</v>
      </c>
      <c r="H231" s="31">
        <v>81.0</v>
      </c>
      <c r="I231" s="28">
        <f t="shared" si="2"/>
        <v>972</v>
      </c>
      <c r="J231" s="28">
        <f t="shared" si="3"/>
        <v>58320</v>
      </c>
      <c r="K231" s="29">
        <v>79.0</v>
      </c>
      <c r="L231" s="29">
        <f t="shared" si="4"/>
        <v>948</v>
      </c>
      <c r="M231" s="29">
        <f t="shared" si="5"/>
        <v>56880</v>
      </c>
      <c r="N231" s="32">
        <v>153.0</v>
      </c>
      <c r="O231" s="30">
        <f t="shared" si="6"/>
        <v>1836</v>
      </c>
      <c r="P231" s="30">
        <f t="shared" si="7"/>
        <v>110160</v>
      </c>
    </row>
    <row r="232" ht="15.75" customHeight="1">
      <c r="A232" s="22" t="s">
        <v>112</v>
      </c>
      <c r="B232" s="23" t="s">
        <v>90</v>
      </c>
      <c r="C232" s="24" t="str">
        <f t="shared" si="1"/>
        <v>19-1</v>
      </c>
      <c r="D232" s="25">
        <v>46.0</v>
      </c>
      <c r="E232" s="26">
        <v>19.0</v>
      </c>
      <c r="F232" s="26">
        <v>1.0</v>
      </c>
      <c r="G232" s="27">
        <v>126.0</v>
      </c>
      <c r="H232" s="31">
        <v>82.0</v>
      </c>
      <c r="I232" s="28">
        <f t="shared" si="2"/>
        <v>984</v>
      </c>
      <c r="J232" s="28">
        <f t="shared" si="3"/>
        <v>59040</v>
      </c>
      <c r="K232" s="29">
        <v>79.0</v>
      </c>
      <c r="L232" s="29">
        <f t="shared" si="4"/>
        <v>948</v>
      </c>
      <c r="M232" s="29">
        <f t="shared" si="5"/>
        <v>56880</v>
      </c>
      <c r="N232" s="32">
        <v>154.0</v>
      </c>
      <c r="O232" s="30">
        <f t="shared" si="6"/>
        <v>1848</v>
      </c>
      <c r="P232" s="30">
        <f t="shared" si="7"/>
        <v>110880</v>
      </c>
    </row>
    <row r="233" ht="15.75" customHeight="1">
      <c r="A233" s="22" t="s">
        <v>112</v>
      </c>
      <c r="B233" s="23" t="s">
        <v>90</v>
      </c>
      <c r="C233" s="24" t="str">
        <f t="shared" si="1"/>
        <v>19-2</v>
      </c>
      <c r="D233" s="25">
        <v>46.0</v>
      </c>
      <c r="E233" s="26">
        <v>19.0</v>
      </c>
      <c r="F233" s="26">
        <v>2.0</v>
      </c>
      <c r="G233" s="27">
        <v>126.0</v>
      </c>
      <c r="H233" s="31">
        <v>82.0</v>
      </c>
      <c r="I233" s="28">
        <f t="shared" si="2"/>
        <v>984</v>
      </c>
      <c r="J233" s="28">
        <f t="shared" si="3"/>
        <v>59040</v>
      </c>
      <c r="K233" s="29">
        <v>79.0</v>
      </c>
      <c r="L233" s="29">
        <f t="shared" si="4"/>
        <v>948</v>
      </c>
      <c r="M233" s="29">
        <f t="shared" si="5"/>
        <v>56880</v>
      </c>
      <c r="N233" s="32">
        <v>154.0</v>
      </c>
      <c r="O233" s="30">
        <f t="shared" si="6"/>
        <v>1848</v>
      </c>
      <c r="P233" s="30">
        <f t="shared" si="7"/>
        <v>110880</v>
      </c>
    </row>
    <row r="234" ht="15.75" customHeight="1">
      <c r="A234" s="22" t="s">
        <v>112</v>
      </c>
      <c r="B234" s="23" t="s">
        <v>90</v>
      </c>
      <c r="C234" s="24" t="str">
        <f t="shared" si="1"/>
        <v>19-3</v>
      </c>
      <c r="D234" s="25">
        <v>46.0</v>
      </c>
      <c r="E234" s="26">
        <v>19.0</v>
      </c>
      <c r="F234" s="26">
        <v>3.0</v>
      </c>
      <c r="G234" s="27">
        <v>126.0</v>
      </c>
      <c r="H234" s="31">
        <v>82.0</v>
      </c>
      <c r="I234" s="28">
        <f t="shared" si="2"/>
        <v>984</v>
      </c>
      <c r="J234" s="28">
        <f t="shared" si="3"/>
        <v>59040</v>
      </c>
      <c r="K234" s="29">
        <v>79.0</v>
      </c>
      <c r="L234" s="29">
        <f t="shared" si="4"/>
        <v>948</v>
      </c>
      <c r="M234" s="29">
        <f t="shared" si="5"/>
        <v>56880</v>
      </c>
      <c r="N234" s="32">
        <v>154.0</v>
      </c>
      <c r="O234" s="30">
        <f t="shared" si="6"/>
        <v>1848</v>
      </c>
      <c r="P234" s="30">
        <f t="shared" si="7"/>
        <v>110880</v>
      </c>
    </row>
    <row r="235" ht="15.75" customHeight="1">
      <c r="A235" s="22" t="s">
        <v>112</v>
      </c>
      <c r="B235" s="23" t="s">
        <v>90</v>
      </c>
      <c r="C235" s="24" t="str">
        <f t="shared" si="1"/>
        <v>19-4</v>
      </c>
      <c r="D235" s="25">
        <v>46.0</v>
      </c>
      <c r="E235" s="26">
        <v>19.0</v>
      </c>
      <c r="F235" s="26">
        <v>4.0</v>
      </c>
      <c r="G235" s="53">
        <v>127.0</v>
      </c>
      <c r="H235" s="31">
        <v>82.0</v>
      </c>
      <c r="I235" s="28">
        <f t="shared" si="2"/>
        <v>984</v>
      </c>
      <c r="J235" s="28">
        <f t="shared" si="3"/>
        <v>59040</v>
      </c>
      <c r="K235" s="29">
        <v>79.0</v>
      </c>
      <c r="L235" s="29">
        <f t="shared" si="4"/>
        <v>948</v>
      </c>
      <c r="M235" s="29">
        <f t="shared" si="5"/>
        <v>56880</v>
      </c>
      <c r="N235" s="32">
        <v>154.0</v>
      </c>
      <c r="O235" s="30">
        <f t="shared" si="6"/>
        <v>1848</v>
      </c>
      <c r="P235" s="30">
        <f t="shared" si="7"/>
        <v>110880</v>
      </c>
    </row>
    <row r="236" ht="15.75" customHeight="1">
      <c r="A236" s="22" t="s">
        <v>112</v>
      </c>
      <c r="B236" s="23" t="s">
        <v>90</v>
      </c>
      <c r="C236" s="24" t="str">
        <f t="shared" si="1"/>
        <v>19-5</v>
      </c>
      <c r="D236" s="25">
        <v>46.0</v>
      </c>
      <c r="E236" s="26">
        <v>19.0</v>
      </c>
      <c r="F236" s="26">
        <v>5.0</v>
      </c>
      <c r="G236" s="27">
        <v>127.0</v>
      </c>
      <c r="H236" s="31">
        <v>82.0</v>
      </c>
      <c r="I236" s="28">
        <f t="shared" si="2"/>
        <v>984</v>
      </c>
      <c r="J236" s="28">
        <f t="shared" si="3"/>
        <v>59040</v>
      </c>
      <c r="K236" s="29">
        <v>79.0</v>
      </c>
      <c r="L236" s="29">
        <f t="shared" si="4"/>
        <v>948</v>
      </c>
      <c r="M236" s="29">
        <f t="shared" si="5"/>
        <v>56880</v>
      </c>
      <c r="N236" s="32">
        <v>154.0</v>
      </c>
      <c r="O236" s="30">
        <f t="shared" si="6"/>
        <v>1848</v>
      </c>
      <c r="P236" s="30">
        <f t="shared" si="7"/>
        <v>110880</v>
      </c>
    </row>
    <row r="237" ht="15.75" customHeight="1">
      <c r="A237" s="22" t="s">
        <v>112</v>
      </c>
      <c r="B237" s="23" t="s">
        <v>90</v>
      </c>
      <c r="C237" s="24" t="str">
        <f t="shared" si="1"/>
        <v>19-6</v>
      </c>
      <c r="D237" s="25">
        <v>47.0</v>
      </c>
      <c r="E237" s="26">
        <v>19.0</v>
      </c>
      <c r="F237" s="26">
        <v>6.0</v>
      </c>
      <c r="G237" s="27">
        <v>128.0</v>
      </c>
      <c r="H237" s="31">
        <v>82.0</v>
      </c>
      <c r="I237" s="28">
        <f t="shared" si="2"/>
        <v>984</v>
      </c>
      <c r="J237" s="28">
        <f t="shared" si="3"/>
        <v>59040</v>
      </c>
      <c r="K237" s="29">
        <v>80.0</v>
      </c>
      <c r="L237" s="29">
        <f t="shared" si="4"/>
        <v>960</v>
      </c>
      <c r="M237" s="29">
        <f t="shared" si="5"/>
        <v>57600</v>
      </c>
      <c r="N237" s="32">
        <v>154.0</v>
      </c>
      <c r="O237" s="30">
        <f t="shared" si="6"/>
        <v>1848</v>
      </c>
      <c r="P237" s="30">
        <f t="shared" si="7"/>
        <v>110880</v>
      </c>
    </row>
    <row r="238" ht="15.75" customHeight="1">
      <c r="A238" s="22" t="s">
        <v>112</v>
      </c>
      <c r="B238" s="23" t="s">
        <v>90</v>
      </c>
      <c r="C238" s="24" t="str">
        <f t="shared" si="1"/>
        <v>19-7</v>
      </c>
      <c r="D238" s="25">
        <v>47.0</v>
      </c>
      <c r="E238" s="26">
        <v>19.0</v>
      </c>
      <c r="F238" s="26">
        <v>7.0</v>
      </c>
      <c r="G238" s="27">
        <v>128.0</v>
      </c>
      <c r="H238" s="31">
        <v>82.0</v>
      </c>
      <c r="I238" s="28">
        <f t="shared" si="2"/>
        <v>984</v>
      </c>
      <c r="J238" s="28">
        <f t="shared" si="3"/>
        <v>59040</v>
      </c>
      <c r="K238" s="29">
        <v>80.0</v>
      </c>
      <c r="L238" s="29">
        <f t="shared" si="4"/>
        <v>960</v>
      </c>
      <c r="M238" s="29">
        <f t="shared" si="5"/>
        <v>57600</v>
      </c>
      <c r="N238" s="32">
        <v>154.0</v>
      </c>
      <c r="O238" s="30">
        <f t="shared" si="6"/>
        <v>1848</v>
      </c>
      <c r="P238" s="30">
        <f t="shared" si="7"/>
        <v>110880</v>
      </c>
    </row>
    <row r="239" ht="15.75" customHeight="1">
      <c r="A239" s="22" t="s">
        <v>112</v>
      </c>
      <c r="B239" s="23" t="s">
        <v>90</v>
      </c>
      <c r="C239" s="24" t="str">
        <f t="shared" si="1"/>
        <v>19-8</v>
      </c>
      <c r="D239" s="25">
        <v>47.0</v>
      </c>
      <c r="E239" s="26">
        <v>19.0</v>
      </c>
      <c r="F239" s="26">
        <v>8.0</v>
      </c>
      <c r="G239" s="27">
        <v>129.0</v>
      </c>
      <c r="H239" s="31">
        <v>82.0</v>
      </c>
      <c r="I239" s="28">
        <f t="shared" si="2"/>
        <v>984</v>
      </c>
      <c r="J239" s="28">
        <f t="shared" si="3"/>
        <v>59040</v>
      </c>
      <c r="K239" s="29">
        <v>80.0</v>
      </c>
      <c r="L239" s="29">
        <f t="shared" si="4"/>
        <v>960</v>
      </c>
      <c r="M239" s="29">
        <f t="shared" si="5"/>
        <v>57600</v>
      </c>
      <c r="N239" s="32">
        <v>154.0</v>
      </c>
      <c r="O239" s="30">
        <f t="shared" si="6"/>
        <v>1848</v>
      </c>
      <c r="P239" s="30">
        <f t="shared" si="7"/>
        <v>110880</v>
      </c>
    </row>
    <row r="240" ht="15.75" customHeight="1">
      <c r="A240" s="22" t="s">
        <v>112</v>
      </c>
      <c r="B240" s="23" t="s">
        <v>90</v>
      </c>
      <c r="C240" s="24" t="str">
        <f t="shared" si="1"/>
        <v>19-9</v>
      </c>
      <c r="D240" s="25">
        <v>47.0</v>
      </c>
      <c r="E240" s="26">
        <v>19.0</v>
      </c>
      <c r="F240" s="26">
        <v>9.0</v>
      </c>
      <c r="G240" s="27">
        <v>129.0</v>
      </c>
      <c r="H240" s="31">
        <v>82.0</v>
      </c>
      <c r="I240" s="28">
        <f t="shared" si="2"/>
        <v>984</v>
      </c>
      <c r="J240" s="28">
        <f t="shared" si="3"/>
        <v>59040</v>
      </c>
      <c r="K240" s="29">
        <v>80.0</v>
      </c>
      <c r="L240" s="29">
        <f t="shared" si="4"/>
        <v>960</v>
      </c>
      <c r="M240" s="29">
        <f t="shared" si="5"/>
        <v>57600</v>
      </c>
      <c r="N240" s="32">
        <v>154.0</v>
      </c>
      <c r="O240" s="30">
        <f t="shared" si="6"/>
        <v>1848</v>
      </c>
      <c r="P240" s="30">
        <f t="shared" si="7"/>
        <v>110880</v>
      </c>
    </row>
    <row r="241" ht="15.75" customHeight="1">
      <c r="A241" s="22" t="s">
        <v>112</v>
      </c>
      <c r="B241" s="23" t="s">
        <v>90</v>
      </c>
      <c r="C241" s="24" t="str">
        <f t="shared" si="1"/>
        <v>19-10</v>
      </c>
      <c r="D241" s="25">
        <v>47.0</v>
      </c>
      <c r="E241" s="26">
        <v>19.0</v>
      </c>
      <c r="F241" s="26">
        <v>10.0</v>
      </c>
      <c r="G241" s="27">
        <v>130.0</v>
      </c>
      <c r="H241" s="31">
        <v>82.0</v>
      </c>
      <c r="I241" s="28">
        <f t="shared" si="2"/>
        <v>984</v>
      </c>
      <c r="J241" s="28">
        <f t="shared" si="3"/>
        <v>59040</v>
      </c>
      <c r="K241" s="29">
        <v>80.0</v>
      </c>
      <c r="L241" s="29">
        <f t="shared" si="4"/>
        <v>960</v>
      </c>
      <c r="M241" s="29">
        <f t="shared" si="5"/>
        <v>57600</v>
      </c>
      <c r="N241" s="32">
        <v>154.0</v>
      </c>
      <c r="O241" s="30">
        <f t="shared" si="6"/>
        <v>1848</v>
      </c>
      <c r="P241" s="30">
        <f t="shared" si="7"/>
        <v>110880</v>
      </c>
    </row>
    <row r="242" ht="15.75" customHeight="1">
      <c r="A242" s="22" t="s">
        <v>112</v>
      </c>
      <c r="B242" s="23" t="s">
        <v>91</v>
      </c>
      <c r="C242" s="24" t="str">
        <f t="shared" si="1"/>
        <v>20-1</v>
      </c>
      <c r="D242" s="25">
        <v>47.0</v>
      </c>
      <c r="E242" s="26">
        <v>20.0</v>
      </c>
      <c r="F242" s="26">
        <v>1.0</v>
      </c>
      <c r="G242" s="27">
        <v>130.0</v>
      </c>
      <c r="H242" s="31">
        <v>83.0</v>
      </c>
      <c r="I242" s="28">
        <f t="shared" si="2"/>
        <v>996</v>
      </c>
      <c r="J242" s="28">
        <f t="shared" si="3"/>
        <v>59760</v>
      </c>
      <c r="K242" s="29">
        <v>80.0</v>
      </c>
      <c r="L242" s="29">
        <f t="shared" si="4"/>
        <v>960</v>
      </c>
      <c r="M242" s="29">
        <f t="shared" si="5"/>
        <v>57600</v>
      </c>
      <c r="N242" s="32">
        <v>155.0</v>
      </c>
      <c r="O242" s="30">
        <f t="shared" si="6"/>
        <v>1860</v>
      </c>
      <c r="P242" s="30">
        <f t="shared" si="7"/>
        <v>111600</v>
      </c>
    </row>
    <row r="243" ht="15.75" customHeight="1">
      <c r="A243" s="22" t="s">
        <v>112</v>
      </c>
      <c r="B243" s="23" t="s">
        <v>91</v>
      </c>
      <c r="C243" s="24" t="str">
        <f t="shared" si="1"/>
        <v>20-2</v>
      </c>
      <c r="D243" s="25">
        <v>47.0</v>
      </c>
      <c r="E243" s="26">
        <v>20.0</v>
      </c>
      <c r="F243" s="26">
        <v>2.0</v>
      </c>
      <c r="G243" s="27">
        <v>131.0</v>
      </c>
      <c r="H243" s="31">
        <v>83.0</v>
      </c>
      <c r="I243" s="28">
        <f t="shared" si="2"/>
        <v>996</v>
      </c>
      <c r="J243" s="28">
        <f t="shared" si="3"/>
        <v>59760</v>
      </c>
      <c r="K243" s="29">
        <v>80.0</v>
      </c>
      <c r="L243" s="29">
        <f t="shared" si="4"/>
        <v>960</v>
      </c>
      <c r="M243" s="29">
        <f t="shared" si="5"/>
        <v>57600</v>
      </c>
      <c r="N243" s="32">
        <v>155.0</v>
      </c>
      <c r="O243" s="30">
        <f t="shared" si="6"/>
        <v>1860</v>
      </c>
      <c r="P243" s="30">
        <f t="shared" si="7"/>
        <v>111600</v>
      </c>
    </row>
    <row r="244" ht="15.75" customHeight="1">
      <c r="A244" s="22" t="s">
        <v>112</v>
      </c>
      <c r="B244" s="23" t="s">
        <v>91</v>
      </c>
      <c r="C244" s="24" t="str">
        <f t="shared" si="1"/>
        <v>20-3</v>
      </c>
      <c r="D244" s="25">
        <v>47.0</v>
      </c>
      <c r="E244" s="26">
        <v>20.0</v>
      </c>
      <c r="F244" s="26">
        <v>3.0</v>
      </c>
      <c r="G244" s="27">
        <v>131.0</v>
      </c>
      <c r="H244" s="31">
        <v>83.0</v>
      </c>
      <c r="I244" s="28">
        <f t="shared" si="2"/>
        <v>996</v>
      </c>
      <c r="J244" s="28">
        <f t="shared" si="3"/>
        <v>59760</v>
      </c>
      <c r="K244" s="29">
        <v>80.0</v>
      </c>
      <c r="L244" s="29">
        <f t="shared" si="4"/>
        <v>960</v>
      </c>
      <c r="M244" s="29">
        <f t="shared" si="5"/>
        <v>57600</v>
      </c>
      <c r="N244" s="32">
        <v>155.0</v>
      </c>
      <c r="O244" s="30">
        <f t="shared" si="6"/>
        <v>1860</v>
      </c>
      <c r="P244" s="30">
        <f t="shared" si="7"/>
        <v>111600</v>
      </c>
    </row>
    <row r="245" ht="15.75" customHeight="1">
      <c r="A245" s="22" t="s">
        <v>112</v>
      </c>
      <c r="B245" s="23" t="s">
        <v>91</v>
      </c>
      <c r="C245" s="24" t="str">
        <f t="shared" si="1"/>
        <v>20-4</v>
      </c>
      <c r="D245" s="25">
        <v>47.0</v>
      </c>
      <c r="E245" s="26">
        <v>20.0</v>
      </c>
      <c r="F245" s="26">
        <v>4.0</v>
      </c>
      <c r="G245" s="27">
        <v>132.0</v>
      </c>
      <c r="H245" s="31">
        <v>83.0</v>
      </c>
      <c r="I245" s="28">
        <f t="shared" si="2"/>
        <v>996</v>
      </c>
      <c r="J245" s="28">
        <f t="shared" si="3"/>
        <v>59760</v>
      </c>
      <c r="K245" s="29">
        <v>80.0</v>
      </c>
      <c r="L245" s="29">
        <f t="shared" si="4"/>
        <v>960</v>
      </c>
      <c r="M245" s="29">
        <f t="shared" si="5"/>
        <v>57600</v>
      </c>
      <c r="N245" s="32">
        <v>155.0</v>
      </c>
      <c r="O245" s="30">
        <f t="shared" si="6"/>
        <v>1860</v>
      </c>
      <c r="P245" s="30">
        <f t="shared" si="7"/>
        <v>111600</v>
      </c>
    </row>
    <row r="246" ht="15.75" customHeight="1">
      <c r="A246" s="22" t="s">
        <v>112</v>
      </c>
      <c r="B246" s="23" t="s">
        <v>91</v>
      </c>
      <c r="C246" s="24" t="str">
        <f t="shared" si="1"/>
        <v>20-5</v>
      </c>
      <c r="D246" s="25">
        <v>47.0</v>
      </c>
      <c r="E246" s="26">
        <v>20.0</v>
      </c>
      <c r="F246" s="26">
        <v>5.0</v>
      </c>
      <c r="G246" s="27">
        <v>132.0</v>
      </c>
      <c r="H246" s="31">
        <v>83.0</v>
      </c>
      <c r="I246" s="28">
        <f t="shared" si="2"/>
        <v>996</v>
      </c>
      <c r="J246" s="28">
        <f t="shared" si="3"/>
        <v>59760</v>
      </c>
      <c r="K246" s="29">
        <v>80.0</v>
      </c>
      <c r="L246" s="29">
        <f t="shared" si="4"/>
        <v>960</v>
      </c>
      <c r="M246" s="29">
        <f t="shared" si="5"/>
        <v>57600</v>
      </c>
      <c r="N246" s="32">
        <v>155.0</v>
      </c>
      <c r="O246" s="30">
        <f t="shared" si="6"/>
        <v>1860</v>
      </c>
      <c r="P246" s="30">
        <f t="shared" si="7"/>
        <v>111600</v>
      </c>
    </row>
    <row r="247" ht="15.75" customHeight="1">
      <c r="A247" s="22" t="s">
        <v>112</v>
      </c>
      <c r="B247" s="23" t="s">
        <v>91</v>
      </c>
      <c r="C247" s="24" t="str">
        <f t="shared" si="1"/>
        <v>20-6</v>
      </c>
      <c r="D247" s="25">
        <v>48.0</v>
      </c>
      <c r="E247" s="26">
        <v>20.0</v>
      </c>
      <c r="F247" s="26">
        <v>6.0</v>
      </c>
      <c r="G247" s="27">
        <v>133.0</v>
      </c>
      <c r="H247" s="31">
        <v>83.0</v>
      </c>
      <c r="I247" s="28">
        <f t="shared" si="2"/>
        <v>996</v>
      </c>
      <c r="J247" s="28">
        <f t="shared" si="3"/>
        <v>59760</v>
      </c>
      <c r="K247" s="29">
        <v>81.0</v>
      </c>
      <c r="L247" s="29">
        <f t="shared" si="4"/>
        <v>972</v>
      </c>
      <c r="M247" s="29">
        <f t="shared" si="5"/>
        <v>58320</v>
      </c>
      <c r="N247" s="32">
        <v>155.0</v>
      </c>
      <c r="O247" s="30">
        <f t="shared" si="6"/>
        <v>1860</v>
      </c>
      <c r="P247" s="30">
        <f t="shared" si="7"/>
        <v>111600</v>
      </c>
    </row>
    <row r="248" ht="15.75" customHeight="1">
      <c r="A248" s="22" t="s">
        <v>112</v>
      </c>
      <c r="B248" s="23" t="s">
        <v>91</v>
      </c>
      <c r="C248" s="24" t="str">
        <f t="shared" si="1"/>
        <v>20-7</v>
      </c>
      <c r="D248" s="25">
        <v>48.0</v>
      </c>
      <c r="E248" s="26">
        <v>20.0</v>
      </c>
      <c r="F248" s="26">
        <v>7.0</v>
      </c>
      <c r="G248" s="27">
        <v>133.0</v>
      </c>
      <c r="H248" s="31">
        <v>83.0</v>
      </c>
      <c r="I248" s="28">
        <f t="shared" si="2"/>
        <v>996</v>
      </c>
      <c r="J248" s="28">
        <f t="shared" si="3"/>
        <v>59760</v>
      </c>
      <c r="K248" s="29">
        <v>81.0</v>
      </c>
      <c r="L248" s="29">
        <f t="shared" si="4"/>
        <v>972</v>
      </c>
      <c r="M248" s="29">
        <f t="shared" si="5"/>
        <v>58320</v>
      </c>
      <c r="N248" s="32">
        <v>155.0</v>
      </c>
      <c r="O248" s="30">
        <f t="shared" si="6"/>
        <v>1860</v>
      </c>
      <c r="P248" s="30">
        <f t="shared" si="7"/>
        <v>111600</v>
      </c>
    </row>
    <row r="249" ht="15.75" customHeight="1">
      <c r="A249" s="22" t="s">
        <v>112</v>
      </c>
      <c r="B249" s="23" t="s">
        <v>91</v>
      </c>
      <c r="C249" s="24" t="str">
        <f t="shared" si="1"/>
        <v>20-8</v>
      </c>
      <c r="D249" s="25">
        <v>48.0</v>
      </c>
      <c r="E249" s="26">
        <v>20.0</v>
      </c>
      <c r="F249" s="26">
        <v>8.0</v>
      </c>
      <c r="G249" s="27">
        <v>134.0</v>
      </c>
      <c r="H249" s="31">
        <v>83.0</v>
      </c>
      <c r="I249" s="28">
        <f t="shared" si="2"/>
        <v>996</v>
      </c>
      <c r="J249" s="28">
        <f t="shared" si="3"/>
        <v>59760</v>
      </c>
      <c r="K249" s="29">
        <v>81.0</v>
      </c>
      <c r="L249" s="29">
        <f t="shared" si="4"/>
        <v>972</v>
      </c>
      <c r="M249" s="29">
        <f t="shared" si="5"/>
        <v>58320</v>
      </c>
      <c r="N249" s="32">
        <v>155.0</v>
      </c>
      <c r="O249" s="30">
        <f t="shared" si="6"/>
        <v>1860</v>
      </c>
      <c r="P249" s="30">
        <f t="shared" si="7"/>
        <v>111600</v>
      </c>
    </row>
    <row r="250" ht="15.75" customHeight="1">
      <c r="A250" s="22" t="s">
        <v>112</v>
      </c>
      <c r="B250" s="23" t="s">
        <v>91</v>
      </c>
      <c r="C250" s="24" t="str">
        <f t="shared" si="1"/>
        <v>20-9</v>
      </c>
      <c r="D250" s="25">
        <v>48.0</v>
      </c>
      <c r="E250" s="26">
        <v>20.0</v>
      </c>
      <c r="F250" s="26">
        <v>9.0</v>
      </c>
      <c r="G250" s="27">
        <v>134.0</v>
      </c>
      <c r="H250" s="31">
        <v>83.0</v>
      </c>
      <c r="I250" s="28">
        <f t="shared" si="2"/>
        <v>996</v>
      </c>
      <c r="J250" s="28">
        <f t="shared" si="3"/>
        <v>59760</v>
      </c>
      <c r="K250" s="29">
        <v>81.0</v>
      </c>
      <c r="L250" s="29">
        <f t="shared" si="4"/>
        <v>972</v>
      </c>
      <c r="M250" s="29">
        <f t="shared" si="5"/>
        <v>58320</v>
      </c>
      <c r="N250" s="32">
        <v>155.0</v>
      </c>
      <c r="O250" s="30">
        <f t="shared" si="6"/>
        <v>1860</v>
      </c>
      <c r="P250" s="30">
        <f t="shared" si="7"/>
        <v>111600</v>
      </c>
    </row>
    <row r="251" ht="15.75" customHeight="1">
      <c r="A251" s="22" t="s">
        <v>112</v>
      </c>
      <c r="B251" s="23" t="s">
        <v>91</v>
      </c>
      <c r="C251" s="24" t="str">
        <f t="shared" si="1"/>
        <v>20-10</v>
      </c>
      <c r="D251" s="25">
        <v>48.0</v>
      </c>
      <c r="E251" s="26">
        <v>20.0</v>
      </c>
      <c r="F251" s="26">
        <v>10.0</v>
      </c>
      <c r="G251" s="27">
        <v>135.0</v>
      </c>
      <c r="H251" s="31">
        <v>83.0</v>
      </c>
      <c r="I251" s="28">
        <f t="shared" si="2"/>
        <v>996</v>
      </c>
      <c r="J251" s="28">
        <f t="shared" si="3"/>
        <v>59760</v>
      </c>
      <c r="K251" s="29">
        <v>81.0</v>
      </c>
      <c r="L251" s="29">
        <f t="shared" si="4"/>
        <v>972</v>
      </c>
      <c r="M251" s="29">
        <f t="shared" si="5"/>
        <v>58320</v>
      </c>
      <c r="N251" s="32">
        <v>155.0</v>
      </c>
      <c r="O251" s="30">
        <f t="shared" si="6"/>
        <v>1860</v>
      </c>
      <c r="P251" s="30">
        <f t="shared" si="7"/>
        <v>111600</v>
      </c>
    </row>
    <row r="252" ht="15.75" customHeight="1">
      <c r="A252" s="22" t="s">
        <v>112</v>
      </c>
      <c r="B252" s="23" t="s">
        <v>92</v>
      </c>
      <c r="C252" s="24" t="str">
        <f t="shared" si="1"/>
        <v>21-1</v>
      </c>
      <c r="D252" s="25">
        <v>48.0</v>
      </c>
      <c r="E252" s="26">
        <v>21.0</v>
      </c>
      <c r="F252" s="26">
        <v>1.0</v>
      </c>
      <c r="G252" s="27">
        <v>135.0</v>
      </c>
      <c r="H252" s="31">
        <v>84.0</v>
      </c>
      <c r="I252" s="28">
        <f t="shared" si="2"/>
        <v>1008</v>
      </c>
      <c r="J252" s="28">
        <f t="shared" si="3"/>
        <v>60480</v>
      </c>
      <c r="K252" s="29">
        <v>81.0</v>
      </c>
      <c r="L252" s="29">
        <f t="shared" si="4"/>
        <v>972</v>
      </c>
      <c r="M252" s="29">
        <f t="shared" si="5"/>
        <v>58320</v>
      </c>
      <c r="N252" s="32">
        <v>156.0</v>
      </c>
      <c r="O252" s="30">
        <f t="shared" si="6"/>
        <v>1872</v>
      </c>
      <c r="P252" s="30">
        <f t="shared" si="7"/>
        <v>112320</v>
      </c>
    </row>
    <row r="253" ht="15.75" customHeight="1">
      <c r="A253" s="22" t="s">
        <v>112</v>
      </c>
      <c r="B253" s="23" t="s">
        <v>92</v>
      </c>
      <c r="C253" s="24" t="str">
        <f t="shared" si="1"/>
        <v>21-2</v>
      </c>
      <c r="D253" s="25">
        <v>48.0</v>
      </c>
      <c r="E253" s="26">
        <v>21.0</v>
      </c>
      <c r="F253" s="26">
        <v>2.0</v>
      </c>
      <c r="G253" s="27">
        <v>136.0</v>
      </c>
      <c r="H253" s="31">
        <v>84.0</v>
      </c>
      <c r="I253" s="28">
        <f t="shared" si="2"/>
        <v>1008</v>
      </c>
      <c r="J253" s="28">
        <f t="shared" si="3"/>
        <v>60480</v>
      </c>
      <c r="K253" s="29">
        <v>81.0</v>
      </c>
      <c r="L253" s="29">
        <f t="shared" si="4"/>
        <v>972</v>
      </c>
      <c r="M253" s="29">
        <f t="shared" si="5"/>
        <v>58320</v>
      </c>
      <c r="N253" s="32">
        <v>156.0</v>
      </c>
      <c r="O253" s="30">
        <f t="shared" si="6"/>
        <v>1872</v>
      </c>
      <c r="P253" s="30">
        <f t="shared" si="7"/>
        <v>112320</v>
      </c>
    </row>
    <row r="254" ht="15.75" customHeight="1">
      <c r="A254" s="22" t="s">
        <v>112</v>
      </c>
      <c r="B254" s="23" t="s">
        <v>92</v>
      </c>
      <c r="C254" s="24" t="str">
        <f t="shared" si="1"/>
        <v>21-3</v>
      </c>
      <c r="D254" s="25">
        <v>48.0</v>
      </c>
      <c r="E254" s="26">
        <v>21.0</v>
      </c>
      <c r="F254" s="26">
        <v>3.0</v>
      </c>
      <c r="G254" s="27">
        <v>136.0</v>
      </c>
      <c r="H254" s="31">
        <v>84.0</v>
      </c>
      <c r="I254" s="28">
        <f t="shared" si="2"/>
        <v>1008</v>
      </c>
      <c r="J254" s="28">
        <f t="shared" si="3"/>
        <v>60480</v>
      </c>
      <c r="K254" s="29">
        <v>81.0</v>
      </c>
      <c r="L254" s="29">
        <f t="shared" si="4"/>
        <v>972</v>
      </c>
      <c r="M254" s="29">
        <f t="shared" si="5"/>
        <v>58320</v>
      </c>
      <c r="N254" s="32">
        <v>156.0</v>
      </c>
      <c r="O254" s="30">
        <f t="shared" si="6"/>
        <v>1872</v>
      </c>
      <c r="P254" s="30">
        <f t="shared" si="7"/>
        <v>112320</v>
      </c>
    </row>
    <row r="255" ht="15.75" customHeight="1">
      <c r="A255" s="22" t="s">
        <v>112</v>
      </c>
      <c r="B255" s="23" t="s">
        <v>92</v>
      </c>
      <c r="C255" s="24" t="str">
        <f t="shared" si="1"/>
        <v>21-4</v>
      </c>
      <c r="D255" s="25">
        <v>48.0</v>
      </c>
      <c r="E255" s="26">
        <v>21.0</v>
      </c>
      <c r="F255" s="26">
        <v>4.0</v>
      </c>
      <c r="G255" s="27">
        <v>137.0</v>
      </c>
      <c r="H255" s="31">
        <v>84.0</v>
      </c>
      <c r="I255" s="28">
        <f t="shared" si="2"/>
        <v>1008</v>
      </c>
      <c r="J255" s="28">
        <f t="shared" si="3"/>
        <v>60480</v>
      </c>
      <c r="K255" s="29">
        <v>81.0</v>
      </c>
      <c r="L255" s="29">
        <f t="shared" si="4"/>
        <v>972</v>
      </c>
      <c r="M255" s="29">
        <f t="shared" si="5"/>
        <v>58320</v>
      </c>
      <c r="N255" s="32">
        <v>156.0</v>
      </c>
      <c r="O255" s="30">
        <f t="shared" si="6"/>
        <v>1872</v>
      </c>
      <c r="P255" s="30">
        <f t="shared" si="7"/>
        <v>112320</v>
      </c>
    </row>
    <row r="256" ht="15.75" customHeight="1">
      <c r="A256" s="22" t="s">
        <v>112</v>
      </c>
      <c r="B256" s="23" t="s">
        <v>92</v>
      </c>
      <c r="C256" s="24" t="str">
        <f t="shared" si="1"/>
        <v>21-5</v>
      </c>
      <c r="D256" s="25">
        <v>48.0</v>
      </c>
      <c r="E256" s="26">
        <v>21.0</v>
      </c>
      <c r="F256" s="26">
        <v>5.0</v>
      </c>
      <c r="G256" s="27">
        <v>137.0</v>
      </c>
      <c r="H256" s="31">
        <v>84.0</v>
      </c>
      <c r="I256" s="28">
        <f t="shared" si="2"/>
        <v>1008</v>
      </c>
      <c r="J256" s="28">
        <f t="shared" si="3"/>
        <v>60480</v>
      </c>
      <c r="K256" s="29">
        <v>81.0</v>
      </c>
      <c r="L256" s="29">
        <f t="shared" si="4"/>
        <v>972</v>
      </c>
      <c r="M256" s="29">
        <f t="shared" si="5"/>
        <v>58320</v>
      </c>
      <c r="N256" s="32">
        <v>156.0</v>
      </c>
      <c r="O256" s="30">
        <f t="shared" si="6"/>
        <v>1872</v>
      </c>
      <c r="P256" s="30">
        <f t="shared" si="7"/>
        <v>112320</v>
      </c>
    </row>
    <row r="257" ht="15.75" customHeight="1">
      <c r="A257" s="22" t="s">
        <v>112</v>
      </c>
      <c r="B257" s="23" t="s">
        <v>92</v>
      </c>
      <c r="C257" s="24" t="str">
        <f t="shared" si="1"/>
        <v>21-6</v>
      </c>
      <c r="D257" s="69">
        <v>49.0</v>
      </c>
      <c r="E257" s="26">
        <v>21.0</v>
      </c>
      <c r="F257" s="26">
        <v>6.0</v>
      </c>
      <c r="G257" s="27">
        <v>138.0</v>
      </c>
      <c r="H257" s="31">
        <v>84.0</v>
      </c>
      <c r="I257" s="28">
        <f t="shared" si="2"/>
        <v>1008</v>
      </c>
      <c r="J257" s="28">
        <f t="shared" si="3"/>
        <v>60480</v>
      </c>
      <c r="K257" s="29">
        <v>82.0</v>
      </c>
      <c r="L257" s="29">
        <f t="shared" si="4"/>
        <v>984</v>
      </c>
      <c r="M257" s="29">
        <f t="shared" si="5"/>
        <v>59040</v>
      </c>
      <c r="N257" s="32">
        <v>156.0</v>
      </c>
      <c r="O257" s="30">
        <f t="shared" si="6"/>
        <v>1872</v>
      </c>
      <c r="P257" s="30">
        <f t="shared" si="7"/>
        <v>112320</v>
      </c>
    </row>
    <row r="258" ht="15.75" customHeight="1">
      <c r="A258" s="22" t="s">
        <v>112</v>
      </c>
      <c r="B258" s="23" t="s">
        <v>92</v>
      </c>
      <c r="C258" s="24" t="str">
        <f t="shared" si="1"/>
        <v>21-7</v>
      </c>
      <c r="D258" s="69">
        <v>49.0</v>
      </c>
      <c r="E258" s="26">
        <v>21.0</v>
      </c>
      <c r="F258" s="26">
        <v>7.0</v>
      </c>
      <c r="G258" s="27">
        <v>138.0</v>
      </c>
      <c r="H258" s="31">
        <v>84.0</v>
      </c>
      <c r="I258" s="28">
        <f t="shared" si="2"/>
        <v>1008</v>
      </c>
      <c r="J258" s="28">
        <f t="shared" si="3"/>
        <v>60480</v>
      </c>
      <c r="K258" s="29">
        <v>82.0</v>
      </c>
      <c r="L258" s="29">
        <f t="shared" si="4"/>
        <v>984</v>
      </c>
      <c r="M258" s="29">
        <f t="shared" si="5"/>
        <v>59040</v>
      </c>
      <c r="N258" s="32">
        <v>156.0</v>
      </c>
      <c r="O258" s="30">
        <f t="shared" si="6"/>
        <v>1872</v>
      </c>
      <c r="P258" s="30">
        <f t="shared" si="7"/>
        <v>112320</v>
      </c>
    </row>
    <row r="259" ht="15.75" customHeight="1">
      <c r="A259" s="22" t="s">
        <v>112</v>
      </c>
      <c r="B259" s="23" t="s">
        <v>92</v>
      </c>
      <c r="C259" s="24" t="str">
        <f t="shared" si="1"/>
        <v>21-8</v>
      </c>
      <c r="D259" s="69">
        <v>49.0</v>
      </c>
      <c r="E259" s="26">
        <v>21.0</v>
      </c>
      <c r="F259" s="26">
        <v>8.0</v>
      </c>
      <c r="G259" s="27">
        <v>139.0</v>
      </c>
      <c r="H259" s="31">
        <v>84.0</v>
      </c>
      <c r="I259" s="28">
        <f t="shared" si="2"/>
        <v>1008</v>
      </c>
      <c r="J259" s="28">
        <f t="shared" si="3"/>
        <v>60480</v>
      </c>
      <c r="K259" s="29">
        <v>82.0</v>
      </c>
      <c r="L259" s="29">
        <f t="shared" si="4"/>
        <v>984</v>
      </c>
      <c r="M259" s="29">
        <f t="shared" si="5"/>
        <v>59040</v>
      </c>
      <c r="N259" s="32">
        <v>156.0</v>
      </c>
      <c r="O259" s="30">
        <f t="shared" si="6"/>
        <v>1872</v>
      </c>
      <c r="P259" s="30">
        <f t="shared" si="7"/>
        <v>112320</v>
      </c>
    </row>
    <row r="260" ht="15.75" customHeight="1">
      <c r="A260" s="22" t="s">
        <v>112</v>
      </c>
      <c r="B260" s="23" t="s">
        <v>92</v>
      </c>
      <c r="C260" s="24" t="str">
        <f t="shared" si="1"/>
        <v>21-9</v>
      </c>
      <c r="D260" s="69">
        <v>49.0</v>
      </c>
      <c r="E260" s="26">
        <v>21.0</v>
      </c>
      <c r="F260" s="26">
        <v>9.0</v>
      </c>
      <c r="G260" s="27">
        <v>139.0</v>
      </c>
      <c r="H260" s="31">
        <v>84.0</v>
      </c>
      <c r="I260" s="28">
        <f t="shared" si="2"/>
        <v>1008</v>
      </c>
      <c r="J260" s="28">
        <f t="shared" si="3"/>
        <v>60480</v>
      </c>
      <c r="K260" s="29">
        <v>82.0</v>
      </c>
      <c r="L260" s="29">
        <f t="shared" si="4"/>
        <v>984</v>
      </c>
      <c r="M260" s="29">
        <f t="shared" si="5"/>
        <v>59040</v>
      </c>
      <c r="N260" s="32">
        <v>156.0</v>
      </c>
      <c r="O260" s="30">
        <f t="shared" si="6"/>
        <v>1872</v>
      </c>
      <c r="P260" s="30">
        <f t="shared" si="7"/>
        <v>112320</v>
      </c>
    </row>
    <row r="261" ht="15.75" customHeight="1">
      <c r="A261" s="22" t="s">
        <v>112</v>
      </c>
      <c r="B261" s="23" t="s">
        <v>92</v>
      </c>
      <c r="C261" s="24" t="str">
        <f t="shared" si="1"/>
        <v>21-10</v>
      </c>
      <c r="D261" s="69">
        <v>49.0</v>
      </c>
      <c r="E261" s="26">
        <v>21.0</v>
      </c>
      <c r="F261" s="26">
        <v>10.0</v>
      </c>
      <c r="G261" s="27">
        <v>140.0</v>
      </c>
      <c r="H261" s="31">
        <v>84.0</v>
      </c>
      <c r="I261" s="28">
        <f t="shared" si="2"/>
        <v>1008</v>
      </c>
      <c r="J261" s="28">
        <f t="shared" si="3"/>
        <v>60480</v>
      </c>
      <c r="K261" s="29">
        <v>82.0</v>
      </c>
      <c r="L261" s="29">
        <f t="shared" si="4"/>
        <v>984</v>
      </c>
      <c r="M261" s="29">
        <f t="shared" si="5"/>
        <v>59040</v>
      </c>
      <c r="N261" s="32">
        <v>156.0</v>
      </c>
      <c r="O261" s="30">
        <f t="shared" si="6"/>
        <v>1872</v>
      </c>
      <c r="P261" s="30">
        <f t="shared" si="7"/>
        <v>112320</v>
      </c>
    </row>
    <row r="262" ht="15.75" customHeight="1">
      <c r="A262" s="22" t="s">
        <v>112</v>
      </c>
      <c r="B262" s="23" t="s">
        <v>93</v>
      </c>
      <c r="C262" s="24" t="str">
        <f t="shared" si="1"/>
        <v>22-1</v>
      </c>
      <c r="D262" s="69">
        <v>49.0</v>
      </c>
      <c r="E262" s="26">
        <v>22.0</v>
      </c>
      <c r="F262" s="26">
        <v>1.0</v>
      </c>
      <c r="G262" s="27">
        <v>140.0</v>
      </c>
      <c r="H262" s="31">
        <v>85.0</v>
      </c>
      <c r="I262" s="28">
        <f t="shared" si="2"/>
        <v>1020</v>
      </c>
      <c r="J262" s="28">
        <f t="shared" si="3"/>
        <v>61200</v>
      </c>
      <c r="K262" s="29">
        <v>82.0</v>
      </c>
      <c r="L262" s="29">
        <f t="shared" si="4"/>
        <v>984</v>
      </c>
      <c r="M262" s="29">
        <f t="shared" si="5"/>
        <v>59040</v>
      </c>
      <c r="N262" s="32">
        <v>157.0</v>
      </c>
      <c r="O262" s="30">
        <f t="shared" si="6"/>
        <v>1884</v>
      </c>
      <c r="P262" s="30">
        <f t="shared" si="7"/>
        <v>113040</v>
      </c>
    </row>
    <row r="263" ht="15.75" customHeight="1">
      <c r="A263" s="22" t="s">
        <v>112</v>
      </c>
      <c r="B263" s="23" t="s">
        <v>93</v>
      </c>
      <c r="C263" s="24" t="str">
        <f t="shared" si="1"/>
        <v>22-2</v>
      </c>
      <c r="D263" s="69">
        <v>49.0</v>
      </c>
      <c r="E263" s="26">
        <v>22.0</v>
      </c>
      <c r="F263" s="26">
        <v>2.0</v>
      </c>
      <c r="G263" s="27">
        <v>141.0</v>
      </c>
      <c r="H263" s="31">
        <v>85.0</v>
      </c>
      <c r="I263" s="28">
        <f t="shared" si="2"/>
        <v>1020</v>
      </c>
      <c r="J263" s="28">
        <f t="shared" si="3"/>
        <v>61200</v>
      </c>
      <c r="K263" s="29">
        <v>82.0</v>
      </c>
      <c r="L263" s="29">
        <f t="shared" si="4"/>
        <v>984</v>
      </c>
      <c r="M263" s="29">
        <f t="shared" si="5"/>
        <v>59040</v>
      </c>
      <c r="N263" s="32">
        <v>157.0</v>
      </c>
      <c r="O263" s="30">
        <f t="shared" si="6"/>
        <v>1884</v>
      </c>
      <c r="P263" s="30">
        <f t="shared" si="7"/>
        <v>113040</v>
      </c>
    </row>
    <row r="264" ht="15.75" customHeight="1">
      <c r="A264" s="22" t="s">
        <v>112</v>
      </c>
      <c r="B264" s="23" t="s">
        <v>93</v>
      </c>
      <c r="C264" s="24" t="str">
        <f t="shared" si="1"/>
        <v>22-3</v>
      </c>
      <c r="D264" s="69">
        <v>49.0</v>
      </c>
      <c r="E264" s="26">
        <v>22.0</v>
      </c>
      <c r="F264" s="26">
        <v>3.0</v>
      </c>
      <c r="G264" s="27">
        <v>141.0</v>
      </c>
      <c r="H264" s="31">
        <v>85.0</v>
      </c>
      <c r="I264" s="28">
        <f t="shared" si="2"/>
        <v>1020</v>
      </c>
      <c r="J264" s="28">
        <f t="shared" si="3"/>
        <v>61200</v>
      </c>
      <c r="K264" s="29">
        <v>82.0</v>
      </c>
      <c r="L264" s="29">
        <f t="shared" si="4"/>
        <v>984</v>
      </c>
      <c r="M264" s="29">
        <f t="shared" si="5"/>
        <v>59040</v>
      </c>
      <c r="N264" s="32">
        <v>157.0</v>
      </c>
      <c r="O264" s="30">
        <f t="shared" si="6"/>
        <v>1884</v>
      </c>
      <c r="P264" s="30">
        <f t="shared" si="7"/>
        <v>113040</v>
      </c>
    </row>
    <row r="265" ht="15.75" customHeight="1">
      <c r="A265" s="22" t="s">
        <v>112</v>
      </c>
      <c r="B265" s="23" t="s">
        <v>93</v>
      </c>
      <c r="C265" s="24" t="str">
        <f t="shared" si="1"/>
        <v>22-4</v>
      </c>
      <c r="D265" s="69">
        <v>49.0</v>
      </c>
      <c r="E265" s="26">
        <v>22.0</v>
      </c>
      <c r="F265" s="26">
        <v>4.0</v>
      </c>
      <c r="G265" s="27">
        <v>142.0</v>
      </c>
      <c r="H265" s="31">
        <v>85.0</v>
      </c>
      <c r="I265" s="70">
        <f t="shared" si="2"/>
        <v>1020</v>
      </c>
      <c r="J265" s="70">
        <f t="shared" si="3"/>
        <v>61200</v>
      </c>
      <c r="K265" s="71">
        <v>82.0</v>
      </c>
      <c r="L265" s="71">
        <f t="shared" si="4"/>
        <v>984</v>
      </c>
      <c r="M265" s="71">
        <f t="shared" si="5"/>
        <v>59040</v>
      </c>
      <c r="N265" s="32">
        <v>157.0</v>
      </c>
      <c r="O265" s="72">
        <f t="shared" si="6"/>
        <v>1884</v>
      </c>
      <c r="P265" s="72">
        <f t="shared" si="7"/>
        <v>113040</v>
      </c>
    </row>
    <row r="266" ht="15.75" customHeight="1">
      <c r="A266" s="22" t="s">
        <v>112</v>
      </c>
      <c r="B266" s="23" t="s">
        <v>93</v>
      </c>
      <c r="C266" s="24" t="str">
        <f t="shared" si="1"/>
        <v>22-5</v>
      </c>
      <c r="D266" s="69">
        <v>49.0</v>
      </c>
      <c r="E266" s="26">
        <v>22.0</v>
      </c>
      <c r="F266" s="26">
        <v>5.0</v>
      </c>
      <c r="G266" s="27">
        <v>142.0</v>
      </c>
      <c r="H266" s="31">
        <v>85.0</v>
      </c>
      <c r="I266" s="70">
        <f t="shared" si="2"/>
        <v>1020</v>
      </c>
      <c r="J266" s="70">
        <f t="shared" si="3"/>
        <v>61200</v>
      </c>
      <c r="K266" s="71">
        <v>82.0</v>
      </c>
      <c r="L266" s="71">
        <f t="shared" si="4"/>
        <v>984</v>
      </c>
      <c r="M266" s="71">
        <f t="shared" si="5"/>
        <v>59040</v>
      </c>
      <c r="N266" s="32">
        <v>157.0</v>
      </c>
      <c r="O266" s="72">
        <f t="shared" si="6"/>
        <v>1884</v>
      </c>
      <c r="P266" s="72">
        <f t="shared" si="7"/>
        <v>113040</v>
      </c>
    </row>
    <row r="267" ht="15.75" customHeight="1">
      <c r="A267" s="22" t="s">
        <v>112</v>
      </c>
      <c r="B267" s="23" t="s">
        <v>93</v>
      </c>
      <c r="C267" s="24" t="str">
        <f t="shared" si="1"/>
        <v>22-6</v>
      </c>
      <c r="D267" s="69">
        <v>50.0</v>
      </c>
      <c r="E267" s="26">
        <v>22.0</v>
      </c>
      <c r="F267" s="26">
        <v>6.0</v>
      </c>
      <c r="G267" s="27">
        <v>143.0</v>
      </c>
      <c r="H267" s="31">
        <v>85.0</v>
      </c>
      <c r="I267" s="70">
        <f t="shared" si="2"/>
        <v>1020</v>
      </c>
      <c r="J267" s="70">
        <f t="shared" si="3"/>
        <v>61200</v>
      </c>
      <c r="K267" s="71">
        <v>83.0</v>
      </c>
      <c r="L267" s="71">
        <f t="shared" si="4"/>
        <v>996</v>
      </c>
      <c r="M267" s="71">
        <f t="shared" si="5"/>
        <v>59760</v>
      </c>
      <c r="N267" s="32">
        <v>157.0</v>
      </c>
      <c r="O267" s="72">
        <f t="shared" si="6"/>
        <v>1884</v>
      </c>
      <c r="P267" s="72">
        <f t="shared" si="7"/>
        <v>113040</v>
      </c>
    </row>
    <row r="268" ht="15.75" customHeight="1">
      <c r="A268" s="22" t="s">
        <v>112</v>
      </c>
      <c r="B268" s="23" t="s">
        <v>93</v>
      </c>
      <c r="C268" s="24" t="str">
        <f t="shared" si="1"/>
        <v>22-7</v>
      </c>
      <c r="D268" s="69">
        <v>50.0</v>
      </c>
      <c r="E268" s="26">
        <v>22.0</v>
      </c>
      <c r="F268" s="26">
        <v>7.0</v>
      </c>
      <c r="G268" s="27">
        <v>143.0</v>
      </c>
      <c r="H268" s="31">
        <v>85.0</v>
      </c>
      <c r="I268" s="70">
        <f t="shared" si="2"/>
        <v>1020</v>
      </c>
      <c r="J268" s="70">
        <f t="shared" si="3"/>
        <v>61200</v>
      </c>
      <c r="K268" s="71">
        <v>83.0</v>
      </c>
      <c r="L268" s="71">
        <f t="shared" si="4"/>
        <v>996</v>
      </c>
      <c r="M268" s="71">
        <f t="shared" si="5"/>
        <v>59760</v>
      </c>
      <c r="N268" s="32">
        <v>157.0</v>
      </c>
      <c r="O268" s="72">
        <f t="shared" si="6"/>
        <v>1884</v>
      </c>
      <c r="P268" s="72">
        <f t="shared" si="7"/>
        <v>113040</v>
      </c>
    </row>
    <row r="269" ht="15.75" customHeight="1">
      <c r="A269" s="22" t="s">
        <v>112</v>
      </c>
      <c r="B269" s="23" t="s">
        <v>93</v>
      </c>
      <c r="C269" s="24" t="str">
        <f t="shared" si="1"/>
        <v>22-8</v>
      </c>
      <c r="D269" s="69">
        <v>50.0</v>
      </c>
      <c r="E269" s="26">
        <v>22.0</v>
      </c>
      <c r="F269" s="26">
        <v>8.0</v>
      </c>
      <c r="G269" s="27">
        <v>144.0</v>
      </c>
      <c r="H269" s="31">
        <v>85.0</v>
      </c>
      <c r="I269" s="70">
        <f t="shared" si="2"/>
        <v>1020</v>
      </c>
      <c r="J269" s="70">
        <f t="shared" si="3"/>
        <v>61200</v>
      </c>
      <c r="K269" s="71">
        <v>83.0</v>
      </c>
      <c r="L269" s="71">
        <f t="shared" si="4"/>
        <v>996</v>
      </c>
      <c r="M269" s="71">
        <f t="shared" si="5"/>
        <v>59760</v>
      </c>
      <c r="N269" s="32">
        <v>157.0</v>
      </c>
      <c r="O269" s="72">
        <f t="shared" si="6"/>
        <v>1884</v>
      </c>
      <c r="P269" s="72">
        <f t="shared" si="7"/>
        <v>113040</v>
      </c>
    </row>
    <row r="270" ht="15.75" customHeight="1">
      <c r="A270" s="22" t="s">
        <v>112</v>
      </c>
      <c r="B270" s="23" t="s">
        <v>93</v>
      </c>
      <c r="C270" s="24" t="str">
        <f t="shared" si="1"/>
        <v>22-9</v>
      </c>
      <c r="D270" s="69">
        <v>50.0</v>
      </c>
      <c r="E270" s="26">
        <v>22.0</v>
      </c>
      <c r="F270" s="26">
        <v>9.0</v>
      </c>
      <c r="G270" s="27">
        <v>144.0</v>
      </c>
      <c r="H270" s="31">
        <v>85.0</v>
      </c>
      <c r="I270" s="70">
        <f t="shared" si="2"/>
        <v>1020</v>
      </c>
      <c r="J270" s="70">
        <f t="shared" si="3"/>
        <v>61200</v>
      </c>
      <c r="K270" s="71">
        <v>83.0</v>
      </c>
      <c r="L270" s="71">
        <f t="shared" si="4"/>
        <v>996</v>
      </c>
      <c r="M270" s="71">
        <f t="shared" si="5"/>
        <v>59760</v>
      </c>
      <c r="N270" s="32">
        <v>157.0</v>
      </c>
      <c r="O270" s="72">
        <f t="shared" si="6"/>
        <v>1884</v>
      </c>
      <c r="P270" s="72">
        <f t="shared" si="7"/>
        <v>113040</v>
      </c>
    </row>
    <row r="271" ht="15.75" customHeight="1">
      <c r="A271" s="22" t="s">
        <v>112</v>
      </c>
      <c r="B271" s="23" t="s">
        <v>93</v>
      </c>
      <c r="C271" s="24" t="str">
        <f t="shared" si="1"/>
        <v>22-10</v>
      </c>
      <c r="D271" s="69">
        <v>50.0</v>
      </c>
      <c r="E271" s="26">
        <v>22.0</v>
      </c>
      <c r="F271" s="26">
        <v>10.0</v>
      </c>
      <c r="G271" s="27">
        <v>144.0</v>
      </c>
      <c r="H271" s="31">
        <v>85.0</v>
      </c>
      <c r="I271" s="70">
        <f t="shared" si="2"/>
        <v>1020</v>
      </c>
      <c r="J271" s="70">
        <f t="shared" si="3"/>
        <v>61200</v>
      </c>
      <c r="K271" s="71">
        <v>83.0</v>
      </c>
      <c r="L271" s="71">
        <f t="shared" si="4"/>
        <v>996</v>
      </c>
      <c r="M271" s="71">
        <f t="shared" si="5"/>
        <v>59760</v>
      </c>
      <c r="N271" s="32">
        <v>157.0</v>
      </c>
      <c r="O271" s="72">
        <f t="shared" si="6"/>
        <v>1884</v>
      </c>
      <c r="P271" s="72">
        <f t="shared" si="7"/>
        <v>113040</v>
      </c>
    </row>
    <row r="272" ht="15.75" customHeight="1">
      <c r="A272" s="22" t="s">
        <v>112</v>
      </c>
      <c r="B272" s="23" t="s">
        <v>94</v>
      </c>
      <c r="C272" s="24" t="str">
        <f t="shared" si="1"/>
        <v>23-1</v>
      </c>
      <c r="D272" s="69">
        <v>50.0</v>
      </c>
      <c r="E272" s="26">
        <v>23.0</v>
      </c>
      <c r="F272" s="26">
        <v>1.0</v>
      </c>
      <c r="G272" s="27">
        <v>145.0</v>
      </c>
      <c r="H272" s="75">
        <v>86.0</v>
      </c>
      <c r="I272" s="70">
        <f t="shared" si="2"/>
        <v>1032</v>
      </c>
      <c r="J272" s="70">
        <f t="shared" si="3"/>
        <v>61920</v>
      </c>
      <c r="K272" s="71">
        <v>83.0</v>
      </c>
      <c r="L272" s="71">
        <f t="shared" si="4"/>
        <v>996</v>
      </c>
      <c r="M272" s="71">
        <f t="shared" si="5"/>
        <v>59760</v>
      </c>
      <c r="N272" s="32">
        <v>158.0</v>
      </c>
      <c r="O272" s="72">
        <f t="shared" si="6"/>
        <v>1896</v>
      </c>
      <c r="P272" s="72">
        <f t="shared" si="7"/>
        <v>113760</v>
      </c>
    </row>
    <row r="273" ht="15.75" customHeight="1">
      <c r="A273" s="22" t="s">
        <v>112</v>
      </c>
      <c r="B273" s="23" t="s">
        <v>94</v>
      </c>
      <c r="C273" s="24" t="str">
        <f t="shared" si="1"/>
        <v>23-2</v>
      </c>
      <c r="D273" s="69">
        <v>50.0</v>
      </c>
      <c r="E273" s="26">
        <v>23.0</v>
      </c>
      <c r="F273" s="26">
        <v>2.0</v>
      </c>
      <c r="G273" s="27">
        <v>145.0</v>
      </c>
      <c r="H273" s="75">
        <v>86.0</v>
      </c>
      <c r="I273" s="70">
        <f t="shared" si="2"/>
        <v>1032</v>
      </c>
      <c r="J273" s="70">
        <f t="shared" si="3"/>
        <v>61920</v>
      </c>
      <c r="K273" s="71">
        <v>83.0</v>
      </c>
      <c r="L273" s="71">
        <f t="shared" si="4"/>
        <v>996</v>
      </c>
      <c r="M273" s="71">
        <f t="shared" si="5"/>
        <v>59760</v>
      </c>
      <c r="N273" s="32">
        <v>158.0</v>
      </c>
      <c r="O273" s="72">
        <f t="shared" si="6"/>
        <v>1896</v>
      </c>
      <c r="P273" s="72">
        <f t="shared" si="7"/>
        <v>113760</v>
      </c>
    </row>
    <row r="274" ht="15.75" customHeight="1">
      <c r="A274" s="22" t="s">
        <v>112</v>
      </c>
      <c r="B274" s="23" t="s">
        <v>94</v>
      </c>
      <c r="C274" s="24" t="str">
        <f t="shared" si="1"/>
        <v>23-3</v>
      </c>
      <c r="D274" s="69">
        <v>50.0</v>
      </c>
      <c r="E274" s="26">
        <v>23.0</v>
      </c>
      <c r="F274" s="26">
        <v>3.0</v>
      </c>
      <c r="G274" s="27">
        <v>146.0</v>
      </c>
      <c r="H274" s="75">
        <v>86.0</v>
      </c>
      <c r="I274" s="70">
        <f t="shared" si="2"/>
        <v>1032</v>
      </c>
      <c r="J274" s="70">
        <f t="shared" si="3"/>
        <v>61920</v>
      </c>
      <c r="K274" s="71">
        <v>83.0</v>
      </c>
      <c r="L274" s="71">
        <f t="shared" si="4"/>
        <v>996</v>
      </c>
      <c r="M274" s="71">
        <f t="shared" si="5"/>
        <v>59760</v>
      </c>
      <c r="N274" s="32">
        <v>158.0</v>
      </c>
      <c r="O274" s="72">
        <f t="shared" si="6"/>
        <v>1896</v>
      </c>
      <c r="P274" s="72">
        <f t="shared" si="7"/>
        <v>113760</v>
      </c>
    </row>
    <row r="275" ht="15.75" customHeight="1">
      <c r="A275" s="22" t="s">
        <v>112</v>
      </c>
      <c r="B275" s="23" t="s">
        <v>94</v>
      </c>
      <c r="C275" s="24" t="str">
        <f t="shared" si="1"/>
        <v>23-4</v>
      </c>
      <c r="D275" s="69">
        <v>50.0</v>
      </c>
      <c r="E275" s="26">
        <v>23.0</v>
      </c>
      <c r="F275" s="26">
        <v>4.0</v>
      </c>
      <c r="G275" s="27">
        <v>146.0</v>
      </c>
      <c r="H275" s="75">
        <v>86.0</v>
      </c>
      <c r="I275" s="70">
        <f t="shared" si="2"/>
        <v>1032</v>
      </c>
      <c r="J275" s="70">
        <f t="shared" si="3"/>
        <v>61920</v>
      </c>
      <c r="K275" s="71">
        <v>83.0</v>
      </c>
      <c r="L275" s="71">
        <f t="shared" si="4"/>
        <v>996</v>
      </c>
      <c r="M275" s="71">
        <f t="shared" si="5"/>
        <v>59760</v>
      </c>
      <c r="N275" s="32">
        <v>158.0</v>
      </c>
      <c r="O275" s="72">
        <f t="shared" si="6"/>
        <v>1896</v>
      </c>
      <c r="P275" s="72">
        <f t="shared" si="7"/>
        <v>113760</v>
      </c>
    </row>
    <row r="276" ht="15.75" customHeight="1">
      <c r="A276" s="22" t="s">
        <v>112</v>
      </c>
      <c r="B276" s="23" t="s">
        <v>94</v>
      </c>
      <c r="C276" s="24" t="str">
        <f t="shared" si="1"/>
        <v>23-5</v>
      </c>
      <c r="D276" s="69">
        <v>50.0</v>
      </c>
      <c r="E276" s="26">
        <v>23.0</v>
      </c>
      <c r="F276" s="26">
        <v>5.0</v>
      </c>
      <c r="G276" s="27">
        <v>147.0</v>
      </c>
      <c r="H276" s="75">
        <v>86.0</v>
      </c>
      <c r="I276" s="70">
        <f t="shared" si="2"/>
        <v>1032</v>
      </c>
      <c r="J276" s="70">
        <f t="shared" si="3"/>
        <v>61920</v>
      </c>
      <c r="K276" s="71">
        <v>83.0</v>
      </c>
      <c r="L276" s="71">
        <f t="shared" si="4"/>
        <v>996</v>
      </c>
      <c r="M276" s="71">
        <f t="shared" si="5"/>
        <v>59760</v>
      </c>
      <c r="N276" s="32">
        <v>158.0</v>
      </c>
      <c r="O276" s="72">
        <f t="shared" si="6"/>
        <v>1896</v>
      </c>
      <c r="P276" s="72">
        <f t="shared" si="7"/>
        <v>113760</v>
      </c>
    </row>
    <row r="277" ht="15.75" customHeight="1">
      <c r="A277" s="22" t="s">
        <v>112</v>
      </c>
      <c r="B277" s="23" t="s">
        <v>94</v>
      </c>
      <c r="C277" s="24" t="str">
        <f t="shared" si="1"/>
        <v>23-6</v>
      </c>
      <c r="D277" s="69">
        <v>51.0</v>
      </c>
      <c r="E277" s="26">
        <v>23.0</v>
      </c>
      <c r="F277" s="26">
        <v>6.0</v>
      </c>
      <c r="G277" s="27">
        <v>147.0</v>
      </c>
      <c r="H277" s="75">
        <v>86.0</v>
      </c>
      <c r="I277" s="70">
        <f t="shared" si="2"/>
        <v>1032</v>
      </c>
      <c r="J277" s="70">
        <f t="shared" si="3"/>
        <v>61920</v>
      </c>
      <c r="K277" s="71">
        <v>84.0</v>
      </c>
      <c r="L277" s="71">
        <f t="shared" si="4"/>
        <v>1008</v>
      </c>
      <c r="M277" s="71">
        <f t="shared" si="5"/>
        <v>60480</v>
      </c>
      <c r="N277" s="32">
        <v>158.0</v>
      </c>
      <c r="O277" s="72">
        <f t="shared" si="6"/>
        <v>1896</v>
      </c>
      <c r="P277" s="72">
        <f t="shared" si="7"/>
        <v>113760</v>
      </c>
    </row>
    <row r="278" ht="15.75" customHeight="1">
      <c r="A278" s="22" t="s">
        <v>112</v>
      </c>
      <c r="B278" s="23" t="s">
        <v>94</v>
      </c>
      <c r="C278" s="24" t="str">
        <f t="shared" si="1"/>
        <v>23-7</v>
      </c>
      <c r="D278" s="69">
        <v>51.0</v>
      </c>
      <c r="E278" s="26">
        <v>23.0</v>
      </c>
      <c r="F278" s="26">
        <v>7.0</v>
      </c>
      <c r="G278" s="27">
        <v>148.0</v>
      </c>
      <c r="H278" s="75">
        <v>86.0</v>
      </c>
      <c r="I278" s="70">
        <f t="shared" si="2"/>
        <v>1032</v>
      </c>
      <c r="J278" s="70">
        <f t="shared" si="3"/>
        <v>61920</v>
      </c>
      <c r="K278" s="71">
        <v>84.0</v>
      </c>
      <c r="L278" s="71">
        <f t="shared" si="4"/>
        <v>1008</v>
      </c>
      <c r="M278" s="71">
        <f t="shared" si="5"/>
        <v>60480</v>
      </c>
      <c r="N278" s="32">
        <v>158.0</v>
      </c>
      <c r="O278" s="72">
        <f t="shared" si="6"/>
        <v>1896</v>
      </c>
      <c r="P278" s="72">
        <f t="shared" si="7"/>
        <v>113760</v>
      </c>
    </row>
    <row r="279" ht="15.75" customHeight="1">
      <c r="A279" s="22" t="s">
        <v>112</v>
      </c>
      <c r="B279" s="23" t="s">
        <v>94</v>
      </c>
      <c r="C279" s="24" t="str">
        <f t="shared" si="1"/>
        <v>23-8</v>
      </c>
      <c r="D279" s="69">
        <v>51.0</v>
      </c>
      <c r="E279" s="26">
        <v>23.0</v>
      </c>
      <c r="F279" s="26">
        <v>8.0</v>
      </c>
      <c r="G279" s="27">
        <v>148.0</v>
      </c>
      <c r="H279" s="75">
        <v>86.0</v>
      </c>
      <c r="I279" s="70">
        <f t="shared" si="2"/>
        <v>1032</v>
      </c>
      <c r="J279" s="70">
        <f t="shared" si="3"/>
        <v>61920</v>
      </c>
      <c r="K279" s="71">
        <v>84.0</v>
      </c>
      <c r="L279" s="71">
        <f t="shared" si="4"/>
        <v>1008</v>
      </c>
      <c r="M279" s="71">
        <f t="shared" si="5"/>
        <v>60480</v>
      </c>
      <c r="N279" s="32">
        <v>158.0</v>
      </c>
      <c r="O279" s="72">
        <f t="shared" si="6"/>
        <v>1896</v>
      </c>
      <c r="P279" s="72">
        <f t="shared" si="7"/>
        <v>113760</v>
      </c>
    </row>
    <row r="280" ht="15.75" customHeight="1">
      <c r="A280" s="22" t="s">
        <v>112</v>
      </c>
      <c r="B280" s="23" t="s">
        <v>94</v>
      </c>
      <c r="C280" s="24" t="str">
        <f t="shared" si="1"/>
        <v>23-9</v>
      </c>
      <c r="D280" s="69">
        <v>51.0</v>
      </c>
      <c r="E280" s="26">
        <v>23.0</v>
      </c>
      <c r="F280" s="26">
        <v>9.0</v>
      </c>
      <c r="G280" s="27">
        <v>149.0</v>
      </c>
      <c r="H280" s="75">
        <v>86.0</v>
      </c>
      <c r="I280" s="70">
        <f t="shared" si="2"/>
        <v>1032</v>
      </c>
      <c r="J280" s="70">
        <f t="shared" si="3"/>
        <v>61920</v>
      </c>
      <c r="K280" s="71">
        <v>84.0</v>
      </c>
      <c r="L280" s="71">
        <f t="shared" si="4"/>
        <v>1008</v>
      </c>
      <c r="M280" s="71">
        <f t="shared" si="5"/>
        <v>60480</v>
      </c>
      <c r="N280" s="32">
        <v>158.0</v>
      </c>
      <c r="O280" s="72">
        <f t="shared" si="6"/>
        <v>1896</v>
      </c>
      <c r="P280" s="72">
        <f t="shared" si="7"/>
        <v>113760</v>
      </c>
    </row>
    <row r="281" ht="15.75" customHeight="1">
      <c r="A281" s="22" t="s">
        <v>112</v>
      </c>
      <c r="B281" s="23" t="s">
        <v>94</v>
      </c>
      <c r="C281" s="24" t="str">
        <f t="shared" si="1"/>
        <v>23-10</v>
      </c>
      <c r="D281" s="69">
        <v>51.0</v>
      </c>
      <c r="E281" s="26">
        <v>23.0</v>
      </c>
      <c r="F281" s="26">
        <v>10.0</v>
      </c>
      <c r="G281" s="27">
        <v>149.0</v>
      </c>
      <c r="H281" s="75">
        <v>86.0</v>
      </c>
      <c r="I281" s="70">
        <f t="shared" si="2"/>
        <v>1032</v>
      </c>
      <c r="J281" s="70">
        <f t="shared" si="3"/>
        <v>61920</v>
      </c>
      <c r="K281" s="71">
        <v>84.0</v>
      </c>
      <c r="L281" s="71">
        <f t="shared" si="4"/>
        <v>1008</v>
      </c>
      <c r="M281" s="71">
        <f t="shared" si="5"/>
        <v>60480</v>
      </c>
      <c r="N281" s="32">
        <v>158.0</v>
      </c>
      <c r="O281" s="72">
        <f t="shared" si="6"/>
        <v>1896</v>
      </c>
      <c r="P281" s="72">
        <f t="shared" si="7"/>
        <v>113760</v>
      </c>
    </row>
    <row r="282" ht="15.75" customHeight="1">
      <c r="A282" s="22" t="s">
        <v>112</v>
      </c>
      <c r="B282" s="23" t="s">
        <v>95</v>
      </c>
      <c r="C282" s="24" t="str">
        <f t="shared" si="1"/>
        <v>24-1</v>
      </c>
      <c r="D282" s="69">
        <v>51.0</v>
      </c>
      <c r="E282" s="26">
        <v>24.0</v>
      </c>
      <c r="F282" s="26">
        <v>1.0</v>
      </c>
      <c r="G282" s="27">
        <v>150.0</v>
      </c>
      <c r="H282" s="75">
        <v>87.0</v>
      </c>
      <c r="I282" s="70">
        <f t="shared" si="2"/>
        <v>1044</v>
      </c>
      <c r="J282" s="70">
        <f t="shared" si="3"/>
        <v>62640</v>
      </c>
      <c r="K282" s="71">
        <v>84.0</v>
      </c>
      <c r="L282" s="71">
        <f t="shared" si="4"/>
        <v>1008</v>
      </c>
      <c r="M282" s="71">
        <f t="shared" si="5"/>
        <v>60480</v>
      </c>
      <c r="N282" s="32">
        <v>159.0</v>
      </c>
      <c r="O282" s="72">
        <f t="shared" si="6"/>
        <v>1908</v>
      </c>
      <c r="P282" s="72">
        <f t="shared" si="7"/>
        <v>114480</v>
      </c>
    </row>
    <row r="283" ht="15.75" customHeight="1">
      <c r="A283" s="22" t="s">
        <v>112</v>
      </c>
      <c r="B283" s="23" t="s">
        <v>95</v>
      </c>
      <c r="C283" s="24" t="str">
        <f t="shared" si="1"/>
        <v>24-2</v>
      </c>
      <c r="D283" s="69">
        <v>51.0</v>
      </c>
      <c r="E283" s="26">
        <v>24.0</v>
      </c>
      <c r="F283" s="26">
        <v>2.0</v>
      </c>
      <c r="G283" s="27">
        <v>151.0</v>
      </c>
      <c r="H283" s="75">
        <v>87.0</v>
      </c>
      <c r="I283" s="70">
        <f t="shared" si="2"/>
        <v>1044</v>
      </c>
      <c r="J283" s="70">
        <f t="shared" si="3"/>
        <v>62640</v>
      </c>
      <c r="K283" s="71">
        <v>84.0</v>
      </c>
      <c r="L283" s="71">
        <f t="shared" si="4"/>
        <v>1008</v>
      </c>
      <c r="M283" s="71">
        <f t="shared" si="5"/>
        <v>60480</v>
      </c>
      <c r="N283" s="32">
        <v>159.0</v>
      </c>
      <c r="O283" s="72">
        <f t="shared" si="6"/>
        <v>1908</v>
      </c>
      <c r="P283" s="72">
        <f t="shared" si="7"/>
        <v>114480</v>
      </c>
    </row>
    <row r="284" ht="15.75" customHeight="1">
      <c r="A284" s="22" t="s">
        <v>112</v>
      </c>
      <c r="B284" s="23" t="s">
        <v>95</v>
      </c>
      <c r="C284" s="24" t="str">
        <f t="shared" si="1"/>
        <v>24-3</v>
      </c>
      <c r="D284" s="69">
        <v>51.0</v>
      </c>
      <c r="E284" s="26">
        <v>24.0</v>
      </c>
      <c r="F284" s="26">
        <v>3.0</v>
      </c>
      <c r="G284" s="27">
        <v>151.0</v>
      </c>
      <c r="H284" s="75">
        <v>87.0</v>
      </c>
      <c r="I284" s="70">
        <f t="shared" si="2"/>
        <v>1044</v>
      </c>
      <c r="J284" s="70">
        <f t="shared" si="3"/>
        <v>62640</v>
      </c>
      <c r="K284" s="71">
        <v>84.0</v>
      </c>
      <c r="L284" s="71">
        <f t="shared" si="4"/>
        <v>1008</v>
      </c>
      <c r="M284" s="71">
        <f t="shared" si="5"/>
        <v>60480</v>
      </c>
      <c r="N284" s="32">
        <v>159.0</v>
      </c>
      <c r="O284" s="72">
        <f t="shared" si="6"/>
        <v>1908</v>
      </c>
      <c r="P284" s="72">
        <f t="shared" si="7"/>
        <v>114480</v>
      </c>
    </row>
    <row r="285" ht="15.75" customHeight="1">
      <c r="A285" s="22" t="s">
        <v>112</v>
      </c>
      <c r="B285" s="23" t="s">
        <v>95</v>
      </c>
      <c r="C285" s="24" t="str">
        <f t="shared" si="1"/>
        <v>24-4</v>
      </c>
      <c r="D285" s="69">
        <v>51.0</v>
      </c>
      <c r="E285" s="26">
        <v>24.0</v>
      </c>
      <c r="F285" s="26">
        <v>4.0</v>
      </c>
      <c r="G285" s="27">
        <v>151.0</v>
      </c>
      <c r="H285" s="75">
        <v>87.0</v>
      </c>
      <c r="I285" s="70">
        <f t="shared" si="2"/>
        <v>1044</v>
      </c>
      <c r="J285" s="70">
        <f t="shared" si="3"/>
        <v>62640</v>
      </c>
      <c r="K285" s="71">
        <v>84.0</v>
      </c>
      <c r="L285" s="71">
        <f t="shared" si="4"/>
        <v>1008</v>
      </c>
      <c r="M285" s="71">
        <f t="shared" si="5"/>
        <v>60480</v>
      </c>
      <c r="N285" s="32">
        <v>159.0</v>
      </c>
      <c r="O285" s="72">
        <f t="shared" si="6"/>
        <v>1908</v>
      </c>
      <c r="P285" s="72">
        <f t="shared" si="7"/>
        <v>114480</v>
      </c>
    </row>
    <row r="286" ht="15.75" customHeight="1">
      <c r="A286" s="22" t="s">
        <v>112</v>
      </c>
      <c r="B286" s="23" t="s">
        <v>95</v>
      </c>
      <c r="C286" s="24" t="str">
        <f t="shared" si="1"/>
        <v>24-5</v>
      </c>
      <c r="D286" s="69">
        <v>51.0</v>
      </c>
      <c r="E286" s="26">
        <v>24.0</v>
      </c>
      <c r="F286" s="26">
        <v>5.0</v>
      </c>
      <c r="G286" s="27">
        <v>152.0</v>
      </c>
      <c r="H286" s="75">
        <v>87.0</v>
      </c>
      <c r="I286" s="70">
        <f t="shared" si="2"/>
        <v>1044</v>
      </c>
      <c r="J286" s="70">
        <f t="shared" si="3"/>
        <v>62640</v>
      </c>
      <c r="K286" s="71">
        <v>84.0</v>
      </c>
      <c r="L286" s="71">
        <f t="shared" si="4"/>
        <v>1008</v>
      </c>
      <c r="M286" s="71">
        <f t="shared" si="5"/>
        <v>60480</v>
      </c>
      <c r="N286" s="32">
        <v>159.0</v>
      </c>
      <c r="O286" s="72">
        <f t="shared" si="6"/>
        <v>1908</v>
      </c>
      <c r="P286" s="72">
        <f t="shared" si="7"/>
        <v>114480</v>
      </c>
    </row>
    <row r="287" ht="15.75" customHeight="1">
      <c r="A287" s="22" t="s">
        <v>112</v>
      </c>
      <c r="B287" s="23" t="s">
        <v>95</v>
      </c>
      <c r="C287" s="24" t="str">
        <f t="shared" si="1"/>
        <v>24-6</v>
      </c>
      <c r="D287" s="69">
        <v>52.0</v>
      </c>
      <c r="E287" s="26">
        <v>24.0</v>
      </c>
      <c r="F287" s="26">
        <v>6.0</v>
      </c>
      <c r="G287" s="27">
        <v>152.0</v>
      </c>
      <c r="H287" s="75">
        <v>87.0</v>
      </c>
      <c r="I287" s="70">
        <f t="shared" si="2"/>
        <v>1044</v>
      </c>
      <c r="J287" s="70">
        <f t="shared" si="3"/>
        <v>62640</v>
      </c>
      <c r="K287" s="71">
        <v>85.0</v>
      </c>
      <c r="L287" s="71">
        <f t="shared" si="4"/>
        <v>1020</v>
      </c>
      <c r="M287" s="71">
        <f t="shared" si="5"/>
        <v>61200</v>
      </c>
      <c r="N287" s="32">
        <v>159.0</v>
      </c>
      <c r="O287" s="72">
        <f t="shared" si="6"/>
        <v>1908</v>
      </c>
      <c r="P287" s="72">
        <f t="shared" si="7"/>
        <v>114480</v>
      </c>
    </row>
    <row r="288" ht="15.75" customHeight="1">
      <c r="A288" s="22" t="s">
        <v>112</v>
      </c>
      <c r="B288" s="23" t="s">
        <v>95</v>
      </c>
      <c r="C288" s="24" t="str">
        <f t="shared" si="1"/>
        <v>24-7</v>
      </c>
      <c r="D288" s="69">
        <v>52.0</v>
      </c>
      <c r="E288" s="26">
        <v>24.0</v>
      </c>
      <c r="F288" s="26">
        <v>7.0</v>
      </c>
      <c r="G288" s="27">
        <v>153.0</v>
      </c>
      <c r="H288" s="75">
        <v>87.0</v>
      </c>
      <c r="I288" s="70">
        <f t="shared" si="2"/>
        <v>1044</v>
      </c>
      <c r="J288" s="70">
        <f t="shared" si="3"/>
        <v>62640</v>
      </c>
      <c r="K288" s="71">
        <v>85.0</v>
      </c>
      <c r="L288" s="71">
        <f t="shared" si="4"/>
        <v>1020</v>
      </c>
      <c r="M288" s="71">
        <f t="shared" si="5"/>
        <v>61200</v>
      </c>
      <c r="N288" s="32">
        <v>159.0</v>
      </c>
      <c r="O288" s="72">
        <f t="shared" si="6"/>
        <v>1908</v>
      </c>
      <c r="P288" s="72">
        <f t="shared" si="7"/>
        <v>114480</v>
      </c>
    </row>
    <row r="289" ht="15.75" customHeight="1">
      <c r="A289" s="22" t="s">
        <v>112</v>
      </c>
      <c r="B289" s="23" t="s">
        <v>95</v>
      </c>
      <c r="C289" s="24" t="str">
        <f t="shared" si="1"/>
        <v>24-8</v>
      </c>
      <c r="D289" s="69">
        <v>52.0</v>
      </c>
      <c r="E289" s="26">
        <v>24.0</v>
      </c>
      <c r="F289" s="26">
        <v>8.0</v>
      </c>
      <c r="G289" s="27">
        <v>153.0</v>
      </c>
      <c r="H289" s="75">
        <v>87.0</v>
      </c>
      <c r="I289" s="70">
        <f t="shared" si="2"/>
        <v>1044</v>
      </c>
      <c r="J289" s="70">
        <f t="shared" si="3"/>
        <v>62640</v>
      </c>
      <c r="K289" s="71">
        <v>85.0</v>
      </c>
      <c r="L289" s="71">
        <f t="shared" si="4"/>
        <v>1020</v>
      </c>
      <c r="M289" s="71">
        <f t="shared" si="5"/>
        <v>61200</v>
      </c>
      <c r="N289" s="32">
        <v>159.0</v>
      </c>
      <c r="O289" s="72">
        <f t="shared" si="6"/>
        <v>1908</v>
      </c>
      <c r="P289" s="72">
        <f t="shared" si="7"/>
        <v>114480</v>
      </c>
    </row>
    <row r="290" ht="15.75" customHeight="1">
      <c r="A290" s="22" t="s">
        <v>112</v>
      </c>
      <c r="B290" s="23" t="s">
        <v>95</v>
      </c>
      <c r="C290" s="24" t="str">
        <f t="shared" si="1"/>
        <v>24-9</v>
      </c>
      <c r="D290" s="69">
        <v>52.0</v>
      </c>
      <c r="E290" s="26">
        <v>24.0</v>
      </c>
      <c r="F290" s="26">
        <v>9.0</v>
      </c>
      <c r="G290" s="27">
        <v>154.0</v>
      </c>
      <c r="H290" s="75">
        <v>87.0</v>
      </c>
      <c r="I290" s="70">
        <f t="shared" si="2"/>
        <v>1044</v>
      </c>
      <c r="J290" s="70">
        <f t="shared" si="3"/>
        <v>62640</v>
      </c>
      <c r="K290" s="71">
        <v>85.0</v>
      </c>
      <c r="L290" s="71">
        <f t="shared" si="4"/>
        <v>1020</v>
      </c>
      <c r="M290" s="71">
        <f t="shared" si="5"/>
        <v>61200</v>
      </c>
      <c r="N290" s="32">
        <v>159.0</v>
      </c>
      <c r="O290" s="72">
        <f t="shared" si="6"/>
        <v>1908</v>
      </c>
      <c r="P290" s="72">
        <f t="shared" si="7"/>
        <v>114480</v>
      </c>
    </row>
    <row r="291" ht="15.75" customHeight="1">
      <c r="A291" s="22" t="s">
        <v>112</v>
      </c>
      <c r="B291" s="23" t="s">
        <v>95</v>
      </c>
      <c r="C291" s="24" t="str">
        <f t="shared" si="1"/>
        <v>24-10</v>
      </c>
      <c r="D291" s="69">
        <v>52.0</v>
      </c>
      <c r="E291" s="26">
        <v>24.0</v>
      </c>
      <c r="F291" s="26">
        <v>10.0</v>
      </c>
      <c r="G291" s="27">
        <v>155.0</v>
      </c>
      <c r="H291" s="75">
        <v>87.0</v>
      </c>
      <c r="I291" s="70">
        <f t="shared" si="2"/>
        <v>1044</v>
      </c>
      <c r="J291" s="70">
        <f t="shared" si="3"/>
        <v>62640</v>
      </c>
      <c r="K291" s="71">
        <v>85.0</v>
      </c>
      <c r="L291" s="71">
        <f t="shared" si="4"/>
        <v>1020</v>
      </c>
      <c r="M291" s="71">
        <f t="shared" si="5"/>
        <v>61200</v>
      </c>
      <c r="N291" s="32">
        <v>159.0</v>
      </c>
      <c r="O291" s="72">
        <f t="shared" si="6"/>
        <v>1908</v>
      </c>
      <c r="P291" s="72">
        <f t="shared" si="7"/>
        <v>114480</v>
      </c>
    </row>
    <row r="292" ht="15.75" customHeight="1">
      <c r="A292" s="22" t="s">
        <v>112</v>
      </c>
      <c r="B292" s="23" t="s">
        <v>96</v>
      </c>
      <c r="C292" s="24" t="str">
        <f t="shared" si="1"/>
        <v>25-1</v>
      </c>
      <c r="D292" s="69">
        <v>52.0</v>
      </c>
      <c r="E292" s="26">
        <v>25.0</v>
      </c>
      <c r="F292" s="26">
        <v>1.0</v>
      </c>
      <c r="G292" s="27">
        <v>155.0</v>
      </c>
      <c r="H292" s="75">
        <v>88.0</v>
      </c>
      <c r="I292" s="70">
        <f t="shared" si="2"/>
        <v>1056</v>
      </c>
      <c r="J292" s="70">
        <f t="shared" si="3"/>
        <v>63360</v>
      </c>
      <c r="K292" s="71">
        <v>85.0</v>
      </c>
      <c r="L292" s="71">
        <f t="shared" si="4"/>
        <v>1020</v>
      </c>
      <c r="M292" s="71">
        <f t="shared" si="5"/>
        <v>61200</v>
      </c>
      <c r="N292" s="32">
        <v>160.0</v>
      </c>
      <c r="O292" s="72">
        <f t="shared" si="6"/>
        <v>1920</v>
      </c>
      <c r="P292" s="72">
        <f t="shared" si="7"/>
        <v>115200</v>
      </c>
    </row>
    <row r="293" ht="15.75" customHeight="1">
      <c r="A293" s="22" t="s">
        <v>112</v>
      </c>
      <c r="B293" s="23" t="s">
        <v>96</v>
      </c>
      <c r="C293" s="24" t="str">
        <f t="shared" si="1"/>
        <v>25-2</v>
      </c>
      <c r="D293" s="69">
        <v>52.0</v>
      </c>
      <c r="E293" s="26">
        <v>25.0</v>
      </c>
      <c r="F293" s="26">
        <v>2.0</v>
      </c>
      <c r="G293" s="27">
        <v>156.0</v>
      </c>
      <c r="H293" s="75">
        <v>88.0</v>
      </c>
      <c r="I293" s="70">
        <f t="shared" si="2"/>
        <v>1056</v>
      </c>
      <c r="J293" s="70">
        <f t="shared" si="3"/>
        <v>63360</v>
      </c>
      <c r="K293" s="71">
        <v>85.0</v>
      </c>
      <c r="L293" s="71">
        <f t="shared" si="4"/>
        <v>1020</v>
      </c>
      <c r="M293" s="71">
        <f t="shared" si="5"/>
        <v>61200</v>
      </c>
      <c r="N293" s="32">
        <v>160.0</v>
      </c>
      <c r="O293" s="72">
        <f t="shared" si="6"/>
        <v>1920</v>
      </c>
      <c r="P293" s="72">
        <f t="shared" si="7"/>
        <v>115200</v>
      </c>
    </row>
    <row r="294" ht="15.75" customHeight="1">
      <c r="A294" s="22" t="s">
        <v>112</v>
      </c>
      <c r="B294" s="23" t="s">
        <v>96</v>
      </c>
      <c r="C294" s="24" t="str">
        <f t="shared" si="1"/>
        <v>25-3</v>
      </c>
      <c r="D294" s="69">
        <v>52.0</v>
      </c>
      <c r="E294" s="26">
        <v>25.0</v>
      </c>
      <c r="F294" s="26">
        <v>3.0</v>
      </c>
      <c r="G294" s="27">
        <v>156.0</v>
      </c>
      <c r="H294" s="75">
        <v>88.0</v>
      </c>
      <c r="I294" s="70">
        <f t="shared" si="2"/>
        <v>1056</v>
      </c>
      <c r="J294" s="70">
        <f t="shared" si="3"/>
        <v>63360</v>
      </c>
      <c r="K294" s="71">
        <v>85.0</v>
      </c>
      <c r="L294" s="71">
        <f t="shared" si="4"/>
        <v>1020</v>
      </c>
      <c r="M294" s="71">
        <f t="shared" si="5"/>
        <v>61200</v>
      </c>
      <c r="N294" s="32">
        <v>160.0</v>
      </c>
      <c r="O294" s="72">
        <f t="shared" si="6"/>
        <v>1920</v>
      </c>
      <c r="P294" s="72">
        <f t="shared" si="7"/>
        <v>115200</v>
      </c>
    </row>
    <row r="295" ht="15.75" customHeight="1">
      <c r="A295" s="22" t="s">
        <v>112</v>
      </c>
      <c r="B295" s="23" t="s">
        <v>96</v>
      </c>
      <c r="C295" s="24" t="str">
        <f t="shared" si="1"/>
        <v>25-4</v>
      </c>
      <c r="D295" s="69">
        <v>52.0</v>
      </c>
      <c r="E295" s="26">
        <v>25.0</v>
      </c>
      <c r="F295" s="26">
        <v>4.0</v>
      </c>
      <c r="G295" s="27">
        <v>157.0</v>
      </c>
      <c r="H295" s="75">
        <v>88.0</v>
      </c>
      <c r="I295" s="70">
        <f t="shared" si="2"/>
        <v>1056</v>
      </c>
      <c r="J295" s="70">
        <f t="shared" si="3"/>
        <v>63360</v>
      </c>
      <c r="K295" s="71">
        <v>85.0</v>
      </c>
      <c r="L295" s="71">
        <f t="shared" si="4"/>
        <v>1020</v>
      </c>
      <c r="M295" s="71">
        <f t="shared" si="5"/>
        <v>61200</v>
      </c>
      <c r="N295" s="32">
        <v>160.0</v>
      </c>
      <c r="O295" s="72">
        <f t="shared" si="6"/>
        <v>1920</v>
      </c>
      <c r="P295" s="72">
        <f t="shared" si="7"/>
        <v>115200</v>
      </c>
    </row>
    <row r="296" ht="15.75" customHeight="1">
      <c r="A296" s="22" t="s">
        <v>112</v>
      </c>
      <c r="B296" s="23" t="s">
        <v>96</v>
      </c>
      <c r="C296" s="24" t="str">
        <f t="shared" si="1"/>
        <v>25-5</v>
      </c>
      <c r="D296" s="69">
        <v>52.0</v>
      </c>
      <c r="E296" s="26">
        <v>25.0</v>
      </c>
      <c r="F296" s="26">
        <v>5.0</v>
      </c>
      <c r="G296" s="27">
        <v>157.0</v>
      </c>
      <c r="H296" s="75">
        <v>88.0</v>
      </c>
      <c r="I296" s="70">
        <f t="shared" si="2"/>
        <v>1056</v>
      </c>
      <c r="J296" s="70">
        <f t="shared" si="3"/>
        <v>63360</v>
      </c>
      <c r="K296" s="71">
        <v>85.0</v>
      </c>
      <c r="L296" s="71">
        <f t="shared" si="4"/>
        <v>1020</v>
      </c>
      <c r="M296" s="71">
        <f t="shared" si="5"/>
        <v>61200</v>
      </c>
      <c r="N296" s="32">
        <v>160.0</v>
      </c>
      <c r="O296" s="72">
        <f t="shared" si="6"/>
        <v>1920</v>
      </c>
      <c r="P296" s="72">
        <f t="shared" si="7"/>
        <v>115200</v>
      </c>
    </row>
    <row r="297" ht="15.75" customHeight="1">
      <c r="A297" s="22" t="s">
        <v>112</v>
      </c>
      <c r="B297" s="23" t="s">
        <v>96</v>
      </c>
      <c r="C297" s="24" t="str">
        <f t="shared" si="1"/>
        <v>25-6</v>
      </c>
      <c r="D297" s="69">
        <v>53.0</v>
      </c>
      <c r="E297" s="26">
        <v>25.0</v>
      </c>
      <c r="F297" s="26">
        <v>6.0</v>
      </c>
      <c r="G297" s="27">
        <v>158.0</v>
      </c>
      <c r="H297" s="75">
        <v>88.0</v>
      </c>
      <c r="I297" s="70">
        <f t="shared" si="2"/>
        <v>1056</v>
      </c>
      <c r="J297" s="70">
        <f t="shared" si="3"/>
        <v>63360</v>
      </c>
      <c r="K297" s="71">
        <v>86.0</v>
      </c>
      <c r="L297" s="71">
        <f t="shared" si="4"/>
        <v>1032</v>
      </c>
      <c r="M297" s="71">
        <f t="shared" si="5"/>
        <v>61920</v>
      </c>
      <c r="N297" s="32">
        <v>160.0</v>
      </c>
      <c r="O297" s="72">
        <f t="shared" si="6"/>
        <v>1920</v>
      </c>
      <c r="P297" s="72">
        <f t="shared" si="7"/>
        <v>115200</v>
      </c>
    </row>
    <row r="298" ht="15.75" customHeight="1">
      <c r="A298" s="22" t="s">
        <v>112</v>
      </c>
      <c r="B298" s="23" t="s">
        <v>96</v>
      </c>
      <c r="C298" s="24" t="str">
        <f t="shared" si="1"/>
        <v>25-7</v>
      </c>
      <c r="D298" s="69">
        <v>53.0</v>
      </c>
      <c r="E298" s="26">
        <v>25.0</v>
      </c>
      <c r="F298" s="26">
        <v>7.0</v>
      </c>
      <c r="G298" s="27">
        <v>158.0</v>
      </c>
      <c r="H298" s="75">
        <v>88.0</v>
      </c>
      <c r="I298" s="70">
        <f t="shared" si="2"/>
        <v>1056</v>
      </c>
      <c r="J298" s="70">
        <f t="shared" si="3"/>
        <v>63360</v>
      </c>
      <c r="K298" s="71">
        <v>86.0</v>
      </c>
      <c r="L298" s="71">
        <f t="shared" si="4"/>
        <v>1032</v>
      </c>
      <c r="M298" s="71">
        <f t="shared" si="5"/>
        <v>61920</v>
      </c>
      <c r="N298" s="32">
        <v>160.0</v>
      </c>
      <c r="O298" s="72">
        <f t="shared" si="6"/>
        <v>1920</v>
      </c>
      <c r="P298" s="72">
        <f t="shared" si="7"/>
        <v>115200</v>
      </c>
    </row>
    <row r="299" ht="15.75" customHeight="1">
      <c r="A299" s="22" t="s">
        <v>112</v>
      </c>
      <c r="B299" s="23" t="s">
        <v>96</v>
      </c>
      <c r="C299" s="24" t="str">
        <f t="shared" si="1"/>
        <v>25-8</v>
      </c>
      <c r="D299" s="69">
        <v>53.0</v>
      </c>
      <c r="E299" s="26">
        <v>25.0</v>
      </c>
      <c r="F299" s="26">
        <v>8.0</v>
      </c>
      <c r="G299" s="27">
        <v>159.0</v>
      </c>
      <c r="H299" s="75">
        <v>88.0</v>
      </c>
      <c r="I299" s="70">
        <f t="shared" si="2"/>
        <v>1056</v>
      </c>
      <c r="J299" s="70">
        <f t="shared" si="3"/>
        <v>63360</v>
      </c>
      <c r="K299" s="71">
        <v>86.0</v>
      </c>
      <c r="L299" s="71">
        <f t="shared" si="4"/>
        <v>1032</v>
      </c>
      <c r="M299" s="71">
        <f t="shared" si="5"/>
        <v>61920</v>
      </c>
      <c r="N299" s="32">
        <v>160.0</v>
      </c>
      <c r="O299" s="72">
        <f t="shared" si="6"/>
        <v>1920</v>
      </c>
      <c r="P299" s="72">
        <f t="shared" si="7"/>
        <v>115200</v>
      </c>
    </row>
    <row r="300" ht="15.75" customHeight="1">
      <c r="A300" s="22" t="s">
        <v>112</v>
      </c>
      <c r="B300" s="23" t="s">
        <v>96</v>
      </c>
      <c r="C300" s="24" t="str">
        <f t="shared" si="1"/>
        <v>25-9</v>
      </c>
      <c r="D300" s="69">
        <v>53.0</v>
      </c>
      <c r="E300" s="26">
        <v>25.0</v>
      </c>
      <c r="F300" s="26">
        <v>9.0</v>
      </c>
      <c r="G300" s="27">
        <v>159.0</v>
      </c>
      <c r="H300" s="75">
        <v>88.0</v>
      </c>
      <c r="I300" s="70">
        <f t="shared" si="2"/>
        <v>1056</v>
      </c>
      <c r="J300" s="70">
        <f t="shared" si="3"/>
        <v>63360</v>
      </c>
      <c r="K300" s="71">
        <v>86.0</v>
      </c>
      <c r="L300" s="71">
        <f t="shared" si="4"/>
        <v>1032</v>
      </c>
      <c r="M300" s="71">
        <f t="shared" si="5"/>
        <v>61920</v>
      </c>
      <c r="N300" s="32">
        <v>160.0</v>
      </c>
      <c r="O300" s="72">
        <f t="shared" si="6"/>
        <v>1920</v>
      </c>
      <c r="P300" s="72">
        <f t="shared" si="7"/>
        <v>115200</v>
      </c>
    </row>
    <row r="301" ht="15.75" customHeight="1">
      <c r="A301" s="22" t="s">
        <v>112</v>
      </c>
      <c r="B301" s="23" t="s">
        <v>96</v>
      </c>
      <c r="C301" s="24" t="str">
        <f t="shared" si="1"/>
        <v>25-10</v>
      </c>
      <c r="D301" s="69">
        <v>53.0</v>
      </c>
      <c r="E301" s="26">
        <v>25.0</v>
      </c>
      <c r="F301" s="26">
        <v>10.0</v>
      </c>
      <c r="G301" s="27">
        <v>160.0</v>
      </c>
      <c r="H301" s="75">
        <v>88.0</v>
      </c>
      <c r="I301" s="70">
        <f t="shared" si="2"/>
        <v>1056</v>
      </c>
      <c r="J301" s="70">
        <f t="shared" si="3"/>
        <v>63360</v>
      </c>
      <c r="K301" s="71">
        <v>86.0</v>
      </c>
      <c r="L301" s="71">
        <f t="shared" si="4"/>
        <v>1032</v>
      </c>
      <c r="M301" s="71">
        <f t="shared" si="5"/>
        <v>61920</v>
      </c>
      <c r="N301" s="32">
        <v>160.0</v>
      </c>
      <c r="O301" s="72">
        <f t="shared" si="6"/>
        <v>1920</v>
      </c>
      <c r="P301" s="72">
        <f t="shared" si="7"/>
        <v>115200</v>
      </c>
    </row>
    <row r="302" ht="15.75" customHeight="1">
      <c r="A302" s="22" t="s">
        <v>112</v>
      </c>
      <c r="B302" s="23" t="s">
        <v>97</v>
      </c>
      <c r="C302" s="24" t="str">
        <f t="shared" si="1"/>
        <v>26-1</v>
      </c>
      <c r="D302" s="69">
        <v>53.0</v>
      </c>
      <c r="E302" s="26">
        <v>26.0</v>
      </c>
      <c r="F302" s="26">
        <v>1.0</v>
      </c>
      <c r="G302" s="27">
        <v>160.0</v>
      </c>
      <c r="H302" s="75">
        <v>89.0</v>
      </c>
      <c r="I302" s="70">
        <f t="shared" si="2"/>
        <v>1068</v>
      </c>
      <c r="J302" s="70">
        <f t="shared" si="3"/>
        <v>64080</v>
      </c>
      <c r="K302" s="71">
        <v>86.0</v>
      </c>
      <c r="L302" s="71">
        <f t="shared" si="4"/>
        <v>1032</v>
      </c>
      <c r="M302" s="71">
        <f t="shared" si="5"/>
        <v>61920</v>
      </c>
      <c r="N302" s="32">
        <v>161.0</v>
      </c>
      <c r="O302" s="72">
        <f t="shared" si="6"/>
        <v>1932</v>
      </c>
      <c r="P302" s="72">
        <f t="shared" si="7"/>
        <v>115920</v>
      </c>
    </row>
    <row r="303" ht="15.75" customHeight="1">
      <c r="A303" s="22" t="s">
        <v>112</v>
      </c>
      <c r="B303" s="23" t="s">
        <v>97</v>
      </c>
      <c r="C303" s="24" t="str">
        <f t="shared" si="1"/>
        <v>26-2</v>
      </c>
      <c r="D303" s="69">
        <v>53.0</v>
      </c>
      <c r="E303" s="26">
        <v>26.0</v>
      </c>
      <c r="F303" s="26">
        <v>2.0</v>
      </c>
      <c r="G303" s="27">
        <v>160.905050505049</v>
      </c>
      <c r="H303" s="75">
        <v>89.0</v>
      </c>
      <c r="I303" s="70">
        <f t="shared" si="2"/>
        <v>1068</v>
      </c>
      <c r="J303" s="70">
        <f t="shared" si="3"/>
        <v>64080</v>
      </c>
      <c r="K303" s="71">
        <v>86.0</v>
      </c>
      <c r="L303" s="71">
        <f t="shared" si="4"/>
        <v>1032</v>
      </c>
      <c r="M303" s="71">
        <f t="shared" si="5"/>
        <v>61920</v>
      </c>
      <c r="N303" s="32">
        <v>161.0</v>
      </c>
      <c r="O303" s="72">
        <f t="shared" si="6"/>
        <v>1932</v>
      </c>
      <c r="P303" s="72">
        <f t="shared" si="7"/>
        <v>115920</v>
      </c>
    </row>
    <row r="304" ht="15.75" customHeight="1">
      <c r="A304" s="22" t="s">
        <v>112</v>
      </c>
      <c r="B304" s="23" t="s">
        <v>97</v>
      </c>
      <c r="C304" s="24" t="str">
        <f t="shared" si="1"/>
        <v>26-3</v>
      </c>
      <c r="D304" s="69">
        <v>53.0</v>
      </c>
      <c r="E304" s="26">
        <v>26.0</v>
      </c>
      <c r="F304" s="26">
        <v>3.0</v>
      </c>
      <c r="G304" s="27">
        <v>161.0</v>
      </c>
      <c r="H304" s="75">
        <v>89.0</v>
      </c>
      <c r="I304" s="70">
        <f t="shared" si="2"/>
        <v>1068</v>
      </c>
      <c r="J304" s="70">
        <f t="shared" si="3"/>
        <v>64080</v>
      </c>
      <c r="K304" s="71">
        <v>86.0</v>
      </c>
      <c r="L304" s="71">
        <f t="shared" si="4"/>
        <v>1032</v>
      </c>
      <c r="M304" s="71">
        <f t="shared" si="5"/>
        <v>61920</v>
      </c>
      <c r="N304" s="32">
        <v>161.0</v>
      </c>
      <c r="O304" s="72">
        <f t="shared" si="6"/>
        <v>1932</v>
      </c>
      <c r="P304" s="72">
        <f t="shared" si="7"/>
        <v>115920</v>
      </c>
    </row>
    <row r="305" ht="15.75" customHeight="1">
      <c r="A305" s="22" t="s">
        <v>112</v>
      </c>
      <c r="B305" s="23" t="s">
        <v>97</v>
      </c>
      <c r="C305" s="24" t="str">
        <f t="shared" si="1"/>
        <v>26-4</v>
      </c>
      <c r="D305" s="69">
        <v>53.0</v>
      </c>
      <c r="E305" s="26">
        <v>26.0</v>
      </c>
      <c r="F305" s="26">
        <v>4.0</v>
      </c>
      <c r="G305" s="27">
        <v>161.0</v>
      </c>
      <c r="H305" s="75">
        <v>89.0</v>
      </c>
      <c r="I305" s="70">
        <f t="shared" si="2"/>
        <v>1068</v>
      </c>
      <c r="J305" s="70">
        <f t="shared" si="3"/>
        <v>64080</v>
      </c>
      <c r="K305" s="71">
        <v>86.0</v>
      </c>
      <c r="L305" s="71">
        <f t="shared" si="4"/>
        <v>1032</v>
      </c>
      <c r="M305" s="71">
        <f t="shared" si="5"/>
        <v>61920</v>
      </c>
      <c r="N305" s="32">
        <v>161.0</v>
      </c>
      <c r="O305" s="72">
        <f t="shared" si="6"/>
        <v>1932</v>
      </c>
      <c r="P305" s="72">
        <f t="shared" si="7"/>
        <v>115920</v>
      </c>
    </row>
    <row r="306" ht="15.75" customHeight="1">
      <c r="A306" s="22" t="s">
        <v>112</v>
      </c>
      <c r="B306" s="23" t="s">
        <v>97</v>
      </c>
      <c r="C306" s="24" t="str">
        <f t="shared" si="1"/>
        <v>26-5</v>
      </c>
      <c r="D306" s="69">
        <v>53.0</v>
      </c>
      <c r="E306" s="26">
        <v>26.0</v>
      </c>
      <c r="F306" s="26">
        <v>5.0</v>
      </c>
      <c r="G306" s="27">
        <v>162.0</v>
      </c>
      <c r="H306" s="75">
        <v>89.0</v>
      </c>
      <c r="I306" s="70">
        <f t="shared" si="2"/>
        <v>1068</v>
      </c>
      <c r="J306" s="70">
        <f t="shared" si="3"/>
        <v>64080</v>
      </c>
      <c r="K306" s="71">
        <v>86.0</v>
      </c>
      <c r="L306" s="71">
        <f t="shared" si="4"/>
        <v>1032</v>
      </c>
      <c r="M306" s="71">
        <f t="shared" si="5"/>
        <v>61920</v>
      </c>
      <c r="N306" s="32">
        <v>161.0</v>
      </c>
      <c r="O306" s="72">
        <f t="shared" si="6"/>
        <v>1932</v>
      </c>
      <c r="P306" s="72">
        <f t="shared" si="7"/>
        <v>115920</v>
      </c>
    </row>
    <row r="307" ht="15.75" customHeight="1">
      <c r="A307" s="22" t="s">
        <v>112</v>
      </c>
      <c r="B307" s="23" t="s">
        <v>97</v>
      </c>
      <c r="C307" s="24" t="str">
        <f t="shared" si="1"/>
        <v>26-6</v>
      </c>
      <c r="D307" s="69">
        <v>54.0</v>
      </c>
      <c r="E307" s="26">
        <v>26.0</v>
      </c>
      <c r="F307" s="26">
        <v>6.0</v>
      </c>
      <c r="G307" s="27">
        <v>162.0</v>
      </c>
      <c r="H307" s="75">
        <v>89.0</v>
      </c>
      <c r="I307" s="70">
        <f t="shared" si="2"/>
        <v>1068</v>
      </c>
      <c r="J307" s="70">
        <f t="shared" si="3"/>
        <v>64080</v>
      </c>
      <c r="K307" s="71">
        <v>87.0</v>
      </c>
      <c r="L307" s="71">
        <f t="shared" si="4"/>
        <v>1044</v>
      </c>
      <c r="M307" s="71">
        <f t="shared" si="5"/>
        <v>62640</v>
      </c>
      <c r="N307" s="32">
        <v>161.0</v>
      </c>
      <c r="O307" s="72">
        <f t="shared" si="6"/>
        <v>1932</v>
      </c>
      <c r="P307" s="72">
        <f t="shared" si="7"/>
        <v>115920</v>
      </c>
    </row>
    <row r="308" ht="15.75" customHeight="1">
      <c r="A308" s="22" t="s">
        <v>112</v>
      </c>
      <c r="B308" s="23" t="s">
        <v>97</v>
      </c>
      <c r="C308" s="24" t="str">
        <f t="shared" si="1"/>
        <v>26-7</v>
      </c>
      <c r="D308" s="69">
        <v>54.0</v>
      </c>
      <c r="E308" s="26">
        <v>26.0</v>
      </c>
      <c r="F308" s="26">
        <v>7.0</v>
      </c>
      <c r="G308" s="27">
        <v>163.0</v>
      </c>
      <c r="H308" s="75">
        <v>89.0</v>
      </c>
      <c r="I308" s="70">
        <f t="shared" si="2"/>
        <v>1068</v>
      </c>
      <c r="J308" s="70">
        <f t="shared" si="3"/>
        <v>64080</v>
      </c>
      <c r="K308" s="71">
        <v>87.0</v>
      </c>
      <c r="L308" s="71">
        <f t="shared" si="4"/>
        <v>1044</v>
      </c>
      <c r="M308" s="71">
        <f t="shared" si="5"/>
        <v>62640</v>
      </c>
      <c r="N308" s="32">
        <v>161.0</v>
      </c>
      <c r="O308" s="72">
        <f t="shared" si="6"/>
        <v>1932</v>
      </c>
      <c r="P308" s="72">
        <f t="shared" si="7"/>
        <v>115920</v>
      </c>
    </row>
    <row r="309" ht="15.75" customHeight="1">
      <c r="A309" s="22" t="s">
        <v>112</v>
      </c>
      <c r="B309" s="23" t="s">
        <v>97</v>
      </c>
      <c r="C309" s="24" t="str">
        <f t="shared" si="1"/>
        <v>26-8</v>
      </c>
      <c r="D309" s="69">
        <v>54.0</v>
      </c>
      <c r="E309" s="26">
        <v>26.0</v>
      </c>
      <c r="F309" s="26">
        <v>8.0</v>
      </c>
      <c r="G309" s="27">
        <v>163.0</v>
      </c>
      <c r="H309" s="75">
        <v>89.0</v>
      </c>
      <c r="I309" s="70">
        <f t="shared" si="2"/>
        <v>1068</v>
      </c>
      <c r="J309" s="70">
        <f t="shared" si="3"/>
        <v>64080</v>
      </c>
      <c r="K309" s="71">
        <v>87.0</v>
      </c>
      <c r="L309" s="71">
        <f t="shared" si="4"/>
        <v>1044</v>
      </c>
      <c r="M309" s="71">
        <f t="shared" si="5"/>
        <v>62640</v>
      </c>
      <c r="N309" s="32">
        <v>161.0</v>
      </c>
      <c r="O309" s="72">
        <f t="shared" si="6"/>
        <v>1932</v>
      </c>
      <c r="P309" s="72">
        <f t="shared" si="7"/>
        <v>115920</v>
      </c>
    </row>
    <row r="310" ht="15.75" customHeight="1">
      <c r="A310" s="22" t="s">
        <v>112</v>
      </c>
      <c r="B310" s="23" t="s">
        <v>97</v>
      </c>
      <c r="C310" s="24" t="str">
        <f t="shared" si="1"/>
        <v>26-9</v>
      </c>
      <c r="D310" s="69">
        <v>54.0</v>
      </c>
      <c r="E310" s="26">
        <v>26.0</v>
      </c>
      <c r="F310" s="26">
        <v>9.0</v>
      </c>
      <c r="G310" s="27">
        <v>164.0</v>
      </c>
      <c r="H310" s="75">
        <v>89.0</v>
      </c>
      <c r="I310" s="70">
        <f t="shared" si="2"/>
        <v>1068</v>
      </c>
      <c r="J310" s="70">
        <f t="shared" si="3"/>
        <v>64080</v>
      </c>
      <c r="K310" s="71">
        <v>87.0</v>
      </c>
      <c r="L310" s="71">
        <f t="shared" si="4"/>
        <v>1044</v>
      </c>
      <c r="M310" s="71">
        <f t="shared" si="5"/>
        <v>62640</v>
      </c>
      <c r="N310" s="32">
        <v>161.0</v>
      </c>
      <c r="O310" s="72">
        <f t="shared" si="6"/>
        <v>1932</v>
      </c>
      <c r="P310" s="72">
        <f t="shared" si="7"/>
        <v>115920</v>
      </c>
    </row>
    <row r="311" ht="15.75" customHeight="1">
      <c r="A311" s="22" t="s">
        <v>112</v>
      </c>
      <c r="B311" s="23" t="s">
        <v>97</v>
      </c>
      <c r="C311" s="24" t="str">
        <f t="shared" si="1"/>
        <v>26-10</v>
      </c>
      <c r="D311" s="69">
        <v>54.0</v>
      </c>
      <c r="E311" s="26">
        <v>26.0</v>
      </c>
      <c r="F311" s="26">
        <v>10.0</v>
      </c>
      <c r="G311" s="27">
        <v>164.0</v>
      </c>
      <c r="H311" s="75">
        <v>89.0</v>
      </c>
      <c r="I311" s="70">
        <f t="shared" si="2"/>
        <v>1068</v>
      </c>
      <c r="J311" s="70">
        <f t="shared" si="3"/>
        <v>64080</v>
      </c>
      <c r="K311" s="71">
        <v>87.0</v>
      </c>
      <c r="L311" s="71">
        <f t="shared" si="4"/>
        <v>1044</v>
      </c>
      <c r="M311" s="71">
        <f t="shared" si="5"/>
        <v>62640</v>
      </c>
      <c r="N311" s="32">
        <v>161.0</v>
      </c>
      <c r="O311" s="72">
        <f t="shared" si="6"/>
        <v>1932</v>
      </c>
      <c r="P311" s="72">
        <f t="shared" si="7"/>
        <v>115920</v>
      </c>
    </row>
    <row r="312" ht="15.75" customHeight="1">
      <c r="A312" s="22" t="s">
        <v>112</v>
      </c>
      <c r="B312" s="23" t="s">
        <v>100</v>
      </c>
      <c r="C312" s="24" t="str">
        <f t="shared" si="1"/>
        <v>27-1</v>
      </c>
      <c r="D312" s="69">
        <v>54.0</v>
      </c>
      <c r="E312" s="26">
        <v>27.0</v>
      </c>
      <c r="F312" s="26">
        <v>1.0</v>
      </c>
      <c r="G312" s="27">
        <v>165.0</v>
      </c>
      <c r="H312" s="75">
        <v>90.0</v>
      </c>
      <c r="I312" s="70">
        <f t="shared" si="2"/>
        <v>1080</v>
      </c>
      <c r="J312" s="70">
        <f t="shared" si="3"/>
        <v>64800</v>
      </c>
      <c r="K312" s="71">
        <v>87.0</v>
      </c>
      <c r="L312" s="71">
        <f t="shared" si="4"/>
        <v>1044</v>
      </c>
      <c r="M312" s="71">
        <f t="shared" si="5"/>
        <v>62640</v>
      </c>
      <c r="N312" s="32">
        <v>162.0</v>
      </c>
      <c r="O312" s="72">
        <f t="shared" si="6"/>
        <v>1944</v>
      </c>
      <c r="P312" s="72">
        <f t="shared" si="7"/>
        <v>116640</v>
      </c>
    </row>
    <row r="313" ht="15.75" customHeight="1">
      <c r="A313" s="22" t="s">
        <v>112</v>
      </c>
      <c r="B313" s="23" t="s">
        <v>100</v>
      </c>
      <c r="C313" s="24" t="str">
        <f t="shared" si="1"/>
        <v>27-2</v>
      </c>
      <c r="D313" s="69">
        <v>54.0</v>
      </c>
      <c r="E313" s="26">
        <v>27.0</v>
      </c>
      <c r="F313" s="26">
        <v>2.0</v>
      </c>
      <c r="G313" s="27">
        <v>165.0</v>
      </c>
      <c r="H313" s="75">
        <v>90.0</v>
      </c>
      <c r="I313" s="70">
        <f t="shared" si="2"/>
        <v>1080</v>
      </c>
      <c r="J313" s="70">
        <f t="shared" si="3"/>
        <v>64800</v>
      </c>
      <c r="K313" s="71">
        <v>87.0</v>
      </c>
      <c r="L313" s="71">
        <f t="shared" si="4"/>
        <v>1044</v>
      </c>
      <c r="M313" s="71">
        <f t="shared" si="5"/>
        <v>62640</v>
      </c>
      <c r="N313" s="32">
        <v>162.0</v>
      </c>
      <c r="O313" s="72">
        <f t="shared" si="6"/>
        <v>1944</v>
      </c>
      <c r="P313" s="72">
        <f t="shared" si="7"/>
        <v>116640</v>
      </c>
    </row>
    <row r="314" ht="15.75" customHeight="1">
      <c r="A314" s="22" t="s">
        <v>112</v>
      </c>
      <c r="B314" s="23" t="s">
        <v>100</v>
      </c>
      <c r="C314" s="24" t="str">
        <f t="shared" si="1"/>
        <v>27-3</v>
      </c>
      <c r="D314" s="69">
        <v>54.0</v>
      </c>
      <c r="E314" s="26">
        <v>27.0</v>
      </c>
      <c r="F314" s="26">
        <v>3.0</v>
      </c>
      <c r="G314" s="27">
        <v>166.0</v>
      </c>
      <c r="H314" s="75">
        <v>90.0</v>
      </c>
      <c r="I314" s="70">
        <f t="shared" si="2"/>
        <v>1080</v>
      </c>
      <c r="J314" s="70">
        <f t="shared" si="3"/>
        <v>64800</v>
      </c>
      <c r="K314" s="71">
        <v>87.0</v>
      </c>
      <c r="L314" s="71">
        <f t="shared" si="4"/>
        <v>1044</v>
      </c>
      <c r="M314" s="71">
        <f t="shared" si="5"/>
        <v>62640</v>
      </c>
      <c r="N314" s="32">
        <v>162.0</v>
      </c>
      <c r="O314" s="72">
        <f t="shared" si="6"/>
        <v>1944</v>
      </c>
      <c r="P314" s="72">
        <f t="shared" si="7"/>
        <v>116640</v>
      </c>
    </row>
    <row r="315" ht="15.75" customHeight="1">
      <c r="A315" s="22" t="s">
        <v>112</v>
      </c>
      <c r="B315" s="23" t="s">
        <v>100</v>
      </c>
      <c r="C315" s="24" t="str">
        <f t="shared" si="1"/>
        <v>27-4</v>
      </c>
      <c r="D315" s="69">
        <v>54.0</v>
      </c>
      <c r="E315" s="26">
        <v>27.0</v>
      </c>
      <c r="F315" s="26">
        <v>4.0</v>
      </c>
      <c r="G315" s="27">
        <v>166.0</v>
      </c>
      <c r="H315" s="75">
        <v>90.0</v>
      </c>
      <c r="I315" s="70">
        <f t="shared" si="2"/>
        <v>1080</v>
      </c>
      <c r="J315" s="70">
        <f t="shared" si="3"/>
        <v>64800</v>
      </c>
      <c r="K315" s="71">
        <v>87.0</v>
      </c>
      <c r="L315" s="71">
        <f t="shared" si="4"/>
        <v>1044</v>
      </c>
      <c r="M315" s="71">
        <f t="shared" si="5"/>
        <v>62640</v>
      </c>
      <c r="N315" s="32">
        <v>162.0</v>
      </c>
      <c r="O315" s="72">
        <f t="shared" si="6"/>
        <v>1944</v>
      </c>
      <c r="P315" s="72">
        <f t="shared" si="7"/>
        <v>116640</v>
      </c>
    </row>
    <row r="316" ht="15.75" customHeight="1">
      <c r="A316" s="22" t="s">
        <v>112</v>
      </c>
      <c r="B316" s="23" t="s">
        <v>100</v>
      </c>
      <c r="C316" s="24" t="str">
        <f t="shared" si="1"/>
        <v>27-5</v>
      </c>
      <c r="D316" s="69">
        <v>54.0</v>
      </c>
      <c r="E316" s="26">
        <v>27.0</v>
      </c>
      <c r="F316" s="26">
        <v>5.0</v>
      </c>
      <c r="G316" s="27">
        <v>167.0</v>
      </c>
      <c r="H316" s="75">
        <v>90.0</v>
      </c>
      <c r="I316" s="70">
        <f t="shared" si="2"/>
        <v>1080</v>
      </c>
      <c r="J316" s="70">
        <f t="shared" si="3"/>
        <v>64800</v>
      </c>
      <c r="K316" s="71">
        <v>87.0</v>
      </c>
      <c r="L316" s="71">
        <f t="shared" si="4"/>
        <v>1044</v>
      </c>
      <c r="M316" s="71">
        <f t="shared" si="5"/>
        <v>62640</v>
      </c>
      <c r="N316" s="32">
        <v>162.0</v>
      </c>
      <c r="O316" s="72">
        <f t="shared" si="6"/>
        <v>1944</v>
      </c>
      <c r="P316" s="72">
        <f t="shared" si="7"/>
        <v>116640</v>
      </c>
    </row>
    <row r="317" ht="15.75" customHeight="1">
      <c r="A317" s="22" t="s">
        <v>112</v>
      </c>
      <c r="B317" s="23" t="s">
        <v>100</v>
      </c>
      <c r="C317" s="24" t="str">
        <f t="shared" si="1"/>
        <v>27-6</v>
      </c>
      <c r="D317" s="69">
        <v>55.0</v>
      </c>
      <c r="E317" s="26">
        <v>27.0</v>
      </c>
      <c r="F317" s="26">
        <v>6.0</v>
      </c>
      <c r="G317" s="53">
        <v>168.0</v>
      </c>
      <c r="H317" s="75">
        <v>90.0</v>
      </c>
      <c r="I317" s="70">
        <f t="shared" si="2"/>
        <v>1080</v>
      </c>
      <c r="J317" s="70">
        <f t="shared" si="3"/>
        <v>64800</v>
      </c>
      <c r="K317" s="71">
        <v>88.0</v>
      </c>
      <c r="L317" s="71">
        <f t="shared" si="4"/>
        <v>1056</v>
      </c>
      <c r="M317" s="71">
        <f t="shared" si="5"/>
        <v>63360</v>
      </c>
      <c r="N317" s="32">
        <v>162.0</v>
      </c>
      <c r="O317" s="72">
        <f t="shared" si="6"/>
        <v>1944</v>
      </c>
      <c r="P317" s="72">
        <f t="shared" si="7"/>
        <v>116640</v>
      </c>
    </row>
    <row r="318" ht="15.75" customHeight="1">
      <c r="A318" s="22" t="s">
        <v>112</v>
      </c>
      <c r="B318" s="23" t="s">
        <v>100</v>
      </c>
      <c r="C318" s="24" t="str">
        <f t="shared" si="1"/>
        <v>27-7</v>
      </c>
      <c r="D318" s="69">
        <v>55.0</v>
      </c>
      <c r="E318" s="26">
        <v>27.0</v>
      </c>
      <c r="F318" s="26">
        <v>7.0</v>
      </c>
      <c r="G318" s="27">
        <v>168.0</v>
      </c>
      <c r="H318" s="75">
        <v>90.0</v>
      </c>
      <c r="I318" s="70">
        <f t="shared" si="2"/>
        <v>1080</v>
      </c>
      <c r="J318" s="70">
        <f t="shared" si="3"/>
        <v>64800</v>
      </c>
      <c r="K318" s="71">
        <v>88.0</v>
      </c>
      <c r="L318" s="71">
        <f t="shared" si="4"/>
        <v>1056</v>
      </c>
      <c r="M318" s="71">
        <f t="shared" si="5"/>
        <v>63360</v>
      </c>
      <c r="N318" s="32">
        <v>162.0</v>
      </c>
      <c r="O318" s="72">
        <f t="shared" si="6"/>
        <v>1944</v>
      </c>
      <c r="P318" s="72">
        <f t="shared" si="7"/>
        <v>116640</v>
      </c>
    </row>
    <row r="319" ht="15.75" customHeight="1">
      <c r="A319" s="22" t="s">
        <v>112</v>
      </c>
      <c r="B319" s="23" t="s">
        <v>100</v>
      </c>
      <c r="C319" s="24" t="str">
        <f t="shared" si="1"/>
        <v>27-8</v>
      </c>
      <c r="D319" s="69">
        <v>55.0</v>
      </c>
      <c r="E319" s="26">
        <v>27.0</v>
      </c>
      <c r="F319" s="26">
        <v>8.0</v>
      </c>
      <c r="G319" s="53">
        <v>169.0</v>
      </c>
      <c r="H319" s="75">
        <v>90.0</v>
      </c>
      <c r="I319" s="70">
        <f t="shared" si="2"/>
        <v>1080</v>
      </c>
      <c r="J319" s="70">
        <f t="shared" si="3"/>
        <v>64800</v>
      </c>
      <c r="K319" s="71">
        <v>88.0</v>
      </c>
      <c r="L319" s="71">
        <f t="shared" si="4"/>
        <v>1056</v>
      </c>
      <c r="M319" s="71">
        <f t="shared" si="5"/>
        <v>63360</v>
      </c>
      <c r="N319" s="32">
        <v>162.0</v>
      </c>
      <c r="O319" s="72">
        <f t="shared" si="6"/>
        <v>1944</v>
      </c>
      <c r="P319" s="72">
        <f t="shared" si="7"/>
        <v>116640</v>
      </c>
    </row>
    <row r="320" ht="15.75" customHeight="1">
      <c r="A320" s="22" t="s">
        <v>112</v>
      </c>
      <c r="B320" s="23" t="s">
        <v>100</v>
      </c>
      <c r="C320" s="24" t="str">
        <f t="shared" si="1"/>
        <v>27-9</v>
      </c>
      <c r="D320" s="69">
        <v>55.0</v>
      </c>
      <c r="E320" s="26">
        <v>27.0</v>
      </c>
      <c r="F320" s="26">
        <v>9.0</v>
      </c>
      <c r="G320" s="27">
        <v>169.0</v>
      </c>
      <c r="H320" s="75">
        <v>90.0</v>
      </c>
      <c r="I320" s="70">
        <f t="shared" si="2"/>
        <v>1080</v>
      </c>
      <c r="J320" s="70">
        <f t="shared" si="3"/>
        <v>64800</v>
      </c>
      <c r="K320" s="71">
        <v>88.0</v>
      </c>
      <c r="L320" s="71">
        <f t="shared" si="4"/>
        <v>1056</v>
      </c>
      <c r="M320" s="71">
        <f t="shared" si="5"/>
        <v>63360</v>
      </c>
      <c r="N320" s="32">
        <v>162.0</v>
      </c>
      <c r="O320" s="72">
        <f t="shared" si="6"/>
        <v>1944</v>
      </c>
      <c r="P320" s="72">
        <f t="shared" si="7"/>
        <v>116640</v>
      </c>
    </row>
    <row r="321" ht="15.75" customHeight="1">
      <c r="A321" s="22" t="s">
        <v>112</v>
      </c>
      <c r="B321" s="23" t="s">
        <v>100</v>
      </c>
      <c r="C321" s="98" t="str">
        <f t="shared" si="1"/>
        <v>27-10</v>
      </c>
      <c r="D321" s="99">
        <v>55.0</v>
      </c>
      <c r="E321" s="100">
        <v>27.0</v>
      </c>
      <c r="F321" s="100">
        <v>10.0</v>
      </c>
      <c r="G321" s="103">
        <v>170.0</v>
      </c>
      <c r="H321" s="104">
        <v>90.0</v>
      </c>
      <c r="I321" s="100">
        <f t="shared" si="2"/>
        <v>1080</v>
      </c>
      <c r="J321" s="100">
        <f t="shared" si="3"/>
        <v>64800</v>
      </c>
      <c r="K321" s="100">
        <v>88.0</v>
      </c>
      <c r="L321" s="100">
        <f t="shared" si="4"/>
        <v>1056</v>
      </c>
      <c r="M321" s="100">
        <f t="shared" si="5"/>
        <v>63360</v>
      </c>
      <c r="N321" s="104">
        <v>162.0</v>
      </c>
      <c r="O321" s="100">
        <f t="shared" si="6"/>
        <v>1944</v>
      </c>
      <c r="P321" s="100">
        <f t="shared" si="7"/>
        <v>116640</v>
      </c>
    </row>
    <row r="322" ht="15.75" customHeight="1">
      <c r="A322" s="22" t="s">
        <v>112</v>
      </c>
      <c r="B322" s="23" t="s">
        <v>106</v>
      </c>
      <c r="C322" s="98" t="str">
        <f t="shared" si="1"/>
        <v>28-1</v>
      </c>
      <c r="D322" s="99">
        <v>55.0</v>
      </c>
      <c r="E322" s="100">
        <v>28.0</v>
      </c>
      <c r="F322" s="100">
        <v>1.0</v>
      </c>
      <c r="G322" s="105">
        <v>170.0</v>
      </c>
      <c r="H322" s="104">
        <v>91.0</v>
      </c>
      <c r="I322" s="100">
        <f t="shared" si="2"/>
        <v>1092</v>
      </c>
      <c r="J322" s="100">
        <f t="shared" si="3"/>
        <v>65520</v>
      </c>
      <c r="K322" s="100">
        <v>88.0</v>
      </c>
      <c r="L322" s="100">
        <f t="shared" si="4"/>
        <v>1056</v>
      </c>
      <c r="M322" s="100">
        <f t="shared" si="5"/>
        <v>63360</v>
      </c>
      <c r="N322" s="104">
        <v>163.0</v>
      </c>
      <c r="O322" s="100">
        <f t="shared" si="6"/>
        <v>1956</v>
      </c>
      <c r="P322" s="100">
        <f t="shared" si="7"/>
        <v>117360</v>
      </c>
    </row>
    <row r="323" ht="15.75" customHeight="1">
      <c r="A323" s="22" t="s">
        <v>112</v>
      </c>
      <c r="B323" s="23" t="s">
        <v>106</v>
      </c>
      <c r="C323" s="98" t="str">
        <f t="shared" si="1"/>
        <v>28-2</v>
      </c>
      <c r="D323" s="99">
        <v>55.0</v>
      </c>
      <c r="E323" s="100">
        <v>28.0</v>
      </c>
      <c r="F323" s="100">
        <v>2.0</v>
      </c>
      <c r="G323" s="105">
        <v>170.0</v>
      </c>
      <c r="H323" s="104">
        <v>91.0</v>
      </c>
      <c r="I323" s="100">
        <f t="shared" si="2"/>
        <v>1092</v>
      </c>
      <c r="J323" s="100">
        <f t="shared" si="3"/>
        <v>65520</v>
      </c>
      <c r="K323" s="100">
        <v>88.0</v>
      </c>
      <c r="L323" s="100">
        <f t="shared" si="4"/>
        <v>1056</v>
      </c>
      <c r="M323" s="100">
        <f t="shared" si="5"/>
        <v>63360</v>
      </c>
      <c r="N323" s="104">
        <v>163.0</v>
      </c>
      <c r="O323" s="100">
        <f t="shared" si="6"/>
        <v>1956</v>
      </c>
      <c r="P323" s="100">
        <f t="shared" si="7"/>
        <v>117360</v>
      </c>
    </row>
    <row r="324" ht="15.75" customHeight="1">
      <c r="A324" s="22" t="s">
        <v>112</v>
      </c>
      <c r="B324" s="23" t="s">
        <v>106</v>
      </c>
      <c r="C324" s="98" t="str">
        <f t="shared" si="1"/>
        <v>28-3</v>
      </c>
      <c r="D324" s="99">
        <v>55.0</v>
      </c>
      <c r="E324" s="100">
        <v>28.0</v>
      </c>
      <c r="F324" s="100">
        <v>3.0</v>
      </c>
      <c r="G324" s="105">
        <v>171.0</v>
      </c>
      <c r="H324" s="104">
        <v>91.0</v>
      </c>
      <c r="I324" s="100">
        <f t="shared" si="2"/>
        <v>1092</v>
      </c>
      <c r="J324" s="100">
        <f t="shared" si="3"/>
        <v>65520</v>
      </c>
      <c r="K324" s="100">
        <v>88.0</v>
      </c>
      <c r="L324" s="100">
        <f t="shared" si="4"/>
        <v>1056</v>
      </c>
      <c r="M324" s="100">
        <f t="shared" si="5"/>
        <v>63360</v>
      </c>
      <c r="N324" s="104">
        <v>163.0</v>
      </c>
      <c r="O324" s="100">
        <f t="shared" si="6"/>
        <v>1956</v>
      </c>
      <c r="P324" s="100">
        <f t="shared" si="7"/>
        <v>117360</v>
      </c>
    </row>
    <row r="325" ht="15.75" customHeight="1">
      <c r="A325" s="22" t="s">
        <v>112</v>
      </c>
      <c r="B325" s="23" t="s">
        <v>106</v>
      </c>
      <c r="C325" s="98" t="str">
        <f t="shared" si="1"/>
        <v>28-4</v>
      </c>
      <c r="D325" s="99">
        <v>55.0</v>
      </c>
      <c r="E325" s="100">
        <v>28.0</v>
      </c>
      <c r="F325" s="100">
        <v>4.0</v>
      </c>
      <c r="G325" s="105">
        <v>171.0</v>
      </c>
      <c r="H325" s="104">
        <v>91.0</v>
      </c>
      <c r="I325" s="100">
        <f t="shared" si="2"/>
        <v>1092</v>
      </c>
      <c r="J325" s="100">
        <f t="shared" si="3"/>
        <v>65520</v>
      </c>
      <c r="K325" s="100">
        <v>88.0</v>
      </c>
      <c r="L325" s="100">
        <f t="shared" si="4"/>
        <v>1056</v>
      </c>
      <c r="M325" s="100">
        <f t="shared" si="5"/>
        <v>63360</v>
      </c>
      <c r="N325" s="104">
        <v>163.0</v>
      </c>
      <c r="O325" s="100">
        <f t="shared" si="6"/>
        <v>1956</v>
      </c>
      <c r="P325" s="100">
        <f t="shared" si="7"/>
        <v>117360</v>
      </c>
    </row>
    <row r="326" ht="15.75" customHeight="1">
      <c r="A326" s="22" t="s">
        <v>112</v>
      </c>
      <c r="B326" s="23" t="s">
        <v>106</v>
      </c>
      <c r="C326" s="98" t="str">
        <f t="shared" si="1"/>
        <v>28-5</v>
      </c>
      <c r="D326" s="99">
        <v>55.0</v>
      </c>
      <c r="E326" s="100">
        <v>28.0</v>
      </c>
      <c r="F326" s="100">
        <v>5.0</v>
      </c>
      <c r="G326" s="105">
        <v>172.0</v>
      </c>
      <c r="H326" s="104">
        <v>91.0</v>
      </c>
      <c r="I326" s="100">
        <f t="shared" si="2"/>
        <v>1092</v>
      </c>
      <c r="J326" s="100">
        <f t="shared" si="3"/>
        <v>65520</v>
      </c>
      <c r="K326" s="100">
        <v>88.0</v>
      </c>
      <c r="L326" s="100">
        <f t="shared" si="4"/>
        <v>1056</v>
      </c>
      <c r="M326" s="100">
        <f t="shared" si="5"/>
        <v>63360</v>
      </c>
      <c r="N326" s="104">
        <v>163.0</v>
      </c>
      <c r="O326" s="100">
        <f t="shared" si="6"/>
        <v>1956</v>
      </c>
      <c r="P326" s="100">
        <f t="shared" si="7"/>
        <v>117360</v>
      </c>
    </row>
    <row r="327" ht="15.75" customHeight="1">
      <c r="A327" s="22" t="s">
        <v>112</v>
      </c>
      <c r="B327" s="23" t="s">
        <v>106</v>
      </c>
      <c r="C327" s="98" t="str">
        <f t="shared" si="1"/>
        <v>28-6</v>
      </c>
      <c r="D327" s="99">
        <v>56.0</v>
      </c>
      <c r="E327" s="100">
        <v>28.0</v>
      </c>
      <c r="F327" s="100">
        <v>6.0</v>
      </c>
      <c r="G327" s="105">
        <v>173.0</v>
      </c>
      <c r="H327" s="104">
        <v>91.0</v>
      </c>
      <c r="I327" s="100">
        <f t="shared" si="2"/>
        <v>1092</v>
      </c>
      <c r="J327" s="100">
        <f t="shared" si="3"/>
        <v>65520</v>
      </c>
      <c r="K327" s="100">
        <v>89.0</v>
      </c>
      <c r="L327" s="100">
        <f t="shared" si="4"/>
        <v>1068</v>
      </c>
      <c r="M327" s="100">
        <f t="shared" si="5"/>
        <v>64080</v>
      </c>
      <c r="N327" s="104">
        <v>163.0</v>
      </c>
      <c r="O327" s="100">
        <f t="shared" si="6"/>
        <v>1956</v>
      </c>
      <c r="P327" s="100">
        <f t="shared" si="7"/>
        <v>117360</v>
      </c>
    </row>
    <row r="328" ht="15.75" customHeight="1">
      <c r="A328" s="22" t="s">
        <v>112</v>
      </c>
      <c r="B328" s="23" t="s">
        <v>106</v>
      </c>
      <c r="C328" s="98" t="str">
        <f t="shared" si="1"/>
        <v>28-7</v>
      </c>
      <c r="D328" s="99">
        <v>56.0</v>
      </c>
      <c r="E328" s="100">
        <v>28.0</v>
      </c>
      <c r="F328" s="100">
        <v>7.0</v>
      </c>
      <c r="G328" s="105">
        <v>173.0</v>
      </c>
      <c r="H328" s="104">
        <v>91.0</v>
      </c>
      <c r="I328" s="100">
        <f t="shared" si="2"/>
        <v>1092</v>
      </c>
      <c r="J328" s="100">
        <f t="shared" si="3"/>
        <v>65520</v>
      </c>
      <c r="K328" s="100">
        <v>89.0</v>
      </c>
      <c r="L328" s="100">
        <f t="shared" si="4"/>
        <v>1068</v>
      </c>
      <c r="M328" s="100">
        <f t="shared" si="5"/>
        <v>64080</v>
      </c>
      <c r="N328" s="104">
        <v>163.0</v>
      </c>
      <c r="O328" s="100">
        <f t="shared" si="6"/>
        <v>1956</v>
      </c>
      <c r="P328" s="100">
        <f t="shared" si="7"/>
        <v>117360</v>
      </c>
    </row>
    <row r="329" ht="15.75" customHeight="1">
      <c r="A329" s="22" t="s">
        <v>112</v>
      </c>
      <c r="B329" s="23" t="s">
        <v>106</v>
      </c>
      <c r="C329" s="98" t="str">
        <f t="shared" si="1"/>
        <v>28-8</v>
      </c>
      <c r="D329" s="99">
        <v>56.0</v>
      </c>
      <c r="E329" s="100">
        <v>28.0</v>
      </c>
      <c r="F329" s="100">
        <v>8.0</v>
      </c>
      <c r="G329" s="105">
        <v>174.0</v>
      </c>
      <c r="H329" s="104">
        <v>91.0</v>
      </c>
      <c r="I329" s="100">
        <f t="shared" si="2"/>
        <v>1092</v>
      </c>
      <c r="J329" s="100">
        <f t="shared" si="3"/>
        <v>65520</v>
      </c>
      <c r="K329" s="100">
        <v>89.0</v>
      </c>
      <c r="L329" s="100">
        <f t="shared" si="4"/>
        <v>1068</v>
      </c>
      <c r="M329" s="100">
        <f t="shared" si="5"/>
        <v>64080</v>
      </c>
      <c r="N329" s="104">
        <v>163.0</v>
      </c>
      <c r="O329" s="100">
        <f t="shared" si="6"/>
        <v>1956</v>
      </c>
      <c r="P329" s="100">
        <f t="shared" si="7"/>
        <v>117360</v>
      </c>
    </row>
    <row r="330" ht="15.75" customHeight="1">
      <c r="A330" s="22" t="s">
        <v>112</v>
      </c>
      <c r="B330" s="23" t="s">
        <v>106</v>
      </c>
      <c r="C330" s="98" t="str">
        <f t="shared" si="1"/>
        <v>28-9</v>
      </c>
      <c r="D330" s="99">
        <v>56.0</v>
      </c>
      <c r="E330" s="100">
        <v>28.0</v>
      </c>
      <c r="F330" s="100">
        <v>9.0</v>
      </c>
      <c r="G330" s="105">
        <v>174.0</v>
      </c>
      <c r="H330" s="104">
        <v>91.0</v>
      </c>
      <c r="I330" s="100">
        <f t="shared" si="2"/>
        <v>1092</v>
      </c>
      <c r="J330" s="100">
        <f t="shared" si="3"/>
        <v>65520</v>
      </c>
      <c r="K330" s="100">
        <v>89.0</v>
      </c>
      <c r="L330" s="100">
        <f t="shared" si="4"/>
        <v>1068</v>
      </c>
      <c r="M330" s="100">
        <f t="shared" si="5"/>
        <v>64080</v>
      </c>
      <c r="N330" s="104">
        <v>163.0</v>
      </c>
      <c r="O330" s="100">
        <f t="shared" si="6"/>
        <v>1956</v>
      </c>
      <c r="P330" s="100">
        <f t="shared" si="7"/>
        <v>117360</v>
      </c>
    </row>
    <row r="331" ht="15.75" customHeight="1">
      <c r="A331" s="22" t="s">
        <v>112</v>
      </c>
      <c r="B331" s="23" t="s">
        <v>106</v>
      </c>
      <c r="C331" s="98" t="str">
        <f t="shared" si="1"/>
        <v>28-10</v>
      </c>
      <c r="D331" s="99">
        <v>56.0</v>
      </c>
      <c r="E331" s="100">
        <v>28.0</v>
      </c>
      <c r="F331" s="100">
        <v>10.0</v>
      </c>
      <c r="G331" s="105">
        <v>175.0</v>
      </c>
      <c r="H331" s="104">
        <v>91.0</v>
      </c>
      <c r="I331" s="100">
        <f t="shared" si="2"/>
        <v>1092</v>
      </c>
      <c r="J331" s="100">
        <f t="shared" si="3"/>
        <v>65520</v>
      </c>
      <c r="K331" s="100">
        <v>89.0</v>
      </c>
      <c r="L331" s="100">
        <f t="shared" si="4"/>
        <v>1068</v>
      </c>
      <c r="M331" s="100">
        <f t="shared" si="5"/>
        <v>64080</v>
      </c>
      <c r="N331" s="104">
        <v>163.0</v>
      </c>
      <c r="O331" s="100">
        <f t="shared" si="6"/>
        <v>1956</v>
      </c>
      <c r="P331" s="100">
        <f t="shared" si="7"/>
        <v>117360</v>
      </c>
    </row>
    <row r="332" ht="15.75" customHeight="1">
      <c r="A332" s="22" t="s">
        <v>112</v>
      </c>
      <c r="B332" s="23" t="s">
        <v>156</v>
      </c>
      <c r="C332" s="98" t="str">
        <f t="shared" si="1"/>
        <v>29-1</v>
      </c>
      <c r="D332" s="99">
        <v>56.0</v>
      </c>
      <c r="E332" s="100">
        <v>29.0</v>
      </c>
      <c r="F332" s="100">
        <v>1.0</v>
      </c>
      <c r="G332" s="105">
        <v>175.0</v>
      </c>
      <c r="H332" s="104">
        <v>92.0</v>
      </c>
      <c r="I332" s="100">
        <f t="shared" si="2"/>
        <v>1104</v>
      </c>
      <c r="J332" s="100">
        <f t="shared" si="3"/>
        <v>66240</v>
      </c>
      <c r="K332" s="100">
        <v>89.0</v>
      </c>
      <c r="L332" s="100">
        <f t="shared" si="4"/>
        <v>1068</v>
      </c>
      <c r="M332" s="100">
        <f t="shared" si="5"/>
        <v>64080</v>
      </c>
      <c r="N332" s="104">
        <v>164.0</v>
      </c>
      <c r="O332" s="100">
        <f t="shared" si="6"/>
        <v>1968</v>
      </c>
      <c r="P332" s="100">
        <f t="shared" si="7"/>
        <v>118080</v>
      </c>
    </row>
    <row r="333" ht="15.75" customHeight="1">
      <c r="A333" s="22" t="s">
        <v>112</v>
      </c>
      <c r="B333" s="23" t="s">
        <v>156</v>
      </c>
      <c r="C333" s="98" t="str">
        <f t="shared" si="1"/>
        <v>29-2</v>
      </c>
      <c r="D333" s="99">
        <v>56.0</v>
      </c>
      <c r="E333" s="100">
        <v>29.0</v>
      </c>
      <c r="F333" s="100">
        <v>2.0</v>
      </c>
      <c r="G333" s="105">
        <v>175.0</v>
      </c>
      <c r="H333" s="104">
        <v>92.0</v>
      </c>
      <c r="I333" s="100">
        <f t="shared" si="2"/>
        <v>1104</v>
      </c>
      <c r="J333" s="100">
        <f t="shared" si="3"/>
        <v>66240</v>
      </c>
      <c r="K333" s="100">
        <v>89.0</v>
      </c>
      <c r="L333" s="100">
        <f t="shared" si="4"/>
        <v>1068</v>
      </c>
      <c r="M333" s="100">
        <f t="shared" si="5"/>
        <v>64080</v>
      </c>
      <c r="N333" s="104">
        <v>164.0</v>
      </c>
      <c r="O333" s="100">
        <f t="shared" si="6"/>
        <v>1968</v>
      </c>
      <c r="P333" s="100">
        <f t="shared" si="7"/>
        <v>118080</v>
      </c>
    </row>
    <row r="334" ht="15.75" customHeight="1">
      <c r="A334" s="22" t="s">
        <v>112</v>
      </c>
      <c r="B334" s="23" t="s">
        <v>156</v>
      </c>
      <c r="C334" s="98" t="str">
        <f t="shared" si="1"/>
        <v>29-3</v>
      </c>
      <c r="D334" s="99">
        <v>56.0</v>
      </c>
      <c r="E334" s="100">
        <v>29.0</v>
      </c>
      <c r="F334" s="100">
        <v>3.0</v>
      </c>
      <c r="G334" s="105">
        <v>176.0</v>
      </c>
      <c r="H334" s="104">
        <v>92.0</v>
      </c>
      <c r="I334" s="100">
        <f t="shared" si="2"/>
        <v>1104</v>
      </c>
      <c r="J334" s="100">
        <f t="shared" si="3"/>
        <v>66240</v>
      </c>
      <c r="K334" s="100">
        <v>89.0</v>
      </c>
      <c r="L334" s="100">
        <f t="shared" si="4"/>
        <v>1068</v>
      </c>
      <c r="M334" s="100">
        <f t="shared" si="5"/>
        <v>64080</v>
      </c>
      <c r="N334" s="104">
        <v>164.0</v>
      </c>
      <c r="O334" s="100">
        <f t="shared" si="6"/>
        <v>1968</v>
      </c>
      <c r="P334" s="100">
        <f t="shared" si="7"/>
        <v>118080</v>
      </c>
    </row>
    <row r="335" ht="15.75" customHeight="1">
      <c r="A335" s="22" t="s">
        <v>112</v>
      </c>
      <c r="B335" s="23" t="s">
        <v>156</v>
      </c>
      <c r="C335" s="98" t="str">
        <f t="shared" si="1"/>
        <v>29-4</v>
      </c>
      <c r="D335" s="99">
        <v>56.0</v>
      </c>
      <c r="E335" s="100">
        <v>29.0</v>
      </c>
      <c r="F335" s="100">
        <v>4.0</v>
      </c>
      <c r="G335" s="105">
        <v>176.0</v>
      </c>
      <c r="H335" s="104">
        <v>92.0</v>
      </c>
      <c r="I335" s="100">
        <f t="shared" si="2"/>
        <v>1104</v>
      </c>
      <c r="J335" s="100">
        <f t="shared" si="3"/>
        <v>66240</v>
      </c>
      <c r="K335" s="100">
        <v>89.0</v>
      </c>
      <c r="L335" s="100">
        <f t="shared" si="4"/>
        <v>1068</v>
      </c>
      <c r="M335" s="100">
        <f t="shared" si="5"/>
        <v>64080</v>
      </c>
      <c r="N335" s="104">
        <v>164.0</v>
      </c>
      <c r="O335" s="100">
        <f t="shared" si="6"/>
        <v>1968</v>
      </c>
      <c r="P335" s="100">
        <f t="shared" si="7"/>
        <v>118080</v>
      </c>
    </row>
    <row r="336" ht="15.75" customHeight="1">
      <c r="A336" s="22" t="s">
        <v>112</v>
      </c>
      <c r="B336" s="23" t="s">
        <v>156</v>
      </c>
      <c r="C336" s="98" t="str">
        <f t="shared" si="1"/>
        <v>29-5</v>
      </c>
      <c r="D336" s="99">
        <v>56.0</v>
      </c>
      <c r="E336" s="100">
        <v>29.0</v>
      </c>
      <c r="F336" s="100">
        <v>5.0</v>
      </c>
      <c r="G336" s="105">
        <v>176.0</v>
      </c>
      <c r="H336" s="104">
        <v>92.0</v>
      </c>
      <c r="I336" s="100">
        <f t="shared" si="2"/>
        <v>1104</v>
      </c>
      <c r="J336" s="100">
        <f t="shared" si="3"/>
        <v>66240</v>
      </c>
      <c r="K336" s="100">
        <v>89.0</v>
      </c>
      <c r="L336" s="100">
        <f t="shared" si="4"/>
        <v>1068</v>
      </c>
      <c r="M336" s="100">
        <f t="shared" si="5"/>
        <v>64080</v>
      </c>
      <c r="N336" s="104">
        <v>164.0</v>
      </c>
      <c r="O336" s="100">
        <f t="shared" si="6"/>
        <v>1968</v>
      </c>
      <c r="P336" s="100">
        <f t="shared" si="7"/>
        <v>118080</v>
      </c>
    </row>
    <row r="337" ht="15.75" customHeight="1">
      <c r="A337" s="22" t="s">
        <v>112</v>
      </c>
      <c r="B337" s="23" t="s">
        <v>156</v>
      </c>
      <c r="C337" s="98" t="str">
        <f t="shared" si="1"/>
        <v>29-6</v>
      </c>
      <c r="D337" s="99">
        <v>57.0</v>
      </c>
      <c r="E337" s="100">
        <v>29.0</v>
      </c>
      <c r="F337" s="100">
        <v>6.0</v>
      </c>
      <c r="G337" s="105">
        <v>178.0</v>
      </c>
      <c r="H337" s="104">
        <v>92.0</v>
      </c>
      <c r="I337" s="100">
        <f t="shared" si="2"/>
        <v>1104</v>
      </c>
      <c r="J337" s="100">
        <f t="shared" si="3"/>
        <v>66240</v>
      </c>
      <c r="K337" s="100">
        <v>90.0</v>
      </c>
      <c r="L337" s="100">
        <f t="shared" si="4"/>
        <v>1080</v>
      </c>
      <c r="M337" s="100">
        <f t="shared" si="5"/>
        <v>64800</v>
      </c>
      <c r="N337" s="104">
        <v>164.0</v>
      </c>
      <c r="O337" s="100">
        <f t="shared" si="6"/>
        <v>1968</v>
      </c>
      <c r="P337" s="100">
        <f t="shared" si="7"/>
        <v>118080</v>
      </c>
    </row>
    <row r="338" ht="15.75" customHeight="1">
      <c r="A338" s="22" t="s">
        <v>112</v>
      </c>
      <c r="B338" s="23" t="s">
        <v>156</v>
      </c>
      <c r="C338" s="98" t="str">
        <f t="shared" si="1"/>
        <v>29-7</v>
      </c>
      <c r="D338" s="99">
        <v>57.0</v>
      </c>
      <c r="E338" s="100">
        <v>29.0</v>
      </c>
      <c r="F338" s="100">
        <v>7.0</v>
      </c>
      <c r="G338" s="105">
        <v>178.0</v>
      </c>
      <c r="H338" s="104">
        <v>92.0</v>
      </c>
      <c r="I338" s="100">
        <f t="shared" si="2"/>
        <v>1104</v>
      </c>
      <c r="J338" s="100">
        <f t="shared" si="3"/>
        <v>66240</v>
      </c>
      <c r="K338" s="100">
        <v>90.0</v>
      </c>
      <c r="L338" s="100">
        <f t="shared" si="4"/>
        <v>1080</v>
      </c>
      <c r="M338" s="100">
        <f t="shared" si="5"/>
        <v>64800</v>
      </c>
      <c r="N338" s="104">
        <v>164.0</v>
      </c>
      <c r="O338" s="100">
        <f t="shared" si="6"/>
        <v>1968</v>
      </c>
      <c r="P338" s="100">
        <f t="shared" si="7"/>
        <v>118080</v>
      </c>
    </row>
    <row r="339" ht="15.75" customHeight="1">
      <c r="A339" s="22" t="s">
        <v>112</v>
      </c>
      <c r="B339" s="23" t="s">
        <v>156</v>
      </c>
      <c r="C339" s="98" t="str">
        <f t="shared" si="1"/>
        <v>29-8</v>
      </c>
      <c r="D339" s="99">
        <v>57.0</v>
      </c>
      <c r="E339" s="100">
        <v>29.0</v>
      </c>
      <c r="F339" s="100">
        <v>8.0</v>
      </c>
      <c r="G339" s="105">
        <v>179.0</v>
      </c>
      <c r="H339" s="104">
        <v>92.0</v>
      </c>
      <c r="I339" s="100">
        <f t="shared" si="2"/>
        <v>1104</v>
      </c>
      <c r="J339" s="100">
        <f t="shared" si="3"/>
        <v>66240</v>
      </c>
      <c r="K339" s="100">
        <v>90.0</v>
      </c>
      <c r="L339" s="100">
        <f t="shared" si="4"/>
        <v>1080</v>
      </c>
      <c r="M339" s="100">
        <f t="shared" si="5"/>
        <v>64800</v>
      </c>
      <c r="N339" s="104">
        <v>164.0</v>
      </c>
      <c r="O339" s="100">
        <f t="shared" si="6"/>
        <v>1968</v>
      </c>
      <c r="P339" s="100">
        <f t="shared" si="7"/>
        <v>118080</v>
      </c>
    </row>
    <row r="340" ht="15.75" customHeight="1">
      <c r="A340" s="22" t="s">
        <v>112</v>
      </c>
      <c r="B340" s="23" t="s">
        <v>156</v>
      </c>
      <c r="C340" s="98" t="str">
        <f t="shared" si="1"/>
        <v>29-9</v>
      </c>
      <c r="D340" s="99">
        <v>57.0</v>
      </c>
      <c r="E340" s="100">
        <v>29.0</v>
      </c>
      <c r="F340" s="100">
        <v>9.0</v>
      </c>
      <c r="G340" s="105">
        <v>179.0</v>
      </c>
      <c r="H340" s="104">
        <v>92.0</v>
      </c>
      <c r="I340" s="100">
        <f t="shared" si="2"/>
        <v>1104</v>
      </c>
      <c r="J340" s="100">
        <f t="shared" si="3"/>
        <v>66240</v>
      </c>
      <c r="K340" s="100">
        <v>90.0</v>
      </c>
      <c r="L340" s="100">
        <f t="shared" si="4"/>
        <v>1080</v>
      </c>
      <c r="M340" s="100">
        <f t="shared" si="5"/>
        <v>64800</v>
      </c>
      <c r="N340" s="104">
        <v>164.0</v>
      </c>
      <c r="O340" s="100">
        <f t="shared" si="6"/>
        <v>1968</v>
      </c>
      <c r="P340" s="100">
        <f t="shared" si="7"/>
        <v>118080</v>
      </c>
    </row>
    <row r="341" ht="15.75" customHeight="1">
      <c r="A341" s="22" t="s">
        <v>112</v>
      </c>
      <c r="B341" s="23" t="s">
        <v>156</v>
      </c>
      <c r="C341" s="98" t="str">
        <f t="shared" si="1"/>
        <v>29-10</v>
      </c>
      <c r="D341" s="99">
        <v>57.0</v>
      </c>
      <c r="E341" s="100">
        <v>29.0</v>
      </c>
      <c r="F341" s="100">
        <v>10.0</v>
      </c>
      <c r="G341" s="105">
        <v>180.0</v>
      </c>
      <c r="H341" s="104">
        <v>92.0</v>
      </c>
      <c r="I341" s="100">
        <f t="shared" si="2"/>
        <v>1104</v>
      </c>
      <c r="J341" s="100">
        <f t="shared" si="3"/>
        <v>66240</v>
      </c>
      <c r="K341" s="100">
        <v>90.0</v>
      </c>
      <c r="L341" s="100">
        <f t="shared" si="4"/>
        <v>1080</v>
      </c>
      <c r="M341" s="100">
        <f t="shared" si="5"/>
        <v>64800</v>
      </c>
      <c r="N341" s="104">
        <v>164.0</v>
      </c>
      <c r="O341" s="100">
        <f t="shared" si="6"/>
        <v>1968</v>
      </c>
      <c r="P341" s="100">
        <f t="shared" si="7"/>
        <v>118080</v>
      </c>
    </row>
    <row r="342" ht="15.75" customHeight="1">
      <c r="A342" s="22" t="s">
        <v>112</v>
      </c>
      <c r="B342" s="23" t="s">
        <v>167</v>
      </c>
      <c r="C342" s="98" t="str">
        <f t="shared" si="1"/>
        <v>30-1</v>
      </c>
      <c r="D342" s="99">
        <v>57.0</v>
      </c>
      <c r="E342" s="100">
        <v>30.0</v>
      </c>
      <c r="F342" s="100">
        <v>1.0</v>
      </c>
      <c r="G342" s="105">
        <v>180.0</v>
      </c>
      <c r="H342" s="104">
        <v>93.0</v>
      </c>
      <c r="I342" s="100">
        <f t="shared" si="2"/>
        <v>1116</v>
      </c>
      <c r="J342" s="100">
        <f t="shared" si="3"/>
        <v>66960</v>
      </c>
      <c r="K342" s="100">
        <v>90.0</v>
      </c>
      <c r="L342" s="100">
        <f t="shared" si="4"/>
        <v>1080</v>
      </c>
      <c r="M342" s="100">
        <f t="shared" si="5"/>
        <v>64800</v>
      </c>
      <c r="N342" s="104">
        <v>165.0</v>
      </c>
      <c r="O342" s="100">
        <f t="shared" si="6"/>
        <v>1980</v>
      </c>
      <c r="P342" s="100">
        <f t="shared" si="7"/>
        <v>118800</v>
      </c>
    </row>
    <row r="343" ht="15.75" customHeight="1">
      <c r="A343" s="22" t="s">
        <v>112</v>
      </c>
      <c r="B343" s="23" t="s">
        <v>167</v>
      </c>
      <c r="C343" s="98" t="str">
        <f t="shared" si="1"/>
        <v>30-2</v>
      </c>
      <c r="D343" s="99">
        <v>57.0</v>
      </c>
      <c r="E343" s="100">
        <v>30.0</v>
      </c>
      <c r="F343" s="100">
        <v>2.0</v>
      </c>
      <c r="G343" s="105">
        <v>181.0</v>
      </c>
      <c r="H343" s="104">
        <v>93.0</v>
      </c>
      <c r="I343" s="100">
        <f t="shared" si="2"/>
        <v>1116</v>
      </c>
      <c r="J343" s="100">
        <f t="shared" si="3"/>
        <v>66960</v>
      </c>
      <c r="K343" s="100">
        <v>90.0</v>
      </c>
      <c r="L343" s="100">
        <f t="shared" si="4"/>
        <v>1080</v>
      </c>
      <c r="M343" s="100">
        <f t="shared" si="5"/>
        <v>64800</v>
      </c>
      <c r="N343" s="104">
        <v>165.0</v>
      </c>
      <c r="O343" s="100">
        <f t="shared" si="6"/>
        <v>1980</v>
      </c>
      <c r="P343" s="100">
        <f t="shared" si="7"/>
        <v>118800</v>
      </c>
    </row>
    <row r="344" ht="15.75" customHeight="1">
      <c r="A344" s="22" t="s">
        <v>112</v>
      </c>
      <c r="B344" s="23" t="s">
        <v>167</v>
      </c>
      <c r="C344" s="98" t="str">
        <f t="shared" si="1"/>
        <v>30-3</v>
      </c>
      <c r="D344" s="99">
        <v>57.0</v>
      </c>
      <c r="E344" s="100">
        <v>30.0</v>
      </c>
      <c r="F344" s="100">
        <v>3.0</v>
      </c>
      <c r="G344" s="105">
        <v>181.0</v>
      </c>
      <c r="H344" s="104">
        <v>93.0</v>
      </c>
      <c r="I344" s="100">
        <f t="shared" si="2"/>
        <v>1116</v>
      </c>
      <c r="J344" s="100">
        <f t="shared" si="3"/>
        <v>66960</v>
      </c>
      <c r="K344" s="100">
        <v>90.0</v>
      </c>
      <c r="L344" s="100">
        <f t="shared" si="4"/>
        <v>1080</v>
      </c>
      <c r="M344" s="100">
        <f t="shared" si="5"/>
        <v>64800</v>
      </c>
      <c r="N344" s="104">
        <v>165.0</v>
      </c>
      <c r="O344" s="100">
        <f t="shared" si="6"/>
        <v>1980</v>
      </c>
      <c r="P344" s="100">
        <f t="shared" si="7"/>
        <v>118800</v>
      </c>
    </row>
    <row r="345" ht="15.75" customHeight="1">
      <c r="A345" s="22" t="s">
        <v>112</v>
      </c>
      <c r="B345" s="23" t="s">
        <v>167</v>
      </c>
      <c r="C345" s="98" t="str">
        <f t="shared" si="1"/>
        <v>30-4</v>
      </c>
      <c r="D345" s="99">
        <v>57.0</v>
      </c>
      <c r="E345" s="100">
        <v>30.0</v>
      </c>
      <c r="F345" s="100">
        <v>4.0</v>
      </c>
      <c r="G345" s="105">
        <v>182.0</v>
      </c>
      <c r="H345" s="104">
        <v>93.0</v>
      </c>
      <c r="I345" s="100">
        <f t="shared" si="2"/>
        <v>1116</v>
      </c>
      <c r="J345" s="100">
        <f t="shared" si="3"/>
        <v>66960</v>
      </c>
      <c r="K345" s="100">
        <v>90.0</v>
      </c>
      <c r="L345" s="100">
        <f t="shared" si="4"/>
        <v>1080</v>
      </c>
      <c r="M345" s="100">
        <f t="shared" si="5"/>
        <v>64800</v>
      </c>
      <c r="N345" s="104">
        <v>165.0</v>
      </c>
      <c r="O345" s="100">
        <f t="shared" si="6"/>
        <v>1980</v>
      </c>
      <c r="P345" s="100">
        <f t="shared" si="7"/>
        <v>118800</v>
      </c>
    </row>
    <row r="346" ht="15.75" customHeight="1">
      <c r="A346" s="22" t="s">
        <v>112</v>
      </c>
      <c r="B346" s="23" t="s">
        <v>167</v>
      </c>
      <c r="C346" s="98" t="str">
        <f t="shared" si="1"/>
        <v>30-5</v>
      </c>
      <c r="D346" s="99">
        <v>57.0</v>
      </c>
      <c r="E346" s="100">
        <v>30.0</v>
      </c>
      <c r="F346" s="100">
        <v>5.0</v>
      </c>
      <c r="G346" s="105">
        <v>182.0</v>
      </c>
      <c r="H346" s="104">
        <v>93.0</v>
      </c>
      <c r="I346" s="100">
        <f t="shared" si="2"/>
        <v>1116</v>
      </c>
      <c r="J346" s="100">
        <f t="shared" si="3"/>
        <v>66960</v>
      </c>
      <c r="K346" s="100">
        <v>90.0</v>
      </c>
      <c r="L346" s="100">
        <f t="shared" si="4"/>
        <v>1080</v>
      </c>
      <c r="M346" s="100">
        <f t="shared" si="5"/>
        <v>64800</v>
      </c>
      <c r="N346" s="104">
        <v>165.0</v>
      </c>
      <c r="O346" s="100">
        <f t="shared" si="6"/>
        <v>1980</v>
      </c>
      <c r="P346" s="100">
        <f t="shared" si="7"/>
        <v>118800</v>
      </c>
    </row>
    <row r="347" ht="15.75" customHeight="1">
      <c r="A347" s="22" t="s">
        <v>112</v>
      </c>
      <c r="B347" s="23" t="s">
        <v>167</v>
      </c>
      <c r="C347" s="98" t="str">
        <f t="shared" si="1"/>
        <v>30-6</v>
      </c>
      <c r="D347" s="99">
        <v>58.0</v>
      </c>
      <c r="E347" s="100">
        <v>30.0</v>
      </c>
      <c r="F347" s="100">
        <v>6.0</v>
      </c>
      <c r="G347" s="105">
        <v>183.0</v>
      </c>
      <c r="H347" s="104">
        <v>93.0</v>
      </c>
      <c r="I347" s="100">
        <f t="shared" si="2"/>
        <v>1116</v>
      </c>
      <c r="J347" s="100">
        <f t="shared" si="3"/>
        <v>66960</v>
      </c>
      <c r="K347" s="100">
        <v>91.0</v>
      </c>
      <c r="L347" s="100">
        <f t="shared" si="4"/>
        <v>1092</v>
      </c>
      <c r="M347" s="100">
        <f t="shared" si="5"/>
        <v>65520</v>
      </c>
      <c r="N347" s="104">
        <v>165.0</v>
      </c>
      <c r="O347" s="100">
        <f t="shared" si="6"/>
        <v>1980</v>
      </c>
      <c r="P347" s="100">
        <f t="shared" si="7"/>
        <v>118800</v>
      </c>
    </row>
    <row r="348" ht="15.75" customHeight="1">
      <c r="A348" s="22" t="s">
        <v>112</v>
      </c>
      <c r="B348" s="23" t="s">
        <v>167</v>
      </c>
      <c r="C348" s="98" t="str">
        <f t="shared" si="1"/>
        <v>30-7</v>
      </c>
      <c r="D348" s="99">
        <v>58.0</v>
      </c>
      <c r="E348" s="100">
        <v>30.0</v>
      </c>
      <c r="F348" s="100">
        <v>7.0</v>
      </c>
      <c r="G348" s="105">
        <v>183.0</v>
      </c>
      <c r="H348" s="104">
        <v>93.0</v>
      </c>
      <c r="I348" s="100">
        <f t="shared" si="2"/>
        <v>1116</v>
      </c>
      <c r="J348" s="100">
        <f t="shared" si="3"/>
        <v>66960</v>
      </c>
      <c r="K348" s="100">
        <v>91.0</v>
      </c>
      <c r="L348" s="100">
        <f t="shared" si="4"/>
        <v>1092</v>
      </c>
      <c r="M348" s="100">
        <f t="shared" si="5"/>
        <v>65520</v>
      </c>
      <c r="N348" s="104">
        <v>165.0</v>
      </c>
      <c r="O348" s="100">
        <f t="shared" si="6"/>
        <v>1980</v>
      </c>
      <c r="P348" s="100">
        <f t="shared" si="7"/>
        <v>118800</v>
      </c>
    </row>
    <row r="349" ht="15.75" customHeight="1">
      <c r="A349" s="22" t="s">
        <v>112</v>
      </c>
      <c r="B349" s="23" t="s">
        <v>167</v>
      </c>
      <c r="C349" s="98" t="str">
        <f t="shared" si="1"/>
        <v>30-8</v>
      </c>
      <c r="D349" s="99">
        <v>58.0</v>
      </c>
      <c r="E349" s="100">
        <v>30.0</v>
      </c>
      <c r="F349" s="100">
        <v>8.0</v>
      </c>
      <c r="G349" s="105">
        <v>184.0</v>
      </c>
      <c r="H349" s="104">
        <v>93.0</v>
      </c>
      <c r="I349" s="100">
        <f t="shared" si="2"/>
        <v>1116</v>
      </c>
      <c r="J349" s="100">
        <f t="shared" si="3"/>
        <v>66960</v>
      </c>
      <c r="K349" s="100">
        <v>91.0</v>
      </c>
      <c r="L349" s="100">
        <f t="shared" si="4"/>
        <v>1092</v>
      </c>
      <c r="M349" s="100">
        <f t="shared" si="5"/>
        <v>65520</v>
      </c>
      <c r="N349" s="104">
        <v>165.0</v>
      </c>
      <c r="O349" s="100">
        <f t="shared" si="6"/>
        <v>1980</v>
      </c>
      <c r="P349" s="100">
        <f t="shared" si="7"/>
        <v>118800</v>
      </c>
    </row>
    <row r="350" ht="15.75" customHeight="1">
      <c r="A350" s="22" t="s">
        <v>112</v>
      </c>
      <c r="B350" s="23" t="s">
        <v>167</v>
      </c>
      <c r="C350" s="98" t="str">
        <f t="shared" si="1"/>
        <v>30-9</v>
      </c>
      <c r="D350" s="99">
        <v>58.0</v>
      </c>
      <c r="E350" s="100">
        <v>30.0</v>
      </c>
      <c r="F350" s="100">
        <v>9.0</v>
      </c>
      <c r="G350" s="105">
        <v>184.0</v>
      </c>
      <c r="H350" s="104">
        <v>93.0</v>
      </c>
      <c r="I350" s="100">
        <f t="shared" si="2"/>
        <v>1116</v>
      </c>
      <c r="J350" s="100">
        <f t="shared" si="3"/>
        <v>66960</v>
      </c>
      <c r="K350" s="100">
        <v>91.0</v>
      </c>
      <c r="L350" s="100">
        <f t="shared" si="4"/>
        <v>1092</v>
      </c>
      <c r="M350" s="100">
        <f t="shared" si="5"/>
        <v>65520</v>
      </c>
      <c r="N350" s="104">
        <v>165.0</v>
      </c>
      <c r="O350" s="100">
        <f t="shared" si="6"/>
        <v>1980</v>
      </c>
      <c r="P350" s="100">
        <f t="shared" si="7"/>
        <v>118800</v>
      </c>
    </row>
    <row r="351" ht="15.75" customHeight="1">
      <c r="A351" s="22" t="s">
        <v>112</v>
      </c>
      <c r="B351" s="23" t="s">
        <v>167</v>
      </c>
      <c r="C351" s="98" t="str">
        <f t="shared" si="1"/>
        <v>30-10</v>
      </c>
      <c r="D351" s="99">
        <v>58.0</v>
      </c>
      <c r="E351" s="100">
        <v>30.0</v>
      </c>
      <c r="F351" s="100">
        <v>10.0</v>
      </c>
      <c r="G351" s="105">
        <v>185.0</v>
      </c>
      <c r="H351" s="104">
        <v>93.0</v>
      </c>
      <c r="I351" s="100">
        <f t="shared" si="2"/>
        <v>1116</v>
      </c>
      <c r="J351" s="100">
        <f t="shared" si="3"/>
        <v>66960</v>
      </c>
      <c r="K351" s="100">
        <v>91.0</v>
      </c>
      <c r="L351" s="100">
        <f t="shared" si="4"/>
        <v>1092</v>
      </c>
      <c r="M351" s="100">
        <f t="shared" si="5"/>
        <v>65520</v>
      </c>
      <c r="N351" s="104">
        <v>165.0</v>
      </c>
      <c r="O351" s="100">
        <f t="shared" si="6"/>
        <v>1980</v>
      </c>
      <c r="P351" s="100">
        <f t="shared" si="7"/>
        <v>118800</v>
      </c>
    </row>
    <row r="352" ht="15.75" customHeight="1">
      <c r="A352" s="22" t="s">
        <v>170</v>
      </c>
      <c r="B352" s="23" t="s">
        <v>90</v>
      </c>
      <c r="C352" s="98" t="str">
        <f t="shared" si="1"/>
        <v>31-1</v>
      </c>
      <c r="D352" s="99">
        <v>58.0</v>
      </c>
      <c r="E352" s="100">
        <v>31.0</v>
      </c>
      <c r="F352" s="100">
        <v>1.0</v>
      </c>
      <c r="G352" s="105">
        <v>185.0</v>
      </c>
      <c r="H352" s="104">
        <v>94.0</v>
      </c>
      <c r="I352" s="100">
        <f t="shared" si="2"/>
        <v>1128</v>
      </c>
      <c r="J352" s="100">
        <f t="shared" si="3"/>
        <v>67680</v>
      </c>
      <c r="K352" s="100">
        <v>91.0</v>
      </c>
      <c r="L352" s="100">
        <f t="shared" si="4"/>
        <v>1092</v>
      </c>
      <c r="M352" s="100">
        <f t="shared" si="5"/>
        <v>65520</v>
      </c>
      <c r="N352" s="104">
        <v>166.0</v>
      </c>
      <c r="O352" s="100">
        <f t="shared" si="6"/>
        <v>1992</v>
      </c>
      <c r="P352" s="100">
        <f t="shared" si="7"/>
        <v>119520</v>
      </c>
    </row>
    <row r="353" ht="15.75" customHeight="1">
      <c r="A353" s="22" t="s">
        <v>170</v>
      </c>
      <c r="B353" s="23" t="s">
        <v>90</v>
      </c>
      <c r="C353" s="98" t="str">
        <f t="shared" si="1"/>
        <v>31-2</v>
      </c>
      <c r="D353" s="99">
        <v>58.0</v>
      </c>
      <c r="E353" s="100">
        <v>31.0</v>
      </c>
      <c r="F353" s="100">
        <v>2.0</v>
      </c>
      <c r="G353" s="105">
        <v>186.0</v>
      </c>
      <c r="H353" s="104">
        <v>94.0</v>
      </c>
      <c r="I353" s="100">
        <f t="shared" si="2"/>
        <v>1128</v>
      </c>
      <c r="J353" s="100">
        <f t="shared" si="3"/>
        <v>67680</v>
      </c>
      <c r="K353" s="100">
        <v>91.0</v>
      </c>
      <c r="L353" s="100">
        <f t="shared" si="4"/>
        <v>1092</v>
      </c>
      <c r="M353" s="100">
        <f t="shared" si="5"/>
        <v>65520</v>
      </c>
      <c r="N353" s="104">
        <v>166.0</v>
      </c>
      <c r="O353" s="100">
        <f t="shared" si="6"/>
        <v>1992</v>
      </c>
      <c r="P353" s="100">
        <f t="shared" si="7"/>
        <v>119520</v>
      </c>
    </row>
    <row r="354" ht="15.75" customHeight="1">
      <c r="A354" s="22" t="s">
        <v>170</v>
      </c>
      <c r="B354" s="23" t="s">
        <v>90</v>
      </c>
      <c r="C354" s="98" t="str">
        <f t="shared" si="1"/>
        <v>31-3</v>
      </c>
      <c r="D354" s="99">
        <v>58.0</v>
      </c>
      <c r="E354" s="100">
        <v>31.0</v>
      </c>
      <c r="F354" s="100">
        <v>3.0</v>
      </c>
      <c r="G354" s="105">
        <v>186.0</v>
      </c>
      <c r="H354" s="104">
        <v>94.0</v>
      </c>
      <c r="I354" s="100">
        <f t="shared" si="2"/>
        <v>1128</v>
      </c>
      <c r="J354" s="100">
        <f t="shared" si="3"/>
        <v>67680</v>
      </c>
      <c r="K354" s="100">
        <v>91.0</v>
      </c>
      <c r="L354" s="100">
        <f t="shared" si="4"/>
        <v>1092</v>
      </c>
      <c r="M354" s="100">
        <f t="shared" si="5"/>
        <v>65520</v>
      </c>
      <c r="N354" s="104">
        <v>166.0</v>
      </c>
      <c r="O354" s="100">
        <f t="shared" si="6"/>
        <v>1992</v>
      </c>
      <c r="P354" s="100">
        <f t="shared" si="7"/>
        <v>119520</v>
      </c>
    </row>
    <row r="355" ht="15.75" customHeight="1">
      <c r="A355" s="22" t="s">
        <v>170</v>
      </c>
      <c r="B355" s="23" t="s">
        <v>90</v>
      </c>
      <c r="C355" s="98" t="str">
        <f t="shared" si="1"/>
        <v>31-4</v>
      </c>
      <c r="D355" s="99">
        <v>58.0</v>
      </c>
      <c r="E355" s="100">
        <v>31.0</v>
      </c>
      <c r="F355" s="100">
        <v>4.0</v>
      </c>
      <c r="G355" s="105">
        <v>187.0</v>
      </c>
      <c r="H355" s="104">
        <v>94.0</v>
      </c>
      <c r="I355" s="100">
        <f t="shared" si="2"/>
        <v>1128</v>
      </c>
      <c r="J355" s="100">
        <f t="shared" si="3"/>
        <v>67680</v>
      </c>
      <c r="K355" s="100">
        <v>91.0</v>
      </c>
      <c r="L355" s="100">
        <f t="shared" si="4"/>
        <v>1092</v>
      </c>
      <c r="M355" s="100">
        <f t="shared" si="5"/>
        <v>65520</v>
      </c>
      <c r="N355" s="104">
        <v>166.0</v>
      </c>
      <c r="O355" s="100">
        <f t="shared" si="6"/>
        <v>1992</v>
      </c>
      <c r="P355" s="100">
        <f t="shared" si="7"/>
        <v>119520</v>
      </c>
    </row>
    <row r="356" ht="15.75" customHeight="1">
      <c r="A356" s="22" t="s">
        <v>170</v>
      </c>
      <c r="B356" s="23" t="s">
        <v>90</v>
      </c>
      <c r="C356" s="98" t="str">
        <f t="shared" si="1"/>
        <v>31-5</v>
      </c>
      <c r="D356" s="99">
        <v>58.0</v>
      </c>
      <c r="E356" s="100">
        <v>31.0</v>
      </c>
      <c r="F356" s="100">
        <v>5.0</v>
      </c>
      <c r="G356" s="105">
        <v>187.0</v>
      </c>
      <c r="H356" s="104">
        <v>94.0</v>
      </c>
      <c r="I356" s="100">
        <f t="shared" si="2"/>
        <v>1128</v>
      </c>
      <c r="J356" s="100">
        <f t="shared" si="3"/>
        <v>67680</v>
      </c>
      <c r="K356" s="100">
        <v>91.0</v>
      </c>
      <c r="L356" s="100">
        <f t="shared" si="4"/>
        <v>1092</v>
      </c>
      <c r="M356" s="100">
        <f t="shared" si="5"/>
        <v>65520</v>
      </c>
      <c r="N356" s="104">
        <v>166.0</v>
      </c>
      <c r="O356" s="100">
        <f t="shared" si="6"/>
        <v>1992</v>
      </c>
      <c r="P356" s="100">
        <f t="shared" si="7"/>
        <v>119520</v>
      </c>
    </row>
    <row r="357" ht="15.75" customHeight="1">
      <c r="A357" s="22" t="s">
        <v>170</v>
      </c>
      <c r="B357" s="23" t="s">
        <v>90</v>
      </c>
      <c r="C357" s="98" t="str">
        <f t="shared" si="1"/>
        <v>31-6</v>
      </c>
      <c r="D357" s="99">
        <v>59.0</v>
      </c>
      <c r="E357" s="100">
        <v>31.0</v>
      </c>
      <c r="F357" s="100">
        <v>6.0</v>
      </c>
      <c r="G357" s="105">
        <v>188.0</v>
      </c>
      <c r="H357" s="104">
        <v>94.0</v>
      </c>
      <c r="I357" s="100">
        <f t="shared" si="2"/>
        <v>1128</v>
      </c>
      <c r="J357" s="100">
        <f t="shared" si="3"/>
        <v>67680</v>
      </c>
      <c r="K357" s="100">
        <v>92.0</v>
      </c>
      <c r="L357" s="100">
        <f t="shared" si="4"/>
        <v>1104</v>
      </c>
      <c r="M357" s="100">
        <f t="shared" si="5"/>
        <v>66240</v>
      </c>
      <c r="N357" s="104">
        <v>166.0</v>
      </c>
      <c r="O357" s="100">
        <f t="shared" si="6"/>
        <v>1992</v>
      </c>
      <c r="P357" s="100">
        <f t="shared" si="7"/>
        <v>119520</v>
      </c>
    </row>
    <row r="358" ht="15.75" customHeight="1">
      <c r="A358" s="22" t="s">
        <v>170</v>
      </c>
      <c r="B358" s="23" t="s">
        <v>90</v>
      </c>
      <c r="C358" s="98" t="str">
        <f t="shared" si="1"/>
        <v>31-7</v>
      </c>
      <c r="D358" s="99">
        <v>59.0</v>
      </c>
      <c r="E358" s="100">
        <v>31.0</v>
      </c>
      <c r="F358" s="100">
        <v>7.0</v>
      </c>
      <c r="G358" s="105">
        <v>188.0</v>
      </c>
      <c r="H358" s="104">
        <v>94.0</v>
      </c>
      <c r="I358" s="100">
        <f t="shared" si="2"/>
        <v>1128</v>
      </c>
      <c r="J358" s="100">
        <f t="shared" si="3"/>
        <v>67680</v>
      </c>
      <c r="K358" s="100">
        <v>92.0</v>
      </c>
      <c r="L358" s="100">
        <f t="shared" si="4"/>
        <v>1104</v>
      </c>
      <c r="M358" s="100">
        <f t="shared" si="5"/>
        <v>66240</v>
      </c>
      <c r="N358" s="104">
        <v>166.0</v>
      </c>
      <c r="O358" s="100">
        <f t="shared" si="6"/>
        <v>1992</v>
      </c>
      <c r="P358" s="100">
        <f t="shared" si="7"/>
        <v>119520</v>
      </c>
    </row>
    <row r="359" ht="15.75" customHeight="1">
      <c r="A359" s="22" t="s">
        <v>170</v>
      </c>
      <c r="B359" s="23" t="s">
        <v>90</v>
      </c>
      <c r="C359" s="98" t="str">
        <f t="shared" si="1"/>
        <v>31-8</v>
      </c>
      <c r="D359" s="99">
        <v>59.0</v>
      </c>
      <c r="E359" s="100">
        <v>31.0</v>
      </c>
      <c r="F359" s="100">
        <v>8.0</v>
      </c>
      <c r="G359" s="105">
        <v>189.0</v>
      </c>
      <c r="H359" s="104">
        <v>94.0</v>
      </c>
      <c r="I359" s="100">
        <f t="shared" si="2"/>
        <v>1128</v>
      </c>
      <c r="J359" s="100">
        <f t="shared" si="3"/>
        <v>67680</v>
      </c>
      <c r="K359" s="100">
        <v>92.0</v>
      </c>
      <c r="L359" s="100">
        <f t="shared" si="4"/>
        <v>1104</v>
      </c>
      <c r="M359" s="100">
        <f t="shared" si="5"/>
        <v>66240</v>
      </c>
      <c r="N359" s="104">
        <v>166.0</v>
      </c>
      <c r="O359" s="100">
        <f t="shared" si="6"/>
        <v>1992</v>
      </c>
      <c r="P359" s="100">
        <f t="shared" si="7"/>
        <v>119520</v>
      </c>
    </row>
    <row r="360" ht="15.75" customHeight="1">
      <c r="A360" s="22" t="s">
        <v>170</v>
      </c>
      <c r="B360" s="23" t="s">
        <v>90</v>
      </c>
      <c r="C360" s="98" t="str">
        <f t="shared" si="1"/>
        <v>31-9</v>
      </c>
      <c r="D360" s="99">
        <v>59.0</v>
      </c>
      <c r="E360" s="100">
        <v>31.0</v>
      </c>
      <c r="F360" s="100">
        <v>9.0</v>
      </c>
      <c r="G360" s="105">
        <v>189.0</v>
      </c>
      <c r="H360" s="104">
        <v>94.0</v>
      </c>
      <c r="I360" s="100">
        <f t="shared" si="2"/>
        <v>1128</v>
      </c>
      <c r="J360" s="100">
        <f t="shared" si="3"/>
        <v>67680</v>
      </c>
      <c r="K360" s="100">
        <v>92.0</v>
      </c>
      <c r="L360" s="100">
        <f t="shared" si="4"/>
        <v>1104</v>
      </c>
      <c r="M360" s="100">
        <f t="shared" si="5"/>
        <v>66240</v>
      </c>
      <c r="N360" s="104">
        <v>166.0</v>
      </c>
      <c r="O360" s="100">
        <f t="shared" si="6"/>
        <v>1992</v>
      </c>
      <c r="P360" s="100">
        <f t="shared" si="7"/>
        <v>119520</v>
      </c>
    </row>
    <row r="361" ht="15.75" customHeight="1">
      <c r="A361" s="22" t="s">
        <v>170</v>
      </c>
      <c r="B361" s="23" t="s">
        <v>90</v>
      </c>
      <c r="C361" s="98" t="str">
        <f t="shared" si="1"/>
        <v>31-10</v>
      </c>
      <c r="D361" s="99">
        <v>59.0</v>
      </c>
      <c r="E361" s="100">
        <v>31.0</v>
      </c>
      <c r="F361" s="100">
        <v>10.0</v>
      </c>
      <c r="G361" s="105">
        <v>190.0</v>
      </c>
      <c r="H361" s="104">
        <v>94.0</v>
      </c>
      <c r="I361" s="100">
        <f t="shared" si="2"/>
        <v>1128</v>
      </c>
      <c r="J361" s="100">
        <f t="shared" si="3"/>
        <v>67680</v>
      </c>
      <c r="K361" s="100">
        <v>92.0</v>
      </c>
      <c r="L361" s="100">
        <f t="shared" si="4"/>
        <v>1104</v>
      </c>
      <c r="M361" s="100">
        <f t="shared" si="5"/>
        <v>66240</v>
      </c>
      <c r="N361" s="104">
        <v>166.0</v>
      </c>
      <c r="O361" s="100">
        <f t="shared" si="6"/>
        <v>1992</v>
      </c>
      <c r="P361" s="100">
        <f t="shared" si="7"/>
        <v>119520</v>
      </c>
    </row>
    <row r="362" ht="15.75" customHeight="1">
      <c r="A362" s="22" t="s">
        <v>170</v>
      </c>
      <c r="B362" s="23" t="s">
        <v>91</v>
      </c>
      <c r="C362" s="98" t="str">
        <f t="shared" si="1"/>
        <v>32-1</v>
      </c>
      <c r="D362" s="99">
        <v>59.0</v>
      </c>
      <c r="E362" s="100">
        <v>32.0</v>
      </c>
      <c r="F362" s="100">
        <v>1.0</v>
      </c>
      <c r="G362" s="105">
        <v>190.0</v>
      </c>
      <c r="H362" s="104">
        <v>95.0</v>
      </c>
      <c r="I362" s="100">
        <f t="shared" si="2"/>
        <v>1140</v>
      </c>
      <c r="J362" s="100">
        <f t="shared" si="3"/>
        <v>68400</v>
      </c>
      <c r="K362" s="100">
        <v>92.0</v>
      </c>
      <c r="L362" s="100">
        <f t="shared" si="4"/>
        <v>1104</v>
      </c>
      <c r="M362" s="100">
        <f t="shared" si="5"/>
        <v>66240</v>
      </c>
      <c r="N362" s="104">
        <v>167.0</v>
      </c>
      <c r="O362" s="100">
        <f t="shared" si="6"/>
        <v>2004</v>
      </c>
      <c r="P362" s="100">
        <f t="shared" si="7"/>
        <v>120240</v>
      </c>
    </row>
    <row r="363" ht="15.75" customHeight="1">
      <c r="A363" s="22" t="s">
        <v>170</v>
      </c>
      <c r="B363" s="23" t="s">
        <v>91</v>
      </c>
      <c r="C363" s="98" t="str">
        <f t="shared" si="1"/>
        <v>32-2</v>
      </c>
      <c r="D363" s="99">
        <v>59.0</v>
      </c>
      <c r="E363" s="100">
        <v>32.0</v>
      </c>
      <c r="F363" s="100">
        <v>2.0</v>
      </c>
      <c r="G363" s="105">
        <v>191.0</v>
      </c>
      <c r="H363" s="104">
        <v>95.0</v>
      </c>
      <c r="I363" s="100">
        <f t="shared" si="2"/>
        <v>1140</v>
      </c>
      <c r="J363" s="100">
        <f t="shared" si="3"/>
        <v>68400</v>
      </c>
      <c r="K363" s="100">
        <v>92.0</v>
      </c>
      <c r="L363" s="100">
        <f t="shared" si="4"/>
        <v>1104</v>
      </c>
      <c r="M363" s="100">
        <f t="shared" si="5"/>
        <v>66240</v>
      </c>
      <c r="N363" s="104">
        <v>167.0</v>
      </c>
      <c r="O363" s="100">
        <f t="shared" si="6"/>
        <v>2004</v>
      </c>
      <c r="P363" s="100">
        <f t="shared" si="7"/>
        <v>120240</v>
      </c>
    </row>
    <row r="364" ht="15.75" customHeight="1">
      <c r="A364" s="22" t="s">
        <v>170</v>
      </c>
      <c r="B364" s="23" t="s">
        <v>91</v>
      </c>
      <c r="C364" s="98" t="str">
        <f t="shared" si="1"/>
        <v>32-3</v>
      </c>
      <c r="D364" s="99">
        <v>59.0</v>
      </c>
      <c r="E364" s="100">
        <v>32.0</v>
      </c>
      <c r="F364" s="100">
        <v>3.0</v>
      </c>
      <c r="G364" s="105">
        <v>191.0</v>
      </c>
      <c r="H364" s="104">
        <v>95.0</v>
      </c>
      <c r="I364" s="100">
        <f t="shared" si="2"/>
        <v>1140</v>
      </c>
      <c r="J364" s="100">
        <f t="shared" si="3"/>
        <v>68400</v>
      </c>
      <c r="K364" s="100">
        <v>92.0</v>
      </c>
      <c r="L364" s="100">
        <f t="shared" si="4"/>
        <v>1104</v>
      </c>
      <c r="M364" s="100">
        <f t="shared" si="5"/>
        <v>66240</v>
      </c>
      <c r="N364" s="104">
        <v>167.0</v>
      </c>
      <c r="O364" s="100">
        <f t="shared" si="6"/>
        <v>2004</v>
      </c>
      <c r="P364" s="100">
        <f t="shared" si="7"/>
        <v>120240</v>
      </c>
    </row>
    <row r="365" ht="15.75" customHeight="1">
      <c r="A365" s="22" t="s">
        <v>170</v>
      </c>
      <c r="B365" s="23" t="s">
        <v>91</v>
      </c>
      <c r="C365" s="98" t="str">
        <f t="shared" si="1"/>
        <v>32-4</v>
      </c>
      <c r="D365" s="99">
        <v>59.0</v>
      </c>
      <c r="E365" s="100">
        <v>32.0</v>
      </c>
      <c r="F365" s="100">
        <v>4.0</v>
      </c>
      <c r="G365" s="105">
        <v>192.0</v>
      </c>
      <c r="H365" s="104">
        <v>95.0</v>
      </c>
      <c r="I365" s="100">
        <f t="shared" si="2"/>
        <v>1140</v>
      </c>
      <c r="J365" s="100">
        <f t="shared" si="3"/>
        <v>68400</v>
      </c>
      <c r="K365" s="100">
        <v>92.0</v>
      </c>
      <c r="L365" s="100">
        <f t="shared" si="4"/>
        <v>1104</v>
      </c>
      <c r="M365" s="100">
        <f t="shared" si="5"/>
        <v>66240</v>
      </c>
      <c r="N365" s="104">
        <v>167.0</v>
      </c>
      <c r="O365" s="100">
        <f t="shared" si="6"/>
        <v>2004</v>
      </c>
      <c r="P365" s="100">
        <f t="shared" si="7"/>
        <v>120240</v>
      </c>
    </row>
    <row r="366" ht="15.75" customHeight="1">
      <c r="A366" s="22" t="s">
        <v>170</v>
      </c>
      <c r="B366" s="23" t="s">
        <v>91</v>
      </c>
      <c r="C366" s="98" t="str">
        <f t="shared" si="1"/>
        <v>32-5</v>
      </c>
      <c r="D366" s="99">
        <v>59.0</v>
      </c>
      <c r="E366" s="100">
        <v>32.0</v>
      </c>
      <c r="F366" s="100">
        <v>5.0</v>
      </c>
      <c r="G366" s="105">
        <v>192.0</v>
      </c>
      <c r="H366" s="104">
        <v>95.0</v>
      </c>
      <c r="I366" s="100">
        <f t="shared" si="2"/>
        <v>1140</v>
      </c>
      <c r="J366" s="100">
        <f t="shared" si="3"/>
        <v>68400</v>
      </c>
      <c r="K366" s="100">
        <v>92.0</v>
      </c>
      <c r="L366" s="100">
        <f t="shared" si="4"/>
        <v>1104</v>
      </c>
      <c r="M366" s="100">
        <f t="shared" si="5"/>
        <v>66240</v>
      </c>
      <c r="N366" s="104">
        <v>167.0</v>
      </c>
      <c r="O366" s="100">
        <f t="shared" si="6"/>
        <v>2004</v>
      </c>
      <c r="P366" s="100">
        <f t="shared" si="7"/>
        <v>120240</v>
      </c>
    </row>
    <row r="367" ht="15.75" customHeight="1">
      <c r="A367" s="22" t="s">
        <v>170</v>
      </c>
      <c r="B367" s="23" t="s">
        <v>91</v>
      </c>
      <c r="C367" s="98" t="str">
        <f t="shared" si="1"/>
        <v>32-6</v>
      </c>
      <c r="D367" s="99">
        <v>60.0</v>
      </c>
      <c r="E367" s="100">
        <v>32.0</v>
      </c>
      <c r="F367" s="100">
        <v>6.0</v>
      </c>
      <c r="G367" s="105">
        <v>193.0</v>
      </c>
      <c r="H367" s="104">
        <v>95.0</v>
      </c>
      <c r="I367" s="100">
        <f t="shared" si="2"/>
        <v>1140</v>
      </c>
      <c r="J367" s="100">
        <f t="shared" si="3"/>
        <v>68400</v>
      </c>
      <c r="K367" s="100">
        <v>93.0</v>
      </c>
      <c r="L367" s="100">
        <f t="shared" si="4"/>
        <v>1116</v>
      </c>
      <c r="M367" s="100">
        <f t="shared" si="5"/>
        <v>66960</v>
      </c>
      <c r="N367" s="104">
        <v>167.0</v>
      </c>
      <c r="O367" s="100">
        <f t="shared" si="6"/>
        <v>2004</v>
      </c>
      <c r="P367" s="100">
        <f t="shared" si="7"/>
        <v>120240</v>
      </c>
    </row>
    <row r="368" ht="15.75" customHeight="1">
      <c r="A368" s="22" t="s">
        <v>170</v>
      </c>
      <c r="B368" s="23" t="s">
        <v>91</v>
      </c>
      <c r="C368" s="98" t="str">
        <f t="shared" si="1"/>
        <v>32-7</v>
      </c>
      <c r="D368" s="99">
        <v>60.0</v>
      </c>
      <c r="E368" s="100">
        <v>32.0</v>
      </c>
      <c r="F368" s="100">
        <v>7.0</v>
      </c>
      <c r="G368" s="105">
        <v>193.0</v>
      </c>
      <c r="H368" s="104">
        <v>95.0</v>
      </c>
      <c r="I368" s="100">
        <f t="shared" si="2"/>
        <v>1140</v>
      </c>
      <c r="J368" s="100">
        <f t="shared" si="3"/>
        <v>68400</v>
      </c>
      <c r="K368" s="100">
        <v>93.0</v>
      </c>
      <c r="L368" s="100">
        <f t="shared" si="4"/>
        <v>1116</v>
      </c>
      <c r="M368" s="100">
        <f t="shared" si="5"/>
        <v>66960</v>
      </c>
      <c r="N368" s="104">
        <v>167.0</v>
      </c>
      <c r="O368" s="100">
        <f t="shared" si="6"/>
        <v>2004</v>
      </c>
      <c r="P368" s="100">
        <f t="shared" si="7"/>
        <v>120240</v>
      </c>
    </row>
    <row r="369" ht="15.75" customHeight="1">
      <c r="A369" s="22" t="s">
        <v>170</v>
      </c>
      <c r="B369" s="23" t="s">
        <v>91</v>
      </c>
      <c r="C369" s="98" t="str">
        <f t="shared" si="1"/>
        <v>32-8</v>
      </c>
      <c r="D369" s="99">
        <v>60.0</v>
      </c>
      <c r="E369" s="100">
        <v>32.0</v>
      </c>
      <c r="F369" s="100">
        <v>8.0</v>
      </c>
      <c r="G369" s="105">
        <v>194.0</v>
      </c>
      <c r="H369" s="104">
        <v>95.0</v>
      </c>
      <c r="I369" s="100">
        <f t="shared" si="2"/>
        <v>1140</v>
      </c>
      <c r="J369" s="100">
        <f t="shared" si="3"/>
        <v>68400</v>
      </c>
      <c r="K369" s="100">
        <v>93.0</v>
      </c>
      <c r="L369" s="100">
        <f t="shared" si="4"/>
        <v>1116</v>
      </c>
      <c r="M369" s="100">
        <f t="shared" si="5"/>
        <v>66960</v>
      </c>
      <c r="N369" s="104">
        <v>167.0</v>
      </c>
      <c r="O369" s="100">
        <f t="shared" si="6"/>
        <v>2004</v>
      </c>
      <c r="P369" s="100">
        <f t="shared" si="7"/>
        <v>120240</v>
      </c>
    </row>
    <row r="370" ht="15.75" customHeight="1">
      <c r="A370" s="22" t="s">
        <v>170</v>
      </c>
      <c r="B370" s="23" t="s">
        <v>91</v>
      </c>
      <c r="C370" s="98" t="str">
        <f t="shared" si="1"/>
        <v>32-9</v>
      </c>
      <c r="D370" s="99">
        <v>60.0</v>
      </c>
      <c r="E370" s="100">
        <v>32.0</v>
      </c>
      <c r="F370" s="100">
        <v>9.0</v>
      </c>
      <c r="G370" s="105">
        <v>194.0</v>
      </c>
      <c r="H370" s="104">
        <v>95.0</v>
      </c>
      <c r="I370" s="100">
        <f t="shared" si="2"/>
        <v>1140</v>
      </c>
      <c r="J370" s="100">
        <f t="shared" si="3"/>
        <v>68400</v>
      </c>
      <c r="K370" s="100">
        <v>93.0</v>
      </c>
      <c r="L370" s="100">
        <f t="shared" si="4"/>
        <v>1116</v>
      </c>
      <c r="M370" s="100">
        <f t="shared" si="5"/>
        <v>66960</v>
      </c>
      <c r="N370" s="104">
        <v>167.0</v>
      </c>
      <c r="O370" s="100">
        <f t="shared" si="6"/>
        <v>2004</v>
      </c>
      <c r="P370" s="100">
        <f t="shared" si="7"/>
        <v>120240</v>
      </c>
    </row>
    <row r="371" ht="15.75" customHeight="1">
      <c r="A371" s="22" t="s">
        <v>170</v>
      </c>
      <c r="B371" s="23" t="s">
        <v>91</v>
      </c>
      <c r="C371" s="98" t="str">
        <f t="shared" si="1"/>
        <v>32-10</v>
      </c>
      <c r="D371" s="99">
        <v>60.0</v>
      </c>
      <c r="E371" s="100">
        <v>32.0</v>
      </c>
      <c r="F371" s="100">
        <v>10.0</v>
      </c>
      <c r="G371" s="105">
        <v>195.0</v>
      </c>
      <c r="H371" s="104">
        <v>95.0</v>
      </c>
      <c r="I371" s="100">
        <f t="shared" si="2"/>
        <v>1140</v>
      </c>
      <c r="J371" s="100">
        <f t="shared" si="3"/>
        <v>68400</v>
      </c>
      <c r="K371" s="100">
        <v>93.0</v>
      </c>
      <c r="L371" s="100">
        <f t="shared" si="4"/>
        <v>1116</v>
      </c>
      <c r="M371" s="100">
        <f t="shared" si="5"/>
        <v>66960</v>
      </c>
      <c r="N371" s="104">
        <v>167.0</v>
      </c>
      <c r="O371" s="100">
        <f t="shared" si="6"/>
        <v>2004</v>
      </c>
      <c r="P371" s="100">
        <f t="shared" si="7"/>
        <v>120240</v>
      </c>
    </row>
    <row r="372" ht="15.75" customHeight="1">
      <c r="A372" s="22" t="s">
        <v>170</v>
      </c>
      <c r="B372" s="23" t="s">
        <v>92</v>
      </c>
      <c r="C372" s="98" t="str">
        <f t="shared" si="1"/>
        <v>33-1</v>
      </c>
      <c r="D372" s="99">
        <v>60.0</v>
      </c>
      <c r="E372" s="100">
        <v>33.0</v>
      </c>
      <c r="F372" s="100">
        <v>1.0</v>
      </c>
      <c r="G372" s="105">
        <v>195.0</v>
      </c>
      <c r="H372" s="104">
        <v>96.0</v>
      </c>
      <c r="I372" s="100">
        <f t="shared" si="2"/>
        <v>1152</v>
      </c>
      <c r="J372" s="100">
        <f t="shared" si="3"/>
        <v>69120</v>
      </c>
      <c r="K372" s="100">
        <v>93.0</v>
      </c>
      <c r="L372" s="100">
        <f t="shared" si="4"/>
        <v>1116</v>
      </c>
      <c r="M372" s="100">
        <f t="shared" si="5"/>
        <v>66960</v>
      </c>
      <c r="N372" s="104">
        <v>168.0</v>
      </c>
      <c r="O372" s="100">
        <f t="shared" si="6"/>
        <v>2016</v>
      </c>
      <c r="P372" s="100">
        <f t="shared" si="7"/>
        <v>120960</v>
      </c>
    </row>
    <row r="373" ht="15.75" customHeight="1">
      <c r="A373" s="22" t="s">
        <v>170</v>
      </c>
      <c r="B373" s="23" t="s">
        <v>92</v>
      </c>
      <c r="C373" s="98" t="str">
        <f t="shared" si="1"/>
        <v>33-2</v>
      </c>
      <c r="D373" s="99">
        <v>60.0</v>
      </c>
      <c r="E373" s="100">
        <v>33.0</v>
      </c>
      <c r="F373" s="100">
        <v>2.0</v>
      </c>
      <c r="G373" s="105">
        <v>196.0</v>
      </c>
      <c r="H373" s="104">
        <v>96.0</v>
      </c>
      <c r="I373" s="100">
        <f t="shared" si="2"/>
        <v>1152</v>
      </c>
      <c r="J373" s="100">
        <f t="shared" si="3"/>
        <v>69120</v>
      </c>
      <c r="K373" s="100">
        <v>93.0</v>
      </c>
      <c r="L373" s="100">
        <f t="shared" si="4"/>
        <v>1116</v>
      </c>
      <c r="M373" s="100">
        <f t="shared" si="5"/>
        <v>66960</v>
      </c>
      <c r="N373" s="104">
        <v>168.0</v>
      </c>
      <c r="O373" s="100">
        <f t="shared" si="6"/>
        <v>2016</v>
      </c>
      <c r="P373" s="100">
        <f t="shared" si="7"/>
        <v>120960</v>
      </c>
    </row>
    <row r="374" ht="15.75" customHeight="1">
      <c r="A374" s="22" t="s">
        <v>170</v>
      </c>
      <c r="B374" s="23" t="s">
        <v>92</v>
      </c>
      <c r="C374" s="98" t="str">
        <f t="shared" si="1"/>
        <v>33-3</v>
      </c>
      <c r="D374" s="99">
        <v>60.0</v>
      </c>
      <c r="E374" s="100">
        <v>33.0</v>
      </c>
      <c r="F374" s="100">
        <v>3.0</v>
      </c>
      <c r="G374" s="105">
        <v>196.0</v>
      </c>
      <c r="H374" s="104">
        <v>96.0</v>
      </c>
      <c r="I374" s="100">
        <f t="shared" si="2"/>
        <v>1152</v>
      </c>
      <c r="J374" s="100">
        <f t="shared" si="3"/>
        <v>69120</v>
      </c>
      <c r="K374" s="100">
        <v>93.0</v>
      </c>
      <c r="L374" s="100">
        <f t="shared" si="4"/>
        <v>1116</v>
      </c>
      <c r="M374" s="100">
        <f t="shared" si="5"/>
        <v>66960</v>
      </c>
      <c r="N374" s="104">
        <v>168.0</v>
      </c>
      <c r="O374" s="100">
        <f t="shared" si="6"/>
        <v>2016</v>
      </c>
      <c r="P374" s="100">
        <f t="shared" si="7"/>
        <v>120960</v>
      </c>
    </row>
    <row r="375" ht="15.75" customHeight="1">
      <c r="A375" s="22" t="s">
        <v>170</v>
      </c>
      <c r="B375" s="23" t="s">
        <v>92</v>
      </c>
      <c r="C375" s="98" t="str">
        <f t="shared" si="1"/>
        <v>33-4</v>
      </c>
      <c r="D375" s="99">
        <v>60.0</v>
      </c>
      <c r="E375" s="100">
        <v>33.0</v>
      </c>
      <c r="F375" s="100">
        <v>4.0</v>
      </c>
      <c r="G375" s="105">
        <v>197.0</v>
      </c>
      <c r="H375" s="104">
        <v>96.0</v>
      </c>
      <c r="I375" s="100">
        <f t="shared" si="2"/>
        <v>1152</v>
      </c>
      <c r="J375" s="100">
        <f t="shared" si="3"/>
        <v>69120</v>
      </c>
      <c r="K375" s="100">
        <v>93.0</v>
      </c>
      <c r="L375" s="100">
        <f t="shared" si="4"/>
        <v>1116</v>
      </c>
      <c r="M375" s="100">
        <f t="shared" si="5"/>
        <v>66960</v>
      </c>
      <c r="N375" s="104">
        <v>168.0</v>
      </c>
      <c r="O375" s="100">
        <f t="shared" si="6"/>
        <v>2016</v>
      </c>
      <c r="P375" s="100">
        <f t="shared" si="7"/>
        <v>120960</v>
      </c>
    </row>
    <row r="376" ht="15.75" customHeight="1">
      <c r="A376" s="22" t="s">
        <v>170</v>
      </c>
      <c r="B376" s="23" t="s">
        <v>92</v>
      </c>
      <c r="C376" s="98" t="str">
        <f t="shared" si="1"/>
        <v>33-5</v>
      </c>
      <c r="D376" s="99">
        <v>60.0</v>
      </c>
      <c r="E376" s="100">
        <v>33.0</v>
      </c>
      <c r="F376" s="100">
        <v>5.0</v>
      </c>
      <c r="G376" s="105">
        <v>197.0</v>
      </c>
      <c r="H376" s="104">
        <v>96.0</v>
      </c>
      <c r="I376" s="100">
        <f t="shared" si="2"/>
        <v>1152</v>
      </c>
      <c r="J376" s="100">
        <f t="shared" si="3"/>
        <v>69120</v>
      </c>
      <c r="K376" s="100">
        <v>93.0</v>
      </c>
      <c r="L376" s="100">
        <f t="shared" si="4"/>
        <v>1116</v>
      </c>
      <c r="M376" s="100">
        <f t="shared" si="5"/>
        <v>66960</v>
      </c>
      <c r="N376" s="104">
        <v>168.0</v>
      </c>
      <c r="O376" s="100">
        <f t="shared" si="6"/>
        <v>2016</v>
      </c>
      <c r="P376" s="100">
        <f t="shared" si="7"/>
        <v>120960</v>
      </c>
    </row>
    <row r="377" ht="15.75" customHeight="1">
      <c r="A377" s="22" t="s">
        <v>170</v>
      </c>
      <c r="B377" s="23" t="s">
        <v>92</v>
      </c>
      <c r="C377" s="98" t="str">
        <f t="shared" si="1"/>
        <v>33-6</v>
      </c>
      <c r="D377" s="99">
        <v>61.0</v>
      </c>
      <c r="E377" s="100">
        <v>33.0</v>
      </c>
      <c r="F377" s="100">
        <v>6.0</v>
      </c>
      <c r="G377" s="105">
        <v>198.0</v>
      </c>
      <c r="H377" s="104">
        <v>96.0</v>
      </c>
      <c r="I377" s="100">
        <f t="shared" si="2"/>
        <v>1152</v>
      </c>
      <c r="J377" s="100">
        <f t="shared" si="3"/>
        <v>69120</v>
      </c>
      <c r="K377" s="100">
        <v>94.0</v>
      </c>
      <c r="L377" s="100">
        <f t="shared" si="4"/>
        <v>1128</v>
      </c>
      <c r="M377" s="100">
        <f t="shared" si="5"/>
        <v>67680</v>
      </c>
      <c r="N377" s="104">
        <v>168.0</v>
      </c>
      <c r="O377" s="100">
        <f t="shared" si="6"/>
        <v>2016</v>
      </c>
      <c r="P377" s="100">
        <f t="shared" si="7"/>
        <v>120960</v>
      </c>
    </row>
    <row r="378" ht="15.75" customHeight="1">
      <c r="A378" s="22" t="s">
        <v>170</v>
      </c>
      <c r="B378" s="23" t="s">
        <v>92</v>
      </c>
      <c r="C378" s="98" t="str">
        <f t="shared" si="1"/>
        <v>33-7</v>
      </c>
      <c r="D378" s="99">
        <v>61.0</v>
      </c>
      <c r="E378" s="100">
        <v>33.0</v>
      </c>
      <c r="F378" s="100">
        <v>7.0</v>
      </c>
      <c r="G378" s="105">
        <v>198.0</v>
      </c>
      <c r="H378" s="104">
        <v>96.0</v>
      </c>
      <c r="I378" s="100">
        <f t="shared" si="2"/>
        <v>1152</v>
      </c>
      <c r="J378" s="100">
        <f t="shared" si="3"/>
        <v>69120</v>
      </c>
      <c r="K378" s="100">
        <v>94.0</v>
      </c>
      <c r="L378" s="100">
        <f t="shared" si="4"/>
        <v>1128</v>
      </c>
      <c r="M378" s="100">
        <f t="shared" si="5"/>
        <v>67680</v>
      </c>
      <c r="N378" s="104">
        <v>168.0</v>
      </c>
      <c r="O378" s="100">
        <f t="shared" si="6"/>
        <v>2016</v>
      </c>
      <c r="P378" s="100">
        <f t="shared" si="7"/>
        <v>120960</v>
      </c>
    </row>
    <row r="379" ht="15.75" customHeight="1">
      <c r="A379" s="22" t="s">
        <v>170</v>
      </c>
      <c r="B379" s="23" t="s">
        <v>92</v>
      </c>
      <c r="C379" s="98" t="str">
        <f t="shared" si="1"/>
        <v>33-8</v>
      </c>
      <c r="D379" s="99">
        <v>61.0</v>
      </c>
      <c r="E379" s="100">
        <v>33.0</v>
      </c>
      <c r="F379" s="100">
        <v>8.0</v>
      </c>
      <c r="G379" s="105">
        <v>199.0</v>
      </c>
      <c r="H379" s="104">
        <v>96.0</v>
      </c>
      <c r="I379" s="100">
        <f t="shared" si="2"/>
        <v>1152</v>
      </c>
      <c r="J379" s="100">
        <f t="shared" si="3"/>
        <v>69120</v>
      </c>
      <c r="K379" s="100">
        <v>94.0</v>
      </c>
      <c r="L379" s="100">
        <f t="shared" si="4"/>
        <v>1128</v>
      </c>
      <c r="M379" s="100">
        <f t="shared" si="5"/>
        <v>67680</v>
      </c>
      <c r="N379" s="104">
        <v>168.0</v>
      </c>
      <c r="O379" s="100">
        <f t="shared" si="6"/>
        <v>2016</v>
      </c>
      <c r="P379" s="100">
        <f t="shared" si="7"/>
        <v>120960</v>
      </c>
    </row>
    <row r="380" ht="15.75" customHeight="1">
      <c r="A380" s="22" t="s">
        <v>170</v>
      </c>
      <c r="B380" s="23" t="s">
        <v>92</v>
      </c>
      <c r="C380" s="98" t="str">
        <f t="shared" si="1"/>
        <v>33-9</v>
      </c>
      <c r="D380" s="99">
        <v>61.0</v>
      </c>
      <c r="E380" s="100">
        <v>33.0</v>
      </c>
      <c r="F380" s="100">
        <v>9.0</v>
      </c>
      <c r="G380" s="105">
        <v>199.0</v>
      </c>
      <c r="H380" s="104">
        <v>96.0</v>
      </c>
      <c r="I380" s="100">
        <f t="shared" si="2"/>
        <v>1152</v>
      </c>
      <c r="J380" s="100">
        <f t="shared" si="3"/>
        <v>69120</v>
      </c>
      <c r="K380" s="100">
        <v>94.0</v>
      </c>
      <c r="L380" s="100">
        <f t="shared" si="4"/>
        <v>1128</v>
      </c>
      <c r="M380" s="100">
        <f t="shared" si="5"/>
        <v>67680</v>
      </c>
      <c r="N380" s="104">
        <v>168.0</v>
      </c>
      <c r="O380" s="100">
        <f t="shared" si="6"/>
        <v>2016</v>
      </c>
      <c r="P380" s="100">
        <f t="shared" si="7"/>
        <v>120960</v>
      </c>
    </row>
    <row r="381" ht="15.75" customHeight="1">
      <c r="A381" s="22" t="s">
        <v>170</v>
      </c>
      <c r="B381" s="23" t="s">
        <v>92</v>
      </c>
      <c r="C381" s="98" t="str">
        <f t="shared" si="1"/>
        <v>33-10</v>
      </c>
      <c r="D381" s="99">
        <v>61.0</v>
      </c>
      <c r="E381" s="100">
        <v>33.0</v>
      </c>
      <c r="F381" s="100">
        <v>10.0</v>
      </c>
      <c r="G381" s="105">
        <v>200.0</v>
      </c>
      <c r="H381" s="104">
        <v>96.0</v>
      </c>
      <c r="I381" s="100">
        <f t="shared" si="2"/>
        <v>1152</v>
      </c>
      <c r="J381" s="100">
        <f t="shared" si="3"/>
        <v>69120</v>
      </c>
      <c r="K381" s="100">
        <v>94.0</v>
      </c>
      <c r="L381" s="100">
        <f t="shared" si="4"/>
        <v>1128</v>
      </c>
      <c r="M381" s="100">
        <f t="shared" si="5"/>
        <v>67680</v>
      </c>
      <c r="N381" s="104">
        <v>168.0</v>
      </c>
      <c r="O381" s="100">
        <f t="shared" si="6"/>
        <v>2016</v>
      </c>
      <c r="P381" s="100">
        <f t="shared" si="7"/>
        <v>120960</v>
      </c>
    </row>
    <row r="382" ht="15.75" customHeight="1">
      <c r="A382" s="22" t="s">
        <v>170</v>
      </c>
      <c r="B382" s="23" t="s">
        <v>93</v>
      </c>
      <c r="C382" s="98" t="str">
        <f t="shared" si="1"/>
        <v>34-1</v>
      </c>
      <c r="D382" s="99">
        <v>61.0</v>
      </c>
      <c r="E382" s="100">
        <v>34.0</v>
      </c>
      <c r="F382" s="100">
        <v>1.0</v>
      </c>
      <c r="G382" s="105">
        <v>200.0</v>
      </c>
      <c r="H382" s="104">
        <v>97.0</v>
      </c>
      <c r="I382" s="100">
        <f t="shared" si="2"/>
        <v>1164</v>
      </c>
      <c r="J382" s="100">
        <f t="shared" si="3"/>
        <v>69840</v>
      </c>
      <c r="K382" s="100">
        <v>94.0</v>
      </c>
      <c r="L382" s="100">
        <f t="shared" si="4"/>
        <v>1128</v>
      </c>
      <c r="M382" s="100">
        <f t="shared" si="5"/>
        <v>67680</v>
      </c>
      <c r="N382" s="104">
        <v>169.0</v>
      </c>
      <c r="O382" s="100">
        <f t="shared" si="6"/>
        <v>2028</v>
      </c>
      <c r="P382" s="100">
        <f t="shared" si="7"/>
        <v>121680</v>
      </c>
    </row>
    <row r="383" ht="15.75" customHeight="1">
      <c r="A383" s="22" t="s">
        <v>170</v>
      </c>
      <c r="B383" s="23" t="s">
        <v>93</v>
      </c>
      <c r="C383" s="98" t="str">
        <f t="shared" si="1"/>
        <v>34-2</v>
      </c>
      <c r="D383" s="99">
        <v>61.0</v>
      </c>
      <c r="E383" s="100">
        <v>34.0</v>
      </c>
      <c r="F383" s="100">
        <v>2.0</v>
      </c>
      <c r="G383" s="105">
        <v>201.0</v>
      </c>
      <c r="H383" s="104">
        <v>97.0</v>
      </c>
      <c r="I383" s="100">
        <f t="shared" si="2"/>
        <v>1164</v>
      </c>
      <c r="J383" s="100">
        <f t="shared" si="3"/>
        <v>69840</v>
      </c>
      <c r="K383" s="100">
        <v>94.0</v>
      </c>
      <c r="L383" s="100">
        <f t="shared" si="4"/>
        <v>1128</v>
      </c>
      <c r="M383" s="100">
        <f t="shared" si="5"/>
        <v>67680</v>
      </c>
      <c r="N383" s="104">
        <v>169.0</v>
      </c>
      <c r="O383" s="100">
        <f t="shared" si="6"/>
        <v>2028</v>
      </c>
      <c r="P383" s="100">
        <f t="shared" si="7"/>
        <v>121680</v>
      </c>
    </row>
    <row r="384" ht="15.75" customHeight="1">
      <c r="A384" s="22" t="s">
        <v>170</v>
      </c>
      <c r="B384" s="23" t="s">
        <v>93</v>
      </c>
      <c r="C384" s="98" t="str">
        <f t="shared" si="1"/>
        <v>34-3</v>
      </c>
      <c r="D384" s="99">
        <v>61.0</v>
      </c>
      <c r="E384" s="100">
        <v>34.0</v>
      </c>
      <c r="F384" s="100">
        <v>3.0</v>
      </c>
      <c r="G384" s="105">
        <v>201.0</v>
      </c>
      <c r="H384" s="104">
        <v>97.0</v>
      </c>
      <c r="I384" s="100">
        <f t="shared" si="2"/>
        <v>1164</v>
      </c>
      <c r="J384" s="100">
        <f t="shared" si="3"/>
        <v>69840</v>
      </c>
      <c r="K384" s="100">
        <v>94.0</v>
      </c>
      <c r="L384" s="100">
        <f t="shared" si="4"/>
        <v>1128</v>
      </c>
      <c r="M384" s="100">
        <f t="shared" si="5"/>
        <v>67680</v>
      </c>
      <c r="N384" s="104">
        <v>169.0</v>
      </c>
      <c r="O384" s="100">
        <f t="shared" si="6"/>
        <v>2028</v>
      </c>
      <c r="P384" s="100">
        <f t="shared" si="7"/>
        <v>121680</v>
      </c>
    </row>
    <row r="385" ht="15.75" customHeight="1">
      <c r="A385" s="22" t="s">
        <v>170</v>
      </c>
      <c r="B385" s="23" t="s">
        <v>93</v>
      </c>
      <c r="C385" s="98" t="str">
        <f t="shared" si="1"/>
        <v>34-4</v>
      </c>
      <c r="D385" s="99">
        <v>61.0</v>
      </c>
      <c r="E385" s="100">
        <v>34.0</v>
      </c>
      <c r="F385" s="100">
        <v>4.0</v>
      </c>
      <c r="G385" s="105">
        <v>202.0</v>
      </c>
      <c r="H385" s="104">
        <v>97.0</v>
      </c>
      <c r="I385" s="100">
        <f t="shared" si="2"/>
        <v>1164</v>
      </c>
      <c r="J385" s="100">
        <f t="shared" si="3"/>
        <v>69840</v>
      </c>
      <c r="K385" s="100">
        <v>94.0</v>
      </c>
      <c r="L385" s="100">
        <f t="shared" si="4"/>
        <v>1128</v>
      </c>
      <c r="M385" s="100">
        <f t="shared" si="5"/>
        <v>67680</v>
      </c>
      <c r="N385" s="104">
        <v>169.0</v>
      </c>
      <c r="O385" s="100">
        <f t="shared" si="6"/>
        <v>2028</v>
      </c>
      <c r="P385" s="100">
        <f t="shared" si="7"/>
        <v>121680</v>
      </c>
    </row>
    <row r="386" ht="15.75" customHeight="1">
      <c r="A386" s="22" t="s">
        <v>170</v>
      </c>
      <c r="B386" s="23" t="s">
        <v>93</v>
      </c>
      <c r="C386" s="98" t="str">
        <f t="shared" si="1"/>
        <v>34-5</v>
      </c>
      <c r="D386" s="99">
        <v>61.0</v>
      </c>
      <c r="E386" s="100">
        <v>34.0</v>
      </c>
      <c r="F386" s="100">
        <v>5.0</v>
      </c>
      <c r="G386" s="105">
        <v>202.0</v>
      </c>
      <c r="H386" s="104">
        <v>97.0</v>
      </c>
      <c r="I386" s="100">
        <f t="shared" si="2"/>
        <v>1164</v>
      </c>
      <c r="J386" s="100">
        <f t="shared" si="3"/>
        <v>69840</v>
      </c>
      <c r="K386" s="100">
        <v>94.0</v>
      </c>
      <c r="L386" s="100">
        <f t="shared" si="4"/>
        <v>1128</v>
      </c>
      <c r="M386" s="100">
        <f t="shared" si="5"/>
        <v>67680</v>
      </c>
      <c r="N386" s="104">
        <v>169.0</v>
      </c>
      <c r="O386" s="100">
        <f t="shared" si="6"/>
        <v>2028</v>
      </c>
      <c r="P386" s="100">
        <f t="shared" si="7"/>
        <v>121680</v>
      </c>
    </row>
    <row r="387" ht="15.75" customHeight="1">
      <c r="A387" s="22" t="s">
        <v>170</v>
      </c>
      <c r="B387" s="23" t="s">
        <v>93</v>
      </c>
      <c r="C387" s="98" t="str">
        <f t="shared" si="1"/>
        <v>34-6</v>
      </c>
      <c r="D387" s="99">
        <v>62.0</v>
      </c>
      <c r="E387" s="100">
        <v>34.0</v>
      </c>
      <c r="F387" s="100">
        <v>6.0</v>
      </c>
      <c r="G387" s="105">
        <v>203.0</v>
      </c>
      <c r="H387" s="104">
        <v>97.0</v>
      </c>
      <c r="I387" s="100">
        <f t="shared" si="2"/>
        <v>1164</v>
      </c>
      <c r="J387" s="100">
        <f t="shared" si="3"/>
        <v>69840</v>
      </c>
      <c r="K387" s="100">
        <v>95.0</v>
      </c>
      <c r="L387" s="100">
        <f t="shared" si="4"/>
        <v>1140</v>
      </c>
      <c r="M387" s="100">
        <f t="shared" si="5"/>
        <v>68400</v>
      </c>
      <c r="N387" s="104">
        <v>169.0</v>
      </c>
      <c r="O387" s="100">
        <f t="shared" si="6"/>
        <v>2028</v>
      </c>
      <c r="P387" s="100">
        <f t="shared" si="7"/>
        <v>121680</v>
      </c>
    </row>
    <row r="388" ht="15.75" customHeight="1">
      <c r="A388" s="22" t="s">
        <v>170</v>
      </c>
      <c r="B388" s="23" t="s">
        <v>93</v>
      </c>
      <c r="C388" s="98" t="str">
        <f t="shared" si="1"/>
        <v>34-7</v>
      </c>
      <c r="D388" s="99">
        <v>62.0</v>
      </c>
      <c r="E388" s="100">
        <v>34.0</v>
      </c>
      <c r="F388" s="100">
        <v>7.0</v>
      </c>
      <c r="G388" s="105">
        <v>203.0</v>
      </c>
      <c r="H388" s="104">
        <v>97.0</v>
      </c>
      <c r="I388" s="100">
        <f t="shared" si="2"/>
        <v>1164</v>
      </c>
      <c r="J388" s="100">
        <f t="shared" si="3"/>
        <v>69840</v>
      </c>
      <c r="K388" s="100">
        <v>95.0</v>
      </c>
      <c r="L388" s="100">
        <f t="shared" si="4"/>
        <v>1140</v>
      </c>
      <c r="M388" s="100">
        <f t="shared" si="5"/>
        <v>68400</v>
      </c>
      <c r="N388" s="104">
        <v>169.0</v>
      </c>
      <c r="O388" s="100">
        <f t="shared" si="6"/>
        <v>2028</v>
      </c>
      <c r="P388" s="100">
        <f t="shared" si="7"/>
        <v>121680</v>
      </c>
    </row>
    <row r="389" ht="15.75" customHeight="1">
      <c r="A389" s="22" t="s">
        <v>170</v>
      </c>
      <c r="B389" s="23" t="s">
        <v>93</v>
      </c>
      <c r="C389" s="98" t="str">
        <f t="shared" si="1"/>
        <v>34-8</v>
      </c>
      <c r="D389" s="99">
        <v>62.0</v>
      </c>
      <c r="E389" s="100">
        <v>34.0</v>
      </c>
      <c r="F389" s="100">
        <v>8.0</v>
      </c>
      <c r="G389" s="105">
        <v>204.0</v>
      </c>
      <c r="H389" s="104">
        <v>97.0</v>
      </c>
      <c r="I389" s="100">
        <f t="shared" si="2"/>
        <v>1164</v>
      </c>
      <c r="J389" s="100">
        <f t="shared" si="3"/>
        <v>69840</v>
      </c>
      <c r="K389" s="100">
        <v>95.0</v>
      </c>
      <c r="L389" s="100">
        <f t="shared" si="4"/>
        <v>1140</v>
      </c>
      <c r="M389" s="100">
        <f t="shared" si="5"/>
        <v>68400</v>
      </c>
      <c r="N389" s="104">
        <v>169.0</v>
      </c>
      <c r="O389" s="100">
        <f t="shared" si="6"/>
        <v>2028</v>
      </c>
      <c r="P389" s="100">
        <f t="shared" si="7"/>
        <v>121680</v>
      </c>
    </row>
    <row r="390" ht="15.75" customHeight="1">
      <c r="A390" s="22" t="s">
        <v>170</v>
      </c>
      <c r="B390" s="23" t="s">
        <v>93</v>
      </c>
      <c r="C390" s="98" t="str">
        <f t="shared" si="1"/>
        <v>34-9</v>
      </c>
      <c r="D390" s="99">
        <v>62.0</v>
      </c>
      <c r="E390" s="100">
        <v>34.0</v>
      </c>
      <c r="F390" s="100">
        <v>9.0</v>
      </c>
      <c r="G390" s="105">
        <v>204.0</v>
      </c>
      <c r="H390" s="104">
        <v>97.0</v>
      </c>
      <c r="I390" s="100">
        <f t="shared" si="2"/>
        <v>1164</v>
      </c>
      <c r="J390" s="100">
        <f t="shared" si="3"/>
        <v>69840</v>
      </c>
      <c r="K390" s="100">
        <v>95.0</v>
      </c>
      <c r="L390" s="100">
        <f t="shared" si="4"/>
        <v>1140</v>
      </c>
      <c r="M390" s="100">
        <f t="shared" si="5"/>
        <v>68400</v>
      </c>
      <c r="N390" s="104">
        <v>169.0</v>
      </c>
      <c r="O390" s="100">
        <f t="shared" si="6"/>
        <v>2028</v>
      </c>
      <c r="P390" s="100">
        <f t="shared" si="7"/>
        <v>121680</v>
      </c>
    </row>
    <row r="391" ht="15.75" customHeight="1">
      <c r="A391" s="22" t="s">
        <v>170</v>
      </c>
      <c r="B391" s="23" t="s">
        <v>93</v>
      </c>
      <c r="C391" s="98" t="str">
        <f t="shared" si="1"/>
        <v>34-10</v>
      </c>
      <c r="D391" s="99">
        <v>62.0</v>
      </c>
      <c r="E391" s="100">
        <v>34.0</v>
      </c>
      <c r="F391" s="100">
        <v>10.0</v>
      </c>
      <c r="G391" s="105">
        <v>205.0</v>
      </c>
      <c r="H391" s="104">
        <v>97.0</v>
      </c>
      <c r="I391" s="100">
        <f t="shared" si="2"/>
        <v>1164</v>
      </c>
      <c r="J391" s="100">
        <f t="shared" si="3"/>
        <v>69840</v>
      </c>
      <c r="K391" s="100">
        <v>95.0</v>
      </c>
      <c r="L391" s="100">
        <f t="shared" si="4"/>
        <v>1140</v>
      </c>
      <c r="M391" s="100">
        <f t="shared" si="5"/>
        <v>68400</v>
      </c>
      <c r="N391" s="104">
        <v>169.0</v>
      </c>
      <c r="O391" s="100">
        <f t="shared" si="6"/>
        <v>2028</v>
      </c>
      <c r="P391" s="100">
        <f t="shared" si="7"/>
        <v>121680</v>
      </c>
    </row>
    <row r="392" ht="15.75" customHeight="1">
      <c r="A392" s="22" t="s">
        <v>170</v>
      </c>
      <c r="B392" s="23" t="s">
        <v>94</v>
      </c>
      <c r="C392" s="98" t="str">
        <f t="shared" si="1"/>
        <v>35-1</v>
      </c>
      <c r="D392" s="99">
        <v>62.0</v>
      </c>
      <c r="E392" s="100">
        <v>35.0</v>
      </c>
      <c r="F392" s="100">
        <v>1.0</v>
      </c>
      <c r="G392" s="105">
        <v>205.0</v>
      </c>
      <c r="H392" s="104">
        <v>98.0</v>
      </c>
      <c r="I392" s="100">
        <f t="shared" si="2"/>
        <v>1176</v>
      </c>
      <c r="J392" s="100">
        <f t="shared" si="3"/>
        <v>70560</v>
      </c>
      <c r="K392" s="100">
        <v>95.0</v>
      </c>
      <c r="L392" s="100">
        <f t="shared" si="4"/>
        <v>1140</v>
      </c>
      <c r="M392" s="100">
        <f t="shared" si="5"/>
        <v>68400</v>
      </c>
      <c r="N392" s="104">
        <v>170.0</v>
      </c>
      <c r="O392" s="100">
        <f t="shared" si="6"/>
        <v>2040</v>
      </c>
      <c r="P392" s="100">
        <f t="shared" si="7"/>
        <v>122400</v>
      </c>
    </row>
    <row r="393" ht="15.75" customHeight="1">
      <c r="A393" s="22" t="s">
        <v>170</v>
      </c>
      <c r="B393" s="23" t="s">
        <v>94</v>
      </c>
      <c r="C393" s="98" t="str">
        <f t="shared" si="1"/>
        <v>35-2</v>
      </c>
      <c r="D393" s="99">
        <v>62.0</v>
      </c>
      <c r="E393" s="100">
        <v>35.0</v>
      </c>
      <c r="F393" s="100">
        <v>2.0</v>
      </c>
      <c r="G393" s="105">
        <v>206.0</v>
      </c>
      <c r="H393" s="104">
        <v>98.0</v>
      </c>
      <c r="I393" s="100">
        <f t="shared" si="2"/>
        <v>1176</v>
      </c>
      <c r="J393" s="100">
        <f t="shared" si="3"/>
        <v>70560</v>
      </c>
      <c r="K393" s="100">
        <v>95.0</v>
      </c>
      <c r="L393" s="100">
        <f t="shared" si="4"/>
        <v>1140</v>
      </c>
      <c r="M393" s="100">
        <f t="shared" si="5"/>
        <v>68400</v>
      </c>
      <c r="N393" s="104">
        <v>170.0</v>
      </c>
      <c r="O393" s="100">
        <f t="shared" si="6"/>
        <v>2040</v>
      </c>
      <c r="P393" s="100">
        <f t="shared" si="7"/>
        <v>122400</v>
      </c>
    </row>
    <row r="394" ht="15.75" customHeight="1">
      <c r="A394" s="22" t="s">
        <v>170</v>
      </c>
      <c r="B394" s="23" t="s">
        <v>94</v>
      </c>
      <c r="C394" s="98" t="str">
        <f t="shared" si="1"/>
        <v>35-3</v>
      </c>
      <c r="D394" s="99">
        <v>62.0</v>
      </c>
      <c r="E394" s="100">
        <v>35.0</v>
      </c>
      <c r="F394" s="100">
        <v>3.0</v>
      </c>
      <c r="G394" s="105">
        <v>206.0</v>
      </c>
      <c r="H394" s="104">
        <v>98.0</v>
      </c>
      <c r="I394" s="100">
        <f t="shared" si="2"/>
        <v>1176</v>
      </c>
      <c r="J394" s="100">
        <f t="shared" si="3"/>
        <v>70560</v>
      </c>
      <c r="K394" s="100">
        <v>95.0</v>
      </c>
      <c r="L394" s="100">
        <f t="shared" si="4"/>
        <v>1140</v>
      </c>
      <c r="M394" s="100">
        <f t="shared" si="5"/>
        <v>68400</v>
      </c>
      <c r="N394" s="104">
        <v>170.0</v>
      </c>
      <c r="O394" s="100">
        <f t="shared" si="6"/>
        <v>2040</v>
      </c>
      <c r="P394" s="100">
        <f t="shared" si="7"/>
        <v>122400</v>
      </c>
    </row>
    <row r="395" ht="15.75" customHeight="1">
      <c r="A395" s="22" t="s">
        <v>170</v>
      </c>
      <c r="B395" s="23" t="s">
        <v>94</v>
      </c>
      <c r="C395" s="98" t="str">
        <f t="shared" si="1"/>
        <v>35-4</v>
      </c>
      <c r="D395" s="99">
        <v>62.0</v>
      </c>
      <c r="E395" s="100">
        <v>35.0</v>
      </c>
      <c r="F395" s="100">
        <v>4.0</v>
      </c>
      <c r="G395" s="105">
        <v>207.0</v>
      </c>
      <c r="H395" s="104">
        <v>98.0</v>
      </c>
      <c r="I395" s="100">
        <f t="shared" si="2"/>
        <v>1176</v>
      </c>
      <c r="J395" s="100">
        <f t="shared" si="3"/>
        <v>70560</v>
      </c>
      <c r="K395" s="100">
        <v>95.0</v>
      </c>
      <c r="L395" s="100">
        <f t="shared" si="4"/>
        <v>1140</v>
      </c>
      <c r="M395" s="100">
        <f t="shared" si="5"/>
        <v>68400</v>
      </c>
      <c r="N395" s="104">
        <v>170.0</v>
      </c>
      <c r="O395" s="100">
        <f t="shared" si="6"/>
        <v>2040</v>
      </c>
      <c r="P395" s="100">
        <f t="shared" si="7"/>
        <v>122400</v>
      </c>
    </row>
    <row r="396" ht="15.75" customHeight="1">
      <c r="A396" s="22" t="s">
        <v>170</v>
      </c>
      <c r="B396" s="23" t="s">
        <v>94</v>
      </c>
      <c r="C396" s="98" t="str">
        <f t="shared" si="1"/>
        <v>35-5</v>
      </c>
      <c r="D396" s="99">
        <v>62.0</v>
      </c>
      <c r="E396" s="100">
        <v>35.0</v>
      </c>
      <c r="F396" s="100">
        <v>5.0</v>
      </c>
      <c r="G396" s="105">
        <v>207.0</v>
      </c>
      <c r="H396" s="104">
        <v>98.0</v>
      </c>
      <c r="I396" s="100">
        <f t="shared" si="2"/>
        <v>1176</v>
      </c>
      <c r="J396" s="100">
        <f t="shared" si="3"/>
        <v>70560</v>
      </c>
      <c r="K396" s="100">
        <v>95.0</v>
      </c>
      <c r="L396" s="100">
        <f t="shared" si="4"/>
        <v>1140</v>
      </c>
      <c r="M396" s="100">
        <f t="shared" si="5"/>
        <v>68400</v>
      </c>
      <c r="N396" s="104">
        <v>170.0</v>
      </c>
      <c r="O396" s="100">
        <f t="shared" si="6"/>
        <v>2040</v>
      </c>
      <c r="P396" s="100">
        <f t="shared" si="7"/>
        <v>122400</v>
      </c>
    </row>
    <row r="397" ht="15.75" customHeight="1">
      <c r="A397" s="22" t="s">
        <v>170</v>
      </c>
      <c r="B397" s="23" t="s">
        <v>94</v>
      </c>
      <c r="C397" s="98" t="str">
        <f t="shared" si="1"/>
        <v>35-6</v>
      </c>
      <c r="D397" s="99">
        <v>63.0</v>
      </c>
      <c r="E397" s="100">
        <v>35.0</v>
      </c>
      <c r="F397" s="100">
        <v>6.0</v>
      </c>
      <c r="G397" s="105">
        <v>208.0</v>
      </c>
      <c r="H397" s="104">
        <v>98.0</v>
      </c>
      <c r="I397" s="100">
        <f t="shared" si="2"/>
        <v>1176</v>
      </c>
      <c r="J397" s="100">
        <f t="shared" si="3"/>
        <v>70560</v>
      </c>
      <c r="K397" s="100">
        <v>96.0</v>
      </c>
      <c r="L397" s="100">
        <f t="shared" si="4"/>
        <v>1152</v>
      </c>
      <c r="M397" s="100">
        <f t="shared" si="5"/>
        <v>69120</v>
      </c>
      <c r="N397" s="104">
        <v>170.0</v>
      </c>
      <c r="O397" s="100">
        <f t="shared" si="6"/>
        <v>2040</v>
      </c>
      <c r="P397" s="100">
        <f t="shared" si="7"/>
        <v>122400</v>
      </c>
    </row>
    <row r="398" ht="15.75" customHeight="1">
      <c r="A398" s="22" t="s">
        <v>170</v>
      </c>
      <c r="B398" s="23" t="s">
        <v>94</v>
      </c>
      <c r="C398" s="98" t="str">
        <f t="shared" si="1"/>
        <v>35-7</v>
      </c>
      <c r="D398" s="99">
        <v>63.0</v>
      </c>
      <c r="E398" s="100">
        <v>35.0</v>
      </c>
      <c r="F398" s="100">
        <v>7.0</v>
      </c>
      <c r="G398" s="105">
        <v>208.0</v>
      </c>
      <c r="H398" s="104">
        <v>98.0</v>
      </c>
      <c r="I398" s="100">
        <f t="shared" si="2"/>
        <v>1176</v>
      </c>
      <c r="J398" s="100">
        <f t="shared" si="3"/>
        <v>70560</v>
      </c>
      <c r="K398" s="100">
        <v>96.0</v>
      </c>
      <c r="L398" s="100">
        <f t="shared" si="4"/>
        <v>1152</v>
      </c>
      <c r="M398" s="100">
        <f t="shared" si="5"/>
        <v>69120</v>
      </c>
      <c r="N398" s="104">
        <v>170.0</v>
      </c>
      <c r="O398" s="100">
        <f t="shared" si="6"/>
        <v>2040</v>
      </c>
      <c r="P398" s="100">
        <f t="shared" si="7"/>
        <v>122400</v>
      </c>
    </row>
    <row r="399" ht="15.75" customHeight="1">
      <c r="A399" s="22" t="s">
        <v>170</v>
      </c>
      <c r="B399" s="23" t="s">
        <v>94</v>
      </c>
      <c r="C399" s="98" t="str">
        <f t="shared" si="1"/>
        <v>35-8</v>
      </c>
      <c r="D399" s="99">
        <v>63.0</v>
      </c>
      <c r="E399" s="100">
        <v>35.0</v>
      </c>
      <c r="F399" s="100">
        <v>8.0</v>
      </c>
      <c r="G399" s="105">
        <v>209.0</v>
      </c>
      <c r="H399" s="104">
        <v>98.0</v>
      </c>
      <c r="I399" s="100">
        <f t="shared" si="2"/>
        <v>1176</v>
      </c>
      <c r="J399" s="100">
        <f t="shared" si="3"/>
        <v>70560</v>
      </c>
      <c r="K399" s="100">
        <v>96.0</v>
      </c>
      <c r="L399" s="100">
        <f t="shared" si="4"/>
        <v>1152</v>
      </c>
      <c r="M399" s="100">
        <f t="shared" si="5"/>
        <v>69120</v>
      </c>
      <c r="N399" s="104">
        <v>170.0</v>
      </c>
      <c r="O399" s="100">
        <f t="shared" si="6"/>
        <v>2040</v>
      </c>
      <c r="P399" s="100">
        <f t="shared" si="7"/>
        <v>122400</v>
      </c>
    </row>
    <row r="400" ht="15.75" customHeight="1">
      <c r="A400" s="22" t="s">
        <v>170</v>
      </c>
      <c r="B400" s="23" t="s">
        <v>94</v>
      </c>
      <c r="C400" s="98" t="str">
        <f t="shared" si="1"/>
        <v>35-9</v>
      </c>
      <c r="D400" s="99">
        <v>63.0</v>
      </c>
      <c r="E400" s="100">
        <v>35.0</v>
      </c>
      <c r="F400" s="100">
        <v>9.0</v>
      </c>
      <c r="G400" s="105">
        <v>209.0</v>
      </c>
      <c r="H400" s="104">
        <v>98.0</v>
      </c>
      <c r="I400" s="100">
        <f t="shared" si="2"/>
        <v>1176</v>
      </c>
      <c r="J400" s="100">
        <f t="shared" si="3"/>
        <v>70560</v>
      </c>
      <c r="K400" s="100">
        <v>96.0</v>
      </c>
      <c r="L400" s="100">
        <f t="shared" si="4"/>
        <v>1152</v>
      </c>
      <c r="M400" s="100">
        <f t="shared" si="5"/>
        <v>69120</v>
      </c>
      <c r="N400" s="104">
        <v>170.0</v>
      </c>
      <c r="O400" s="100">
        <f t="shared" si="6"/>
        <v>2040</v>
      </c>
      <c r="P400" s="100">
        <f t="shared" si="7"/>
        <v>122400</v>
      </c>
    </row>
    <row r="401" ht="15.75" customHeight="1">
      <c r="A401" s="22" t="s">
        <v>170</v>
      </c>
      <c r="B401" s="23" t="s">
        <v>94</v>
      </c>
      <c r="C401" s="98" t="str">
        <f t="shared" si="1"/>
        <v>35-10</v>
      </c>
      <c r="D401" s="99">
        <v>63.0</v>
      </c>
      <c r="E401" s="100">
        <v>35.0</v>
      </c>
      <c r="F401" s="100">
        <v>10.0</v>
      </c>
      <c r="G401" s="105">
        <v>210.0</v>
      </c>
      <c r="H401" s="104">
        <v>98.0</v>
      </c>
      <c r="I401" s="100">
        <f t="shared" si="2"/>
        <v>1176</v>
      </c>
      <c r="J401" s="100">
        <f t="shared" si="3"/>
        <v>70560</v>
      </c>
      <c r="K401" s="100">
        <v>96.0</v>
      </c>
      <c r="L401" s="100">
        <f t="shared" si="4"/>
        <v>1152</v>
      </c>
      <c r="M401" s="100">
        <f t="shared" si="5"/>
        <v>69120</v>
      </c>
      <c r="N401" s="104">
        <v>170.0</v>
      </c>
      <c r="O401" s="100">
        <f t="shared" si="6"/>
        <v>2040</v>
      </c>
      <c r="P401" s="100">
        <f t="shared" si="7"/>
        <v>122400</v>
      </c>
    </row>
    <row r="402" ht="15.75" customHeight="1">
      <c r="A402" s="22" t="s">
        <v>170</v>
      </c>
      <c r="B402" s="23" t="s">
        <v>95</v>
      </c>
      <c r="C402" s="98" t="str">
        <f t="shared" si="1"/>
        <v>36-1</v>
      </c>
      <c r="D402" s="99">
        <v>63.0</v>
      </c>
      <c r="E402" s="100">
        <v>36.0</v>
      </c>
      <c r="F402" s="100">
        <v>1.0</v>
      </c>
      <c r="G402" s="105">
        <v>210.0</v>
      </c>
      <c r="H402" s="104">
        <v>99.0</v>
      </c>
      <c r="I402" s="100">
        <f t="shared" si="2"/>
        <v>1188</v>
      </c>
      <c r="J402" s="100">
        <f t="shared" si="3"/>
        <v>71280</v>
      </c>
      <c r="K402" s="100">
        <v>96.0</v>
      </c>
      <c r="L402" s="100">
        <f t="shared" si="4"/>
        <v>1152</v>
      </c>
      <c r="M402" s="100">
        <f t="shared" si="5"/>
        <v>69120</v>
      </c>
      <c r="N402" s="104">
        <v>171.0</v>
      </c>
      <c r="O402" s="100">
        <f t="shared" si="6"/>
        <v>2052</v>
      </c>
      <c r="P402" s="100">
        <f t="shared" si="7"/>
        <v>123120</v>
      </c>
    </row>
    <row r="403" ht="15.75" customHeight="1">
      <c r="A403" s="22" t="s">
        <v>170</v>
      </c>
      <c r="B403" s="23" t="s">
        <v>95</v>
      </c>
      <c r="C403" s="98" t="str">
        <f t="shared" si="1"/>
        <v>36-2</v>
      </c>
      <c r="D403" s="99">
        <v>63.0</v>
      </c>
      <c r="E403" s="100">
        <v>36.0</v>
      </c>
      <c r="F403" s="100">
        <v>2.0</v>
      </c>
      <c r="G403" s="105">
        <v>211.0</v>
      </c>
      <c r="H403" s="104">
        <v>99.0</v>
      </c>
      <c r="I403" s="100">
        <f t="shared" si="2"/>
        <v>1188</v>
      </c>
      <c r="J403" s="100">
        <f t="shared" si="3"/>
        <v>71280</v>
      </c>
      <c r="K403" s="100">
        <v>96.0</v>
      </c>
      <c r="L403" s="100">
        <f t="shared" si="4"/>
        <v>1152</v>
      </c>
      <c r="M403" s="100">
        <f t="shared" si="5"/>
        <v>69120</v>
      </c>
      <c r="N403" s="104">
        <v>171.0</v>
      </c>
      <c r="O403" s="100">
        <f t="shared" si="6"/>
        <v>2052</v>
      </c>
      <c r="P403" s="100">
        <f t="shared" si="7"/>
        <v>123120</v>
      </c>
    </row>
    <row r="404" ht="15.75" customHeight="1">
      <c r="A404" s="22" t="s">
        <v>170</v>
      </c>
      <c r="B404" s="23" t="s">
        <v>95</v>
      </c>
      <c r="C404" s="98" t="str">
        <f t="shared" si="1"/>
        <v>36-3</v>
      </c>
      <c r="D404" s="99">
        <v>63.0</v>
      </c>
      <c r="E404" s="100">
        <v>36.0</v>
      </c>
      <c r="F404" s="100">
        <v>3.0</v>
      </c>
      <c r="G404" s="105">
        <v>211.0</v>
      </c>
      <c r="H404" s="104">
        <v>99.0</v>
      </c>
      <c r="I404" s="100">
        <f t="shared" si="2"/>
        <v>1188</v>
      </c>
      <c r="J404" s="100">
        <f t="shared" si="3"/>
        <v>71280</v>
      </c>
      <c r="K404" s="100">
        <v>96.0</v>
      </c>
      <c r="L404" s="100">
        <f t="shared" si="4"/>
        <v>1152</v>
      </c>
      <c r="M404" s="100">
        <f t="shared" si="5"/>
        <v>69120</v>
      </c>
      <c r="N404" s="104">
        <v>171.0</v>
      </c>
      <c r="O404" s="100">
        <f t="shared" si="6"/>
        <v>2052</v>
      </c>
      <c r="P404" s="100">
        <f t="shared" si="7"/>
        <v>123120</v>
      </c>
    </row>
    <row r="405" ht="15.75" customHeight="1">
      <c r="A405" s="22" t="s">
        <v>170</v>
      </c>
      <c r="B405" s="23" t="s">
        <v>95</v>
      </c>
      <c r="C405" s="98" t="str">
        <f t="shared" si="1"/>
        <v>36-4</v>
      </c>
      <c r="D405" s="99">
        <v>63.0</v>
      </c>
      <c r="E405" s="100">
        <v>36.0</v>
      </c>
      <c r="F405" s="100">
        <v>4.0</v>
      </c>
      <c r="G405" s="105">
        <v>212.0</v>
      </c>
      <c r="H405" s="104">
        <v>99.0</v>
      </c>
      <c r="I405" s="100">
        <f t="shared" si="2"/>
        <v>1188</v>
      </c>
      <c r="J405" s="100">
        <f t="shared" si="3"/>
        <v>71280</v>
      </c>
      <c r="K405" s="100">
        <v>96.0</v>
      </c>
      <c r="L405" s="100">
        <f t="shared" si="4"/>
        <v>1152</v>
      </c>
      <c r="M405" s="100">
        <f t="shared" si="5"/>
        <v>69120</v>
      </c>
      <c r="N405" s="104">
        <v>171.0</v>
      </c>
      <c r="O405" s="100">
        <f t="shared" si="6"/>
        <v>2052</v>
      </c>
      <c r="P405" s="100">
        <f t="shared" si="7"/>
        <v>123120</v>
      </c>
    </row>
    <row r="406" ht="15.75" customHeight="1">
      <c r="A406" s="22" t="s">
        <v>170</v>
      </c>
      <c r="B406" s="23" t="s">
        <v>95</v>
      </c>
      <c r="C406" s="98" t="str">
        <f t="shared" si="1"/>
        <v>36-5</v>
      </c>
      <c r="D406" s="99">
        <v>63.0</v>
      </c>
      <c r="E406" s="100">
        <v>36.0</v>
      </c>
      <c r="F406" s="100">
        <v>5.0</v>
      </c>
      <c r="G406" s="105">
        <v>212.0</v>
      </c>
      <c r="H406" s="104">
        <v>99.0</v>
      </c>
      <c r="I406" s="100">
        <f t="shared" si="2"/>
        <v>1188</v>
      </c>
      <c r="J406" s="100">
        <f t="shared" si="3"/>
        <v>71280</v>
      </c>
      <c r="K406" s="100">
        <v>96.0</v>
      </c>
      <c r="L406" s="100">
        <f t="shared" si="4"/>
        <v>1152</v>
      </c>
      <c r="M406" s="100">
        <f t="shared" si="5"/>
        <v>69120</v>
      </c>
      <c r="N406" s="104">
        <v>171.0</v>
      </c>
      <c r="O406" s="100">
        <f t="shared" si="6"/>
        <v>2052</v>
      </c>
      <c r="P406" s="100">
        <f t="shared" si="7"/>
        <v>123120</v>
      </c>
    </row>
    <row r="407" ht="15.75" customHeight="1">
      <c r="A407" s="22" t="s">
        <v>170</v>
      </c>
      <c r="B407" s="23" t="s">
        <v>95</v>
      </c>
      <c r="C407" s="98" t="str">
        <f t="shared" si="1"/>
        <v>36-6</v>
      </c>
      <c r="D407" s="99">
        <v>64.0</v>
      </c>
      <c r="E407" s="100">
        <v>36.0</v>
      </c>
      <c r="F407" s="100">
        <v>6.0</v>
      </c>
      <c r="G407" s="105">
        <v>213.0</v>
      </c>
      <c r="H407" s="104">
        <v>99.0</v>
      </c>
      <c r="I407" s="100">
        <f t="shared" si="2"/>
        <v>1188</v>
      </c>
      <c r="J407" s="100">
        <f t="shared" si="3"/>
        <v>71280</v>
      </c>
      <c r="K407" s="100">
        <v>97.0</v>
      </c>
      <c r="L407" s="100">
        <f t="shared" si="4"/>
        <v>1164</v>
      </c>
      <c r="M407" s="100">
        <f t="shared" si="5"/>
        <v>69840</v>
      </c>
      <c r="N407" s="104">
        <v>171.0</v>
      </c>
      <c r="O407" s="100">
        <f t="shared" si="6"/>
        <v>2052</v>
      </c>
      <c r="P407" s="100">
        <f t="shared" si="7"/>
        <v>123120</v>
      </c>
    </row>
    <row r="408" ht="15.75" customHeight="1">
      <c r="A408" s="22" t="s">
        <v>170</v>
      </c>
      <c r="B408" s="23" t="s">
        <v>95</v>
      </c>
      <c r="C408" s="98" t="str">
        <f t="shared" si="1"/>
        <v>36-7</v>
      </c>
      <c r="D408" s="99">
        <v>64.0</v>
      </c>
      <c r="E408" s="100">
        <v>36.0</v>
      </c>
      <c r="F408" s="100">
        <v>7.0</v>
      </c>
      <c r="G408" s="105">
        <v>213.0</v>
      </c>
      <c r="H408" s="104">
        <v>99.0</v>
      </c>
      <c r="I408" s="100">
        <f t="shared" si="2"/>
        <v>1188</v>
      </c>
      <c r="J408" s="100">
        <f t="shared" si="3"/>
        <v>71280</v>
      </c>
      <c r="K408" s="100">
        <v>97.0</v>
      </c>
      <c r="L408" s="100">
        <f t="shared" si="4"/>
        <v>1164</v>
      </c>
      <c r="M408" s="100">
        <f t="shared" si="5"/>
        <v>69840</v>
      </c>
      <c r="N408" s="104">
        <v>171.0</v>
      </c>
      <c r="O408" s="100">
        <f t="shared" si="6"/>
        <v>2052</v>
      </c>
      <c r="P408" s="100">
        <f t="shared" si="7"/>
        <v>123120</v>
      </c>
    </row>
    <row r="409" ht="15.75" customHeight="1">
      <c r="A409" s="22" t="s">
        <v>170</v>
      </c>
      <c r="B409" s="23" t="s">
        <v>95</v>
      </c>
      <c r="C409" s="98" t="str">
        <f t="shared" si="1"/>
        <v>36-8</v>
      </c>
      <c r="D409" s="99">
        <v>64.0</v>
      </c>
      <c r="E409" s="100">
        <v>36.0</v>
      </c>
      <c r="F409" s="100">
        <v>8.0</v>
      </c>
      <c r="G409" s="105">
        <v>214.0</v>
      </c>
      <c r="H409" s="104">
        <v>99.0</v>
      </c>
      <c r="I409" s="100">
        <f t="shared" si="2"/>
        <v>1188</v>
      </c>
      <c r="J409" s="100">
        <f t="shared" si="3"/>
        <v>71280</v>
      </c>
      <c r="K409" s="100">
        <v>97.0</v>
      </c>
      <c r="L409" s="100">
        <f t="shared" si="4"/>
        <v>1164</v>
      </c>
      <c r="M409" s="100">
        <f t="shared" si="5"/>
        <v>69840</v>
      </c>
      <c r="N409" s="104">
        <v>171.0</v>
      </c>
      <c r="O409" s="100">
        <f t="shared" si="6"/>
        <v>2052</v>
      </c>
      <c r="P409" s="100">
        <f t="shared" si="7"/>
        <v>123120</v>
      </c>
    </row>
    <row r="410" ht="15.75" customHeight="1">
      <c r="A410" s="22" t="s">
        <v>170</v>
      </c>
      <c r="B410" s="23" t="s">
        <v>95</v>
      </c>
      <c r="C410" s="98" t="str">
        <f t="shared" si="1"/>
        <v>36-9</v>
      </c>
      <c r="D410" s="99">
        <v>64.0</v>
      </c>
      <c r="E410" s="100">
        <v>36.0</v>
      </c>
      <c r="F410" s="100">
        <v>9.0</v>
      </c>
      <c r="G410" s="105">
        <v>214.0</v>
      </c>
      <c r="H410" s="104">
        <v>99.0</v>
      </c>
      <c r="I410" s="100">
        <f t="shared" si="2"/>
        <v>1188</v>
      </c>
      <c r="J410" s="100">
        <f t="shared" si="3"/>
        <v>71280</v>
      </c>
      <c r="K410" s="100">
        <v>97.0</v>
      </c>
      <c r="L410" s="100">
        <f t="shared" si="4"/>
        <v>1164</v>
      </c>
      <c r="M410" s="100">
        <f t="shared" si="5"/>
        <v>69840</v>
      </c>
      <c r="N410" s="104">
        <v>171.0</v>
      </c>
      <c r="O410" s="100">
        <f t="shared" si="6"/>
        <v>2052</v>
      </c>
      <c r="P410" s="100">
        <f t="shared" si="7"/>
        <v>123120</v>
      </c>
    </row>
    <row r="411" ht="15.75" customHeight="1">
      <c r="A411" s="22" t="s">
        <v>170</v>
      </c>
      <c r="B411" s="23" t="s">
        <v>95</v>
      </c>
      <c r="C411" s="98" t="str">
        <f t="shared" si="1"/>
        <v>36-10</v>
      </c>
      <c r="D411" s="99">
        <v>64.0</v>
      </c>
      <c r="E411" s="100">
        <v>36.0</v>
      </c>
      <c r="F411" s="100">
        <v>10.0</v>
      </c>
      <c r="G411" s="105">
        <v>215.0</v>
      </c>
      <c r="H411" s="104">
        <v>99.0</v>
      </c>
      <c r="I411" s="100">
        <f t="shared" si="2"/>
        <v>1188</v>
      </c>
      <c r="J411" s="100">
        <f t="shared" si="3"/>
        <v>71280</v>
      </c>
      <c r="K411" s="100">
        <v>97.0</v>
      </c>
      <c r="L411" s="100">
        <f t="shared" si="4"/>
        <v>1164</v>
      </c>
      <c r="M411" s="100">
        <f t="shared" si="5"/>
        <v>69840</v>
      </c>
      <c r="N411" s="104">
        <v>171.0</v>
      </c>
      <c r="O411" s="100">
        <f t="shared" si="6"/>
        <v>2052</v>
      </c>
      <c r="P411" s="100">
        <f t="shared" si="7"/>
        <v>123120</v>
      </c>
    </row>
    <row r="412" ht="15.75" customHeight="1">
      <c r="A412" s="22" t="s">
        <v>170</v>
      </c>
      <c r="B412" s="23" t="s">
        <v>96</v>
      </c>
      <c r="C412" s="98" t="str">
        <f t="shared" si="1"/>
        <v>37-1</v>
      </c>
      <c r="D412" s="99">
        <v>64.0</v>
      </c>
      <c r="E412" s="100">
        <v>37.0</v>
      </c>
      <c r="F412" s="100">
        <v>1.0</v>
      </c>
      <c r="G412" s="105">
        <v>215.0</v>
      </c>
      <c r="H412" s="104">
        <v>100.0</v>
      </c>
      <c r="I412" s="100">
        <f t="shared" si="2"/>
        <v>1200</v>
      </c>
      <c r="J412" s="100">
        <f t="shared" si="3"/>
        <v>72000</v>
      </c>
      <c r="K412" s="100">
        <v>97.0</v>
      </c>
      <c r="L412" s="100">
        <f t="shared" si="4"/>
        <v>1164</v>
      </c>
      <c r="M412" s="100">
        <f t="shared" si="5"/>
        <v>69840</v>
      </c>
      <c r="N412" s="104">
        <v>172.0</v>
      </c>
      <c r="O412" s="100">
        <f t="shared" si="6"/>
        <v>2064</v>
      </c>
      <c r="P412" s="100">
        <f t="shared" si="7"/>
        <v>123840</v>
      </c>
    </row>
    <row r="413" ht="15.75" customHeight="1">
      <c r="A413" s="22" t="s">
        <v>170</v>
      </c>
      <c r="B413" s="23" t="s">
        <v>96</v>
      </c>
      <c r="C413" s="98" t="str">
        <f t="shared" si="1"/>
        <v>37-2</v>
      </c>
      <c r="D413" s="99">
        <v>64.0</v>
      </c>
      <c r="E413" s="100">
        <v>37.0</v>
      </c>
      <c r="F413" s="100">
        <v>2.0</v>
      </c>
      <c r="G413" s="105">
        <v>216.0</v>
      </c>
      <c r="H413" s="104">
        <v>100.0</v>
      </c>
      <c r="I413" s="100">
        <f t="shared" si="2"/>
        <v>1200</v>
      </c>
      <c r="J413" s="100">
        <f t="shared" si="3"/>
        <v>72000</v>
      </c>
      <c r="K413" s="100">
        <v>97.0</v>
      </c>
      <c r="L413" s="100">
        <f t="shared" si="4"/>
        <v>1164</v>
      </c>
      <c r="M413" s="100">
        <f t="shared" si="5"/>
        <v>69840</v>
      </c>
      <c r="N413" s="104">
        <v>172.0</v>
      </c>
      <c r="O413" s="100">
        <f t="shared" si="6"/>
        <v>2064</v>
      </c>
      <c r="P413" s="100">
        <f t="shared" si="7"/>
        <v>123840</v>
      </c>
    </row>
    <row r="414" ht="15.75" customHeight="1">
      <c r="A414" s="22" t="s">
        <v>170</v>
      </c>
      <c r="B414" s="23" t="s">
        <v>96</v>
      </c>
      <c r="C414" s="98" t="str">
        <f t="shared" si="1"/>
        <v>37-3</v>
      </c>
      <c r="D414" s="99">
        <v>64.0</v>
      </c>
      <c r="E414" s="100">
        <v>37.0</v>
      </c>
      <c r="F414" s="100">
        <v>3.0</v>
      </c>
      <c r="G414" s="105">
        <v>216.0</v>
      </c>
      <c r="H414" s="104">
        <v>100.0</v>
      </c>
      <c r="I414" s="100">
        <f t="shared" si="2"/>
        <v>1200</v>
      </c>
      <c r="J414" s="100">
        <f t="shared" si="3"/>
        <v>72000</v>
      </c>
      <c r="K414" s="100">
        <v>97.0</v>
      </c>
      <c r="L414" s="100">
        <f t="shared" si="4"/>
        <v>1164</v>
      </c>
      <c r="M414" s="100">
        <f t="shared" si="5"/>
        <v>69840</v>
      </c>
      <c r="N414" s="104">
        <v>172.0</v>
      </c>
      <c r="O414" s="100">
        <f t="shared" si="6"/>
        <v>2064</v>
      </c>
      <c r="P414" s="100">
        <f t="shared" si="7"/>
        <v>123840</v>
      </c>
    </row>
    <row r="415" ht="15.75" customHeight="1">
      <c r="A415" s="22" t="s">
        <v>170</v>
      </c>
      <c r="B415" s="23" t="s">
        <v>96</v>
      </c>
      <c r="C415" s="98" t="str">
        <f t="shared" si="1"/>
        <v>37-4</v>
      </c>
      <c r="D415" s="99">
        <v>64.0</v>
      </c>
      <c r="E415" s="100">
        <v>37.0</v>
      </c>
      <c r="F415" s="100">
        <v>4.0</v>
      </c>
      <c r="G415" s="105">
        <v>217.0</v>
      </c>
      <c r="H415" s="104">
        <v>100.0</v>
      </c>
      <c r="I415" s="100">
        <f t="shared" si="2"/>
        <v>1200</v>
      </c>
      <c r="J415" s="100">
        <f t="shared" si="3"/>
        <v>72000</v>
      </c>
      <c r="K415" s="100">
        <v>97.0</v>
      </c>
      <c r="L415" s="100">
        <f t="shared" si="4"/>
        <v>1164</v>
      </c>
      <c r="M415" s="100">
        <f t="shared" si="5"/>
        <v>69840</v>
      </c>
      <c r="N415" s="104">
        <v>172.0</v>
      </c>
      <c r="O415" s="100">
        <f t="shared" si="6"/>
        <v>2064</v>
      </c>
      <c r="P415" s="100">
        <f t="shared" si="7"/>
        <v>123840</v>
      </c>
    </row>
    <row r="416" ht="15.75" customHeight="1">
      <c r="A416" s="22" t="s">
        <v>170</v>
      </c>
      <c r="B416" s="23" t="s">
        <v>96</v>
      </c>
      <c r="C416" s="98" t="str">
        <f t="shared" si="1"/>
        <v>37-5</v>
      </c>
      <c r="D416" s="99">
        <v>64.0</v>
      </c>
      <c r="E416" s="100">
        <v>37.0</v>
      </c>
      <c r="F416" s="100">
        <v>5.0</v>
      </c>
      <c r="G416" s="105">
        <v>217.0</v>
      </c>
      <c r="H416" s="104">
        <v>100.0</v>
      </c>
      <c r="I416" s="100">
        <f t="shared" si="2"/>
        <v>1200</v>
      </c>
      <c r="J416" s="100">
        <f t="shared" si="3"/>
        <v>72000</v>
      </c>
      <c r="K416" s="100">
        <v>97.0</v>
      </c>
      <c r="L416" s="100">
        <f t="shared" si="4"/>
        <v>1164</v>
      </c>
      <c r="M416" s="100">
        <f t="shared" si="5"/>
        <v>69840</v>
      </c>
      <c r="N416" s="104">
        <v>172.0</v>
      </c>
      <c r="O416" s="100">
        <f t="shared" si="6"/>
        <v>2064</v>
      </c>
      <c r="P416" s="100">
        <f t="shared" si="7"/>
        <v>123840</v>
      </c>
    </row>
    <row r="417" ht="15.75" customHeight="1">
      <c r="A417" s="22" t="s">
        <v>170</v>
      </c>
      <c r="B417" s="23" t="s">
        <v>96</v>
      </c>
      <c r="C417" s="98" t="str">
        <f t="shared" si="1"/>
        <v>37-6</v>
      </c>
      <c r="D417" s="99">
        <v>65.0</v>
      </c>
      <c r="E417" s="100">
        <v>37.0</v>
      </c>
      <c r="F417" s="100">
        <v>6.0</v>
      </c>
      <c r="G417" s="105">
        <v>218.0</v>
      </c>
      <c r="H417" s="104">
        <v>100.0</v>
      </c>
      <c r="I417" s="100">
        <f t="shared" si="2"/>
        <v>1200</v>
      </c>
      <c r="J417" s="100">
        <f t="shared" si="3"/>
        <v>72000</v>
      </c>
      <c r="K417" s="100">
        <v>98.0</v>
      </c>
      <c r="L417" s="100">
        <f t="shared" si="4"/>
        <v>1176</v>
      </c>
      <c r="M417" s="100">
        <f t="shared" si="5"/>
        <v>70560</v>
      </c>
      <c r="N417" s="104">
        <v>172.0</v>
      </c>
      <c r="O417" s="100">
        <f t="shared" si="6"/>
        <v>2064</v>
      </c>
      <c r="P417" s="100">
        <f t="shared" si="7"/>
        <v>123840</v>
      </c>
    </row>
    <row r="418" ht="15.75" customHeight="1">
      <c r="A418" s="22" t="s">
        <v>170</v>
      </c>
      <c r="B418" s="23" t="s">
        <v>96</v>
      </c>
      <c r="C418" s="98" t="str">
        <f t="shared" si="1"/>
        <v>37-7</v>
      </c>
      <c r="D418" s="99">
        <v>65.0</v>
      </c>
      <c r="E418" s="100">
        <v>37.0</v>
      </c>
      <c r="F418" s="100">
        <v>7.0</v>
      </c>
      <c r="G418" s="105">
        <v>218.0</v>
      </c>
      <c r="H418" s="104">
        <v>100.0</v>
      </c>
      <c r="I418" s="100">
        <f t="shared" si="2"/>
        <v>1200</v>
      </c>
      <c r="J418" s="100">
        <f t="shared" si="3"/>
        <v>72000</v>
      </c>
      <c r="K418" s="100">
        <v>98.0</v>
      </c>
      <c r="L418" s="100">
        <f t="shared" si="4"/>
        <v>1176</v>
      </c>
      <c r="M418" s="100">
        <f t="shared" si="5"/>
        <v>70560</v>
      </c>
      <c r="N418" s="104">
        <v>172.0</v>
      </c>
      <c r="O418" s="100">
        <f t="shared" si="6"/>
        <v>2064</v>
      </c>
      <c r="P418" s="100">
        <f t="shared" si="7"/>
        <v>123840</v>
      </c>
    </row>
    <row r="419" ht="15.75" customHeight="1">
      <c r="A419" s="22" t="s">
        <v>170</v>
      </c>
      <c r="B419" s="23" t="s">
        <v>96</v>
      </c>
      <c r="C419" s="98" t="str">
        <f t="shared" si="1"/>
        <v>37-8</v>
      </c>
      <c r="D419" s="99">
        <v>65.0</v>
      </c>
      <c r="E419" s="100">
        <v>37.0</v>
      </c>
      <c r="F419" s="100">
        <v>8.0</v>
      </c>
      <c r="G419" s="105">
        <v>219.0</v>
      </c>
      <c r="H419" s="104">
        <v>100.0</v>
      </c>
      <c r="I419" s="100">
        <f t="shared" si="2"/>
        <v>1200</v>
      </c>
      <c r="J419" s="100">
        <f t="shared" si="3"/>
        <v>72000</v>
      </c>
      <c r="K419" s="100">
        <v>98.0</v>
      </c>
      <c r="L419" s="100">
        <f t="shared" si="4"/>
        <v>1176</v>
      </c>
      <c r="M419" s="100">
        <f t="shared" si="5"/>
        <v>70560</v>
      </c>
      <c r="N419" s="104">
        <v>172.0</v>
      </c>
      <c r="O419" s="100">
        <f t="shared" si="6"/>
        <v>2064</v>
      </c>
      <c r="P419" s="100">
        <f t="shared" si="7"/>
        <v>123840</v>
      </c>
    </row>
    <row r="420" ht="15.75" customHeight="1">
      <c r="A420" s="22" t="s">
        <v>170</v>
      </c>
      <c r="B420" s="23" t="s">
        <v>96</v>
      </c>
      <c r="C420" s="98" t="str">
        <f t="shared" si="1"/>
        <v>37-9</v>
      </c>
      <c r="D420" s="99">
        <v>65.0</v>
      </c>
      <c r="E420" s="100">
        <v>37.0</v>
      </c>
      <c r="F420" s="100">
        <v>9.0</v>
      </c>
      <c r="G420" s="105">
        <v>219.0</v>
      </c>
      <c r="H420" s="104">
        <v>100.0</v>
      </c>
      <c r="I420" s="100">
        <f t="shared" si="2"/>
        <v>1200</v>
      </c>
      <c r="J420" s="100">
        <f t="shared" si="3"/>
        <v>72000</v>
      </c>
      <c r="K420" s="100">
        <v>98.0</v>
      </c>
      <c r="L420" s="100">
        <f t="shared" si="4"/>
        <v>1176</v>
      </c>
      <c r="M420" s="100">
        <f t="shared" si="5"/>
        <v>70560</v>
      </c>
      <c r="N420" s="104">
        <v>172.0</v>
      </c>
      <c r="O420" s="100">
        <f t="shared" si="6"/>
        <v>2064</v>
      </c>
      <c r="P420" s="100">
        <f t="shared" si="7"/>
        <v>123840</v>
      </c>
    </row>
    <row r="421" ht="15.75" customHeight="1">
      <c r="A421" s="22" t="s">
        <v>170</v>
      </c>
      <c r="B421" s="23" t="s">
        <v>96</v>
      </c>
      <c r="C421" s="98" t="str">
        <f t="shared" si="1"/>
        <v>37-10</v>
      </c>
      <c r="D421" s="99">
        <v>65.0</v>
      </c>
      <c r="E421" s="100">
        <v>37.0</v>
      </c>
      <c r="F421" s="100">
        <v>10.0</v>
      </c>
      <c r="G421" s="105">
        <v>220.0</v>
      </c>
      <c r="H421" s="104">
        <v>100.0</v>
      </c>
      <c r="I421" s="100">
        <f t="shared" si="2"/>
        <v>1200</v>
      </c>
      <c r="J421" s="100">
        <f t="shared" si="3"/>
        <v>72000</v>
      </c>
      <c r="K421" s="100">
        <v>98.0</v>
      </c>
      <c r="L421" s="100">
        <f t="shared" si="4"/>
        <v>1176</v>
      </c>
      <c r="M421" s="100">
        <f t="shared" si="5"/>
        <v>70560</v>
      </c>
      <c r="N421" s="104">
        <v>172.0</v>
      </c>
      <c r="O421" s="100">
        <f t="shared" si="6"/>
        <v>2064</v>
      </c>
      <c r="P421" s="100">
        <f t="shared" si="7"/>
        <v>123840</v>
      </c>
    </row>
    <row r="422" ht="15.75" customHeight="1">
      <c r="A422" s="22" t="s">
        <v>170</v>
      </c>
      <c r="B422" s="23" t="s">
        <v>97</v>
      </c>
      <c r="C422" s="98" t="str">
        <f t="shared" si="1"/>
        <v>38-1</v>
      </c>
      <c r="D422" s="99">
        <v>65.0</v>
      </c>
      <c r="E422" s="100">
        <v>38.0</v>
      </c>
      <c r="F422" s="100">
        <v>1.0</v>
      </c>
      <c r="G422" s="105">
        <v>220.0</v>
      </c>
      <c r="H422" s="104">
        <v>101.0</v>
      </c>
      <c r="I422" s="100">
        <f t="shared" si="2"/>
        <v>1212</v>
      </c>
      <c r="J422" s="100">
        <f t="shared" si="3"/>
        <v>72720</v>
      </c>
      <c r="K422" s="100">
        <v>98.0</v>
      </c>
      <c r="L422" s="100">
        <f t="shared" si="4"/>
        <v>1176</v>
      </c>
      <c r="M422" s="100">
        <f t="shared" si="5"/>
        <v>70560</v>
      </c>
      <c r="N422" s="104">
        <v>173.0</v>
      </c>
      <c r="O422" s="100">
        <f t="shared" si="6"/>
        <v>2076</v>
      </c>
      <c r="P422" s="100">
        <f t="shared" si="7"/>
        <v>124560</v>
      </c>
    </row>
    <row r="423" ht="15.75" customHeight="1">
      <c r="A423" s="22" t="s">
        <v>170</v>
      </c>
      <c r="B423" s="23" t="s">
        <v>97</v>
      </c>
      <c r="C423" s="98" t="str">
        <f t="shared" si="1"/>
        <v>38-2</v>
      </c>
      <c r="D423" s="99">
        <v>65.0</v>
      </c>
      <c r="E423" s="100">
        <v>38.0</v>
      </c>
      <c r="F423" s="100">
        <v>2.0</v>
      </c>
      <c r="G423" s="105">
        <v>221.0</v>
      </c>
      <c r="H423" s="104">
        <v>101.0</v>
      </c>
      <c r="I423" s="100">
        <f t="shared" si="2"/>
        <v>1212</v>
      </c>
      <c r="J423" s="100">
        <f t="shared" si="3"/>
        <v>72720</v>
      </c>
      <c r="K423" s="100">
        <v>98.0</v>
      </c>
      <c r="L423" s="100">
        <f t="shared" si="4"/>
        <v>1176</v>
      </c>
      <c r="M423" s="100">
        <f t="shared" si="5"/>
        <v>70560</v>
      </c>
      <c r="N423" s="104">
        <v>173.0</v>
      </c>
      <c r="O423" s="100">
        <f t="shared" si="6"/>
        <v>2076</v>
      </c>
      <c r="P423" s="100">
        <f t="shared" si="7"/>
        <v>124560</v>
      </c>
    </row>
    <row r="424" ht="15.75" customHeight="1">
      <c r="A424" s="22" t="s">
        <v>170</v>
      </c>
      <c r="B424" s="23" t="s">
        <v>97</v>
      </c>
      <c r="C424" s="98" t="str">
        <f t="shared" si="1"/>
        <v>38-3</v>
      </c>
      <c r="D424" s="99">
        <v>65.0</v>
      </c>
      <c r="E424" s="100">
        <v>38.0</v>
      </c>
      <c r="F424" s="100">
        <v>3.0</v>
      </c>
      <c r="G424" s="105">
        <v>221.0</v>
      </c>
      <c r="H424" s="104">
        <v>101.0</v>
      </c>
      <c r="I424" s="100">
        <f t="shared" si="2"/>
        <v>1212</v>
      </c>
      <c r="J424" s="100">
        <f t="shared" si="3"/>
        <v>72720</v>
      </c>
      <c r="K424" s="100">
        <v>98.0</v>
      </c>
      <c r="L424" s="100">
        <f t="shared" si="4"/>
        <v>1176</v>
      </c>
      <c r="M424" s="100">
        <f t="shared" si="5"/>
        <v>70560</v>
      </c>
      <c r="N424" s="104">
        <v>173.0</v>
      </c>
      <c r="O424" s="100">
        <f t="shared" si="6"/>
        <v>2076</v>
      </c>
      <c r="P424" s="100">
        <f t="shared" si="7"/>
        <v>124560</v>
      </c>
    </row>
    <row r="425" ht="15.75" customHeight="1">
      <c r="A425" s="22" t="s">
        <v>170</v>
      </c>
      <c r="B425" s="23" t="s">
        <v>97</v>
      </c>
      <c r="C425" s="98" t="str">
        <f t="shared" si="1"/>
        <v>38-4</v>
      </c>
      <c r="D425" s="99">
        <v>65.0</v>
      </c>
      <c r="E425" s="100">
        <v>38.0</v>
      </c>
      <c r="F425" s="100">
        <v>4.0</v>
      </c>
      <c r="G425" s="105">
        <v>222.0</v>
      </c>
      <c r="H425" s="104">
        <v>101.0</v>
      </c>
      <c r="I425" s="100">
        <f t="shared" si="2"/>
        <v>1212</v>
      </c>
      <c r="J425" s="100">
        <f t="shared" si="3"/>
        <v>72720</v>
      </c>
      <c r="K425" s="100">
        <v>98.0</v>
      </c>
      <c r="L425" s="100">
        <f t="shared" si="4"/>
        <v>1176</v>
      </c>
      <c r="M425" s="100">
        <f t="shared" si="5"/>
        <v>70560</v>
      </c>
      <c r="N425" s="104">
        <v>173.0</v>
      </c>
      <c r="O425" s="100">
        <f t="shared" si="6"/>
        <v>2076</v>
      </c>
      <c r="P425" s="100">
        <f t="shared" si="7"/>
        <v>124560</v>
      </c>
    </row>
    <row r="426" ht="15.75" customHeight="1">
      <c r="A426" s="22" t="s">
        <v>170</v>
      </c>
      <c r="B426" s="23" t="s">
        <v>97</v>
      </c>
      <c r="C426" s="98" t="str">
        <f t="shared" si="1"/>
        <v>38-5</v>
      </c>
      <c r="D426" s="99">
        <v>65.0</v>
      </c>
      <c r="E426" s="100">
        <v>38.0</v>
      </c>
      <c r="F426" s="100">
        <v>5.0</v>
      </c>
      <c r="G426" s="105">
        <v>222.0</v>
      </c>
      <c r="H426" s="104">
        <v>101.0</v>
      </c>
      <c r="I426" s="100">
        <f t="shared" si="2"/>
        <v>1212</v>
      </c>
      <c r="J426" s="100">
        <f t="shared" si="3"/>
        <v>72720</v>
      </c>
      <c r="K426" s="100">
        <v>98.0</v>
      </c>
      <c r="L426" s="100">
        <f t="shared" si="4"/>
        <v>1176</v>
      </c>
      <c r="M426" s="100">
        <f t="shared" si="5"/>
        <v>70560</v>
      </c>
      <c r="N426" s="104">
        <v>173.0</v>
      </c>
      <c r="O426" s="100">
        <f t="shared" si="6"/>
        <v>2076</v>
      </c>
      <c r="P426" s="100">
        <f t="shared" si="7"/>
        <v>124560</v>
      </c>
    </row>
    <row r="427" ht="15.75" customHeight="1">
      <c r="A427" s="22" t="s">
        <v>170</v>
      </c>
      <c r="B427" s="23" t="s">
        <v>97</v>
      </c>
      <c r="C427" s="98" t="str">
        <f t="shared" si="1"/>
        <v>38-6</v>
      </c>
      <c r="D427" s="99">
        <v>66.0</v>
      </c>
      <c r="E427" s="100">
        <v>38.0</v>
      </c>
      <c r="F427" s="100">
        <v>6.0</v>
      </c>
      <c r="G427" s="105">
        <v>223.0</v>
      </c>
      <c r="H427" s="104">
        <v>101.0</v>
      </c>
      <c r="I427" s="100">
        <f t="shared" si="2"/>
        <v>1212</v>
      </c>
      <c r="J427" s="100">
        <f t="shared" si="3"/>
        <v>72720</v>
      </c>
      <c r="K427" s="100">
        <v>99.0</v>
      </c>
      <c r="L427" s="100">
        <f t="shared" si="4"/>
        <v>1188</v>
      </c>
      <c r="M427" s="100">
        <f t="shared" si="5"/>
        <v>71280</v>
      </c>
      <c r="N427" s="104">
        <v>173.0</v>
      </c>
      <c r="O427" s="100">
        <f t="shared" si="6"/>
        <v>2076</v>
      </c>
      <c r="P427" s="100">
        <f t="shared" si="7"/>
        <v>124560</v>
      </c>
    </row>
    <row r="428" ht="15.75" customHeight="1">
      <c r="A428" s="22" t="s">
        <v>170</v>
      </c>
      <c r="B428" s="23" t="s">
        <v>97</v>
      </c>
      <c r="C428" s="98" t="str">
        <f t="shared" si="1"/>
        <v>38-7</v>
      </c>
      <c r="D428" s="99">
        <v>66.0</v>
      </c>
      <c r="E428" s="100">
        <v>38.0</v>
      </c>
      <c r="F428" s="100">
        <v>7.0</v>
      </c>
      <c r="G428" s="105">
        <v>223.0</v>
      </c>
      <c r="H428" s="104">
        <v>101.0</v>
      </c>
      <c r="I428" s="100">
        <f t="shared" si="2"/>
        <v>1212</v>
      </c>
      <c r="J428" s="100">
        <f t="shared" si="3"/>
        <v>72720</v>
      </c>
      <c r="K428" s="100">
        <v>99.0</v>
      </c>
      <c r="L428" s="100">
        <f t="shared" si="4"/>
        <v>1188</v>
      </c>
      <c r="M428" s="100">
        <f t="shared" si="5"/>
        <v>71280</v>
      </c>
      <c r="N428" s="104">
        <v>173.0</v>
      </c>
      <c r="O428" s="100">
        <f t="shared" si="6"/>
        <v>2076</v>
      </c>
      <c r="P428" s="100">
        <f t="shared" si="7"/>
        <v>124560</v>
      </c>
    </row>
    <row r="429" ht="15.75" customHeight="1">
      <c r="A429" s="22" t="s">
        <v>170</v>
      </c>
      <c r="B429" s="23" t="s">
        <v>97</v>
      </c>
      <c r="C429" s="98" t="str">
        <f t="shared" si="1"/>
        <v>38-8</v>
      </c>
      <c r="D429" s="99">
        <v>66.0</v>
      </c>
      <c r="E429" s="100">
        <v>38.0</v>
      </c>
      <c r="F429" s="100">
        <v>8.0</v>
      </c>
      <c r="G429" s="105">
        <v>224.0</v>
      </c>
      <c r="H429" s="104">
        <v>101.0</v>
      </c>
      <c r="I429" s="100">
        <f t="shared" si="2"/>
        <v>1212</v>
      </c>
      <c r="J429" s="100">
        <f t="shared" si="3"/>
        <v>72720</v>
      </c>
      <c r="K429" s="100">
        <v>99.0</v>
      </c>
      <c r="L429" s="100">
        <f t="shared" si="4"/>
        <v>1188</v>
      </c>
      <c r="M429" s="100">
        <f t="shared" si="5"/>
        <v>71280</v>
      </c>
      <c r="N429" s="104">
        <v>173.0</v>
      </c>
      <c r="O429" s="100">
        <f t="shared" si="6"/>
        <v>2076</v>
      </c>
      <c r="P429" s="100">
        <f t="shared" si="7"/>
        <v>124560</v>
      </c>
    </row>
    <row r="430" ht="15.75" customHeight="1">
      <c r="A430" s="22" t="s">
        <v>170</v>
      </c>
      <c r="B430" s="23" t="s">
        <v>97</v>
      </c>
      <c r="C430" s="98" t="str">
        <f t="shared" si="1"/>
        <v>38-9</v>
      </c>
      <c r="D430" s="99">
        <v>66.0</v>
      </c>
      <c r="E430" s="100">
        <v>38.0</v>
      </c>
      <c r="F430" s="100">
        <v>9.0</v>
      </c>
      <c r="G430" s="105">
        <v>224.0</v>
      </c>
      <c r="H430" s="104">
        <v>101.0</v>
      </c>
      <c r="I430" s="100">
        <f t="shared" si="2"/>
        <v>1212</v>
      </c>
      <c r="J430" s="100">
        <f t="shared" si="3"/>
        <v>72720</v>
      </c>
      <c r="K430" s="100">
        <v>99.0</v>
      </c>
      <c r="L430" s="100">
        <f t="shared" si="4"/>
        <v>1188</v>
      </c>
      <c r="M430" s="100">
        <f t="shared" si="5"/>
        <v>71280</v>
      </c>
      <c r="N430" s="104">
        <v>173.0</v>
      </c>
      <c r="O430" s="100">
        <f t="shared" si="6"/>
        <v>2076</v>
      </c>
      <c r="P430" s="100">
        <f t="shared" si="7"/>
        <v>124560</v>
      </c>
    </row>
    <row r="431" ht="15.75" customHeight="1">
      <c r="A431" s="22" t="s">
        <v>170</v>
      </c>
      <c r="B431" s="23" t="s">
        <v>97</v>
      </c>
      <c r="C431" s="98" t="str">
        <f t="shared" si="1"/>
        <v>38-10</v>
      </c>
      <c r="D431" s="99">
        <v>66.0</v>
      </c>
      <c r="E431" s="100">
        <v>38.0</v>
      </c>
      <c r="F431" s="100">
        <v>10.0</v>
      </c>
      <c r="G431" s="105">
        <v>225.0</v>
      </c>
      <c r="H431" s="104">
        <v>101.0</v>
      </c>
      <c r="I431" s="100">
        <f t="shared" si="2"/>
        <v>1212</v>
      </c>
      <c r="J431" s="100">
        <f t="shared" si="3"/>
        <v>72720</v>
      </c>
      <c r="K431" s="100">
        <v>99.0</v>
      </c>
      <c r="L431" s="100">
        <f t="shared" si="4"/>
        <v>1188</v>
      </c>
      <c r="M431" s="100">
        <f t="shared" si="5"/>
        <v>71280</v>
      </c>
      <c r="N431" s="104">
        <v>173.0</v>
      </c>
      <c r="O431" s="100">
        <f t="shared" si="6"/>
        <v>2076</v>
      </c>
      <c r="P431" s="100">
        <f t="shared" si="7"/>
        <v>124560</v>
      </c>
    </row>
    <row r="432" ht="15.75" customHeight="1">
      <c r="A432" s="22" t="s">
        <v>170</v>
      </c>
      <c r="B432" s="23" t="s">
        <v>100</v>
      </c>
      <c r="C432" s="98" t="str">
        <f t="shared" si="1"/>
        <v>39-1</v>
      </c>
      <c r="D432" s="99">
        <v>66.0</v>
      </c>
      <c r="E432" s="100">
        <v>39.0</v>
      </c>
      <c r="F432" s="100">
        <v>1.0</v>
      </c>
      <c r="G432" s="105">
        <v>225.0</v>
      </c>
      <c r="H432" s="104">
        <v>102.0</v>
      </c>
      <c r="I432" s="100">
        <f t="shared" si="2"/>
        <v>1224</v>
      </c>
      <c r="J432" s="100">
        <f t="shared" si="3"/>
        <v>73440</v>
      </c>
      <c r="K432" s="100">
        <v>99.0</v>
      </c>
      <c r="L432" s="100">
        <f t="shared" si="4"/>
        <v>1188</v>
      </c>
      <c r="M432" s="100">
        <f t="shared" si="5"/>
        <v>71280</v>
      </c>
      <c r="N432" s="104">
        <v>174.0</v>
      </c>
      <c r="O432" s="100">
        <f t="shared" si="6"/>
        <v>2088</v>
      </c>
      <c r="P432" s="100">
        <f t="shared" si="7"/>
        <v>125280</v>
      </c>
    </row>
    <row r="433" ht="15.75" customHeight="1">
      <c r="A433" s="22" t="s">
        <v>170</v>
      </c>
      <c r="B433" s="23" t="s">
        <v>100</v>
      </c>
      <c r="C433" s="98" t="str">
        <f t="shared" si="1"/>
        <v>39-2</v>
      </c>
      <c r="D433" s="99">
        <v>66.0</v>
      </c>
      <c r="E433" s="100">
        <v>39.0</v>
      </c>
      <c r="F433" s="100">
        <v>2.0</v>
      </c>
      <c r="G433" s="105">
        <v>226.0</v>
      </c>
      <c r="H433" s="104">
        <v>102.0</v>
      </c>
      <c r="I433" s="100">
        <f t="shared" si="2"/>
        <v>1224</v>
      </c>
      <c r="J433" s="100">
        <f t="shared" si="3"/>
        <v>73440</v>
      </c>
      <c r="K433" s="100">
        <v>99.0</v>
      </c>
      <c r="L433" s="100">
        <f t="shared" si="4"/>
        <v>1188</v>
      </c>
      <c r="M433" s="100">
        <f t="shared" si="5"/>
        <v>71280</v>
      </c>
      <c r="N433" s="104">
        <v>174.0</v>
      </c>
      <c r="O433" s="100">
        <f t="shared" si="6"/>
        <v>2088</v>
      </c>
      <c r="P433" s="100">
        <f t="shared" si="7"/>
        <v>125280</v>
      </c>
    </row>
    <row r="434" ht="15.75" customHeight="1">
      <c r="A434" s="22" t="s">
        <v>170</v>
      </c>
      <c r="B434" s="23" t="s">
        <v>100</v>
      </c>
      <c r="C434" s="98" t="str">
        <f t="shared" si="1"/>
        <v>39-3</v>
      </c>
      <c r="D434" s="99">
        <v>66.0</v>
      </c>
      <c r="E434" s="100">
        <v>39.0</v>
      </c>
      <c r="F434" s="100">
        <v>3.0</v>
      </c>
      <c r="G434" s="105">
        <v>226.0</v>
      </c>
      <c r="H434" s="104">
        <v>102.0</v>
      </c>
      <c r="I434" s="100">
        <f t="shared" si="2"/>
        <v>1224</v>
      </c>
      <c r="J434" s="100">
        <f t="shared" si="3"/>
        <v>73440</v>
      </c>
      <c r="K434" s="100">
        <v>99.0</v>
      </c>
      <c r="L434" s="100">
        <f t="shared" si="4"/>
        <v>1188</v>
      </c>
      <c r="M434" s="100">
        <f t="shared" si="5"/>
        <v>71280</v>
      </c>
      <c r="N434" s="104">
        <v>174.0</v>
      </c>
      <c r="O434" s="100">
        <f t="shared" si="6"/>
        <v>2088</v>
      </c>
      <c r="P434" s="100">
        <f t="shared" si="7"/>
        <v>125280</v>
      </c>
    </row>
    <row r="435" ht="15.75" customHeight="1">
      <c r="A435" s="22" t="s">
        <v>170</v>
      </c>
      <c r="B435" s="23" t="s">
        <v>100</v>
      </c>
      <c r="C435" s="98" t="str">
        <f t="shared" si="1"/>
        <v>39-4</v>
      </c>
      <c r="D435" s="99">
        <v>66.0</v>
      </c>
      <c r="E435" s="100">
        <v>39.0</v>
      </c>
      <c r="F435" s="100">
        <v>4.0</v>
      </c>
      <c r="G435" s="105">
        <v>227.0</v>
      </c>
      <c r="H435" s="104">
        <v>102.0</v>
      </c>
      <c r="I435" s="100">
        <f t="shared" si="2"/>
        <v>1224</v>
      </c>
      <c r="J435" s="100">
        <f t="shared" si="3"/>
        <v>73440</v>
      </c>
      <c r="K435" s="100">
        <v>99.0</v>
      </c>
      <c r="L435" s="100">
        <f t="shared" si="4"/>
        <v>1188</v>
      </c>
      <c r="M435" s="100">
        <f t="shared" si="5"/>
        <v>71280</v>
      </c>
      <c r="N435" s="104">
        <v>174.0</v>
      </c>
      <c r="O435" s="100">
        <f t="shared" si="6"/>
        <v>2088</v>
      </c>
      <c r="P435" s="100">
        <f t="shared" si="7"/>
        <v>125280</v>
      </c>
    </row>
    <row r="436" ht="15.75" customHeight="1">
      <c r="A436" s="22" t="s">
        <v>170</v>
      </c>
      <c r="B436" s="23" t="s">
        <v>100</v>
      </c>
      <c r="C436" s="98" t="str">
        <f t="shared" si="1"/>
        <v>39-5</v>
      </c>
      <c r="D436" s="99">
        <v>66.0</v>
      </c>
      <c r="E436" s="100">
        <v>39.0</v>
      </c>
      <c r="F436" s="100">
        <v>5.0</v>
      </c>
      <c r="G436" s="105">
        <v>227.0</v>
      </c>
      <c r="H436" s="104">
        <v>102.0</v>
      </c>
      <c r="I436" s="100">
        <f t="shared" si="2"/>
        <v>1224</v>
      </c>
      <c r="J436" s="100">
        <f t="shared" si="3"/>
        <v>73440</v>
      </c>
      <c r="K436" s="100">
        <v>99.0</v>
      </c>
      <c r="L436" s="100">
        <f t="shared" si="4"/>
        <v>1188</v>
      </c>
      <c r="M436" s="100">
        <f t="shared" si="5"/>
        <v>71280</v>
      </c>
      <c r="N436" s="104">
        <v>174.0</v>
      </c>
      <c r="O436" s="100">
        <f t="shared" si="6"/>
        <v>2088</v>
      </c>
      <c r="P436" s="100">
        <f t="shared" si="7"/>
        <v>125280</v>
      </c>
    </row>
    <row r="437" ht="15.75" customHeight="1">
      <c r="A437" s="22" t="s">
        <v>170</v>
      </c>
      <c r="B437" s="23" t="s">
        <v>100</v>
      </c>
      <c r="C437" s="98" t="str">
        <f t="shared" si="1"/>
        <v>39-6</v>
      </c>
      <c r="D437" s="99">
        <v>67.0</v>
      </c>
      <c r="E437" s="100">
        <v>39.0</v>
      </c>
      <c r="F437" s="100">
        <v>6.0</v>
      </c>
      <c r="G437" s="105">
        <v>228.0</v>
      </c>
      <c r="H437" s="104">
        <v>102.0</v>
      </c>
      <c r="I437" s="100">
        <f t="shared" si="2"/>
        <v>1224</v>
      </c>
      <c r="J437" s="100">
        <f t="shared" si="3"/>
        <v>73440</v>
      </c>
      <c r="K437" s="100">
        <v>100.0</v>
      </c>
      <c r="L437" s="100">
        <f t="shared" si="4"/>
        <v>1200</v>
      </c>
      <c r="M437" s="100">
        <f t="shared" si="5"/>
        <v>72000</v>
      </c>
      <c r="N437" s="104">
        <v>174.0</v>
      </c>
      <c r="O437" s="100">
        <f t="shared" si="6"/>
        <v>2088</v>
      </c>
      <c r="P437" s="100">
        <f t="shared" si="7"/>
        <v>125280</v>
      </c>
    </row>
    <row r="438" ht="15.75" customHeight="1">
      <c r="A438" s="22" t="s">
        <v>170</v>
      </c>
      <c r="B438" s="23" t="s">
        <v>100</v>
      </c>
      <c r="C438" s="98" t="str">
        <f t="shared" si="1"/>
        <v>39-7</v>
      </c>
      <c r="D438" s="99">
        <v>67.0</v>
      </c>
      <c r="E438" s="100">
        <v>39.0</v>
      </c>
      <c r="F438" s="100">
        <v>7.0</v>
      </c>
      <c r="G438" s="105">
        <v>228.0</v>
      </c>
      <c r="H438" s="104">
        <v>102.0</v>
      </c>
      <c r="I438" s="100">
        <f t="shared" si="2"/>
        <v>1224</v>
      </c>
      <c r="J438" s="100">
        <f t="shared" si="3"/>
        <v>73440</v>
      </c>
      <c r="K438" s="100">
        <v>100.0</v>
      </c>
      <c r="L438" s="100">
        <f t="shared" si="4"/>
        <v>1200</v>
      </c>
      <c r="M438" s="100">
        <f t="shared" si="5"/>
        <v>72000</v>
      </c>
      <c r="N438" s="104">
        <v>174.0</v>
      </c>
      <c r="O438" s="100">
        <f t="shared" si="6"/>
        <v>2088</v>
      </c>
      <c r="P438" s="100">
        <f t="shared" si="7"/>
        <v>125280</v>
      </c>
    </row>
    <row r="439" ht="15.75" customHeight="1">
      <c r="A439" s="22" t="s">
        <v>170</v>
      </c>
      <c r="B439" s="23" t="s">
        <v>100</v>
      </c>
      <c r="C439" s="98" t="str">
        <f t="shared" si="1"/>
        <v>39-8</v>
      </c>
      <c r="D439" s="99">
        <v>67.0</v>
      </c>
      <c r="E439" s="100">
        <v>39.0</v>
      </c>
      <c r="F439" s="100">
        <v>8.0</v>
      </c>
      <c r="G439" s="105">
        <v>229.0</v>
      </c>
      <c r="H439" s="104">
        <v>102.0</v>
      </c>
      <c r="I439" s="100">
        <f t="shared" si="2"/>
        <v>1224</v>
      </c>
      <c r="J439" s="100">
        <f t="shared" si="3"/>
        <v>73440</v>
      </c>
      <c r="K439" s="100">
        <v>100.0</v>
      </c>
      <c r="L439" s="100">
        <f t="shared" si="4"/>
        <v>1200</v>
      </c>
      <c r="M439" s="100">
        <f t="shared" si="5"/>
        <v>72000</v>
      </c>
      <c r="N439" s="104">
        <v>174.0</v>
      </c>
      <c r="O439" s="100">
        <f t="shared" si="6"/>
        <v>2088</v>
      </c>
      <c r="P439" s="100">
        <f t="shared" si="7"/>
        <v>125280</v>
      </c>
    </row>
    <row r="440" ht="15.75" customHeight="1">
      <c r="A440" s="22" t="s">
        <v>170</v>
      </c>
      <c r="B440" s="23" t="s">
        <v>100</v>
      </c>
      <c r="C440" s="98" t="str">
        <f t="shared" si="1"/>
        <v>39-9</v>
      </c>
      <c r="D440" s="99">
        <v>67.0</v>
      </c>
      <c r="E440" s="100">
        <v>39.0</v>
      </c>
      <c r="F440" s="100">
        <v>9.0</v>
      </c>
      <c r="G440" s="105">
        <v>229.0</v>
      </c>
      <c r="H440" s="104">
        <v>102.0</v>
      </c>
      <c r="I440" s="100">
        <f t="shared" si="2"/>
        <v>1224</v>
      </c>
      <c r="J440" s="100">
        <f t="shared" si="3"/>
        <v>73440</v>
      </c>
      <c r="K440" s="100">
        <v>100.0</v>
      </c>
      <c r="L440" s="100">
        <f t="shared" si="4"/>
        <v>1200</v>
      </c>
      <c r="M440" s="100">
        <f t="shared" si="5"/>
        <v>72000</v>
      </c>
      <c r="N440" s="104">
        <v>174.0</v>
      </c>
      <c r="O440" s="100">
        <f t="shared" si="6"/>
        <v>2088</v>
      </c>
      <c r="P440" s="100">
        <f t="shared" si="7"/>
        <v>125280</v>
      </c>
    </row>
    <row r="441" ht="15.75" customHeight="1">
      <c r="A441" s="22" t="s">
        <v>170</v>
      </c>
      <c r="B441" s="23" t="s">
        <v>100</v>
      </c>
      <c r="C441" s="98" t="str">
        <f t="shared" si="1"/>
        <v>39-10</v>
      </c>
      <c r="D441" s="99">
        <v>67.0</v>
      </c>
      <c r="E441" s="100">
        <v>39.0</v>
      </c>
      <c r="F441" s="100">
        <v>10.0</v>
      </c>
      <c r="G441" s="105">
        <v>230.0</v>
      </c>
      <c r="H441" s="104">
        <v>102.0</v>
      </c>
      <c r="I441" s="100">
        <f t="shared" si="2"/>
        <v>1224</v>
      </c>
      <c r="J441" s="100">
        <f t="shared" si="3"/>
        <v>73440</v>
      </c>
      <c r="K441" s="100">
        <v>100.0</v>
      </c>
      <c r="L441" s="100">
        <f t="shared" si="4"/>
        <v>1200</v>
      </c>
      <c r="M441" s="100">
        <f t="shared" si="5"/>
        <v>72000</v>
      </c>
      <c r="N441" s="104">
        <v>174.0</v>
      </c>
      <c r="O441" s="100">
        <f t="shared" si="6"/>
        <v>2088</v>
      </c>
      <c r="P441" s="100">
        <f t="shared" si="7"/>
        <v>125280</v>
      </c>
    </row>
    <row r="442" ht="15.75" customHeight="1">
      <c r="A442" s="22" t="s">
        <v>170</v>
      </c>
      <c r="B442" s="23" t="s">
        <v>106</v>
      </c>
      <c r="C442" s="98" t="str">
        <f t="shared" si="1"/>
        <v>40-1</v>
      </c>
      <c r="D442" s="99">
        <v>67.0</v>
      </c>
      <c r="E442" s="100">
        <v>40.0</v>
      </c>
      <c r="F442" s="100">
        <v>1.0</v>
      </c>
      <c r="G442" s="105">
        <v>230.0</v>
      </c>
      <c r="H442" s="104">
        <v>103.0</v>
      </c>
      <c r="I442" s="100">
        <f t="shared" si="2"/>
        <v>1236</v>
      </c>
      <c r="J442" s="100">
        <f t="shared" si="3"/>
        <v>74160</v>
      </c>
      <c r="K442" s="100">
        <v>100.0</v>
      </c>
      <c r="L442" s="100">
        <f t="shared" si="4"/>
        <v>1200</v>
      </c>
      <c r="M442" s="100">
        <f t="shared" si="5"/>
        <v>72000</v>
      </c>
      <c r="N442" s="104">
        <v>175.0</v>
      </c>
      <c r="O442" s="100">
        <f t="shared" si="6"/>
        <v>2100</v>
      </c>
      <c r="P442" s="100">
        <f t="shared" si="7"/>
        <v>126000</v>
      </c>
    </row>
    <row r="443" ht="15.75" customHeight="1">
      <c r="A443" s="22" t="s">
        <v>170</v>
      </c>
      <c r="B443" s="23" t="s">
        <v>106</v>
      </c>
      <c r="C443" s="98" t="str">
        <f t="shared" si="1"/>
        <v>40-2</v>
      </c>
      <c r="D443" s="99">
        <v>67.0</v>
      </c>
      <c r="E443" s="100">
        <v>40.0</v>
      </c>
      <c r="F443" s="100">
        <v>2.0</v>
      </c>
      <c r="G443" s="105">
        <v>231.0</v>
      </c>
      <c r="H443" s="104">
        <v>103.0</v>
      </c>
      <c r="I443" s="100">
        <f t="shared" si="2"/>
        <v>1236</v>
      </c>
      <c r="J443" s="100">
        <f t="shared" si="3"/>
        <v>74160</v>
      </c>
      <c r="K443" s="100">
        <v>100.0</v>
      </c>
      <c r="L443" s="100">
        <f t="shared" si="4"/>
        <v>1200</v>
      </c>
      <c r="M443" s="100">
        <f t="shared" si="5"/>
        <v>72000</v>
      </c>
      <c r="N443" s="104">
        <v>175.0</v>
      </c>
      <c r="O443" s="100">
        <f t="shared" si="6"/>
        <v>2100</v>
      </c>
      <c r="P443" s="100">
        <f t="shared" si="7"/>
        <v>126000</v>
      </c>
    </row>
    <row r="444" ht="15.75" customHeight="1">
      <c r="A444" s="22" t="s">
        <v>170</v>
      </c>
      <c r="B444" s="23" t="s">
        <v>106</v>
      </c>
      <c r="C444" s="98" t="str">
        <f t="shared" si="1"/>
        <v>40-3</v>
      </c>
      <c r="D444" s="99">
        <v>67.0</v>
      </c>
      <c r="E444" s="100">
        <v>40.0</v>
      </c>
      <c r="F444" s="100">
        <v>3.0</v>
      </c>
      <c r="G444" s="105">
        <v>231.0</v>
      </c>
      <c r="H444" s="104">
        <v>103.0</v>
      </c>
      <c r="I444" s="100">
        <f t="shared" si="2"/>
        <v>1236</v>
      </c>
      <c r="J444" s="100">
        <f t="shared" si="3"/>
        <v>74160</v>
      </c>
      <c r="K444" s="100">
        <v>100.0</v>
      </c>
      <c r="L444" s="100">
        <f t="shared" si="4"/>
        <v>1200</v>
      </c>
      <c r="M444" s="100">
        <f t="shared" si="5"/>
        <v>72000</v>
      </c>
      <c r="N444" s="104">
        <v>175.0</v>
      </c>
      <c r="O444" s="100">
        <f t="shared" si="6"/>
        <v>2100</v>
      </c>
      <c r="P444" s="100">
        <f t="shared" si="7"/>
        <v>126000</v>
      </c>
    </row>
    <row r="445" ht="15.75" customHeight="1">
      <c r="A445" s="22" t="s">
        <v>170</v>
      </c>
      <c r="B445" s="23" t="s">
        <v>106</v>
      </c>
      <c r="C445" s="98" t="str">
        <f t="shared" si="1"/>
        <v>40-4</v>
      </c>
      <c r="D445" s="99">
        <v>67.0</v>
      </c>
      <c r="E445" s="100">
        <v>40.0</v>
      </c>
      <c r="F445" s="100">
        <v>4.0</v>
      </c>
      <c r="G445" s="105">
        <v>232.0</v>
      </c>
      <c r="H445" s="104">
        <v>103.0</v>
      </c>
      <c r="I445" s="100">
        <f t="shared" si="2"/>
        <v>1236</v>
      </c>
      <c r="J445" s="100">
        <f t="shared" si="3"/>
        <v>74160</v>
      </c>
      <c r="K445" s="100">
        <v>100.0</v>
      </c>
      <c r="L445" s="100">
        <f t="shared" si="4"/>
        <v>1200</v>
      </c>
      <c r="M445" s="100">
        <f t="shared" si="5"/>
        <v>72000</v>
      </c>
      <c r="N445" s="104">
        <v>175.0</v>
      </c>
      <c r="O445" s="100">
        <f t="shared" si="6"/>
        <v>2100</v>
      </c>
      <c r="P445" s="100">
        <f t="shared" si="7"/>
        <v>126000</v>
      </c>
    </row>
    <row r="446" ht="15.75" customHeight="1">
      <c r="A446" s="22" t="s">
        <v>170</v>
      </c>
      <c r="B446" s="23" t="s">
        <v>106</v>
      </c>
      <c r="C446" s="98" t="str">
        <f t="shared" si="1"/>
        <v>40-5</v>
      </c>
      <c r="D446" s="99">
        <v>67.0</v>
      </c>
      <c r="E446" s="100">
        <v>40.0</v>
      </c>
      <c r="F446" s="100">
        <v>5.0</v>
      </c>
      <c r="G446" s="105">
        <v>232.0</v>
      </c>
      <c r="H446" s="104">
        <v>103.0</v>
      </c>
      <c r="I446" s="100">
        <f t="shared" si="2"/>
        <v>1236</v>
      </c>
      <c r="J446" s="100">
        <f t="shared" si="3"/>
        <v>74160</v>
      </c>
      <c r="K446" s="100">
        <v>100.0</v>
      </c>
      <c r="L446" s="100">
        <f t="shared" si="4"/>
        <v>1200</v>
      </c>
      <c r="M446" s="100">
        <f t="shared" si="5"/>
        <v>72000</v>
      </c>
      <c r="N446" s="104">
        <v>175.0</v>
      </c>
      <c r="O446" s="100">
        <f t="shared" si="6"/>
        <v>2100</v>
      </c>
      <c r="P446" s="100">
        <f t="shared" si="7"/>
        <v>126000</v>
      </c>
    </row>
    <row r="447" ht="15.75" customHeight="1">
      <c r="A447" s="22" t="s">
        <v>170</v>
      </c>
      <c r="B447" s="23" t="s">
        <v>106</v>
      </c>
      <c r="C447" s="98" t="str">
        <f t="shared" si="1"/>
        <v>40-6</v>
      </c>
      <c r="D447" s="99">
        <v>68.0</v>
      </c>
      <c r="E447" s="100">
        <v>40.0</v>
      </c>
      <c r="F447" s="100">
        <v>6.0</v>
      </c>
      <c r="G447" s="105">
        <v>233.0</v>
      </c>
      <c r="H447" s="104">
        <v>103.0</v>
      </c>
      <c r="I447" s="100">
        <f t="shared" si="2"/>
        <v>1236</v>
      </c>
      <c r="J447" s="100">
        <f t="shared" si="3"/>
        <v>74160</v>
      </c>
      <c r="K447" s="100">
        <v>101.0</v>
      </c>
      <c r="L447" s="100">
        <f t="shared" si="4"/>
        <v>1212</v>
      </c>
      <c r="M447" s="100">
        <f t="shared" si="5"/>
        <v>72720</v>
      </c>
      <c r="N447" s="104">
        <v>175.0</v>
      </c>
      <c r="O447" s="100">
        <f t="shared" si="6"/>
        <v>2100</v>
      </c>
      <c r="P447" s="100">
        <f t="shared" si="7"/>
        <v>126000</v>
      </c>
    </row>
    <row r="448" ht="15.75" customHeight="1">
      <c r="A448" s="22" t="s">
        <v>170</v>
      </c>
      <c r="B448" s="23" t="s">
        <v>106</v>
      </c>
      <c r="C448" s="98" t="str">
        <f t="shared" si="1"/>
        <v>40-7</v>
      </c>
      <c r="D448" s="99">
        <v>68.0</v>
      </c>
      <c r="E448" s="100">
        <v>40.0</v>
      </c>
      <c r="F448" s="100">
        <v>7.0</v>
      </c>
      <c r="G448" s="105">
        <v>233.0</v>
      </c>
      <c r="H448" s="104">
        <v>103.0</v>
      </c>
      <c r="I448" s="100">
        <f t="shared" si="2"/>
        <v>1236</v>
      </c>
      <c r="J448" s="100">
        <f t="shared" si="3"/>
        <v>74160</v>
      </c>
      <c r="K448" s="100">
        <v>101.0</v>
      </c>
      <c r="L448" s="100">
        <f t="shared" si="4"/>
        <v>1212</v>
      </c>
      <c r="M448" s="100">
        <f t="shared" si="5"/>
        <v>72720</v>
      </c>
      <c r="N448" s="104">
        <v>175.0</v>
      </c>
      <c r="O448" s="100">
        <f t="shared" si="6"/>
        <v>2100</v>
      </c>
      <c r="P448" s="100">
        <f t="shared" si="7"/>
        <v>126000</v>
      </c>
    </row>
    <row r="449" ht="15.75" customHeight="1">
      <c r="A449" s="22" t="s">
        <v>170</v>
      </c>
      <c r="B449" s="23" t="s">
        <v>106</v>
      </c>
      <c r="C449" s="98" t="str">
        <f t="shared" si="1"/>
        <v>40-8</v>
      </c>
      <c r="D449" s="99">
        <v>68.0</v>
      </c>
      <c r="E449" s="100">
        <v>40.0</v>
      </c>
      <c r="F449" s="100">
        <v>8.0</v>
      </c>
      <c r="G449" s="105">
        <v>234.0</v>
      </c>
      <c r="H449" s="104">
        <v>103.0</v>
      </c>
      <c r="I449" s="100">
        <f t="shared" si="2"/>
        <v>1236</v>
      </c>
      <c r="J449" s="100">
        <f t="shared" si="3"/>
        <v>74160</v>
      </c>
      <c r="K449" s="100">
        <v>101.0</v>
      </c>
      <c r="L449" s="100">
        <f t="shared" si="4"/>
        <v>1212</v>
      </c>
      <c r="M449" s="100">
        <f t="shared" si="5"/>
        <v>72720</v>
      </c>
      <c r="N449" s="104">
        <v>175.0</v>
      </c>
      <c r="O449" s="100">
        <f t="shared" si="6"/>
        <v>2100</v>
      </c>
      <c r="P449" s="100">
        <f t="shared" si="7"/>
        <v>126000</v>
      </c>
    </row>
    <row r="450" ht="15.75" customHeight="1">
      <c r="A450" s="22" t="s">
        <v>170</v>
      </c>
      <c r="B450" s="23" t="s">
        <v>106</v>
      </c>
      <c r="C450" s="98" t="str">
        <f t="shared" si="1"/>
        <v>40-9</v>
      </c>
      <c r="D450" s="99">
        <v>68.0</v>
      </c>
      <c r="E450" s="100">
        <v>40.0</v>
      </c>
      <c r="F450" s="100">
        <v>9.0</v>
      </c>
      <c r="G450" s="105">
        <v>234.0</v>
      </c>
      <c r="H450" s="104">
        <v>103.0</v>
      </c>
      <c r="I450" s="100">
        <f t="shared" si="2"/>
        <v>1236</v>
      </c>
      <c r="J450" s="100">
        <f t="shared" si="3"/>
        <v>74160</v>
      </c>
      <c r="K450" s="100">
        <v>101.0</v>
      </c>
      <c r="L450" s="100">
        <f t="shared" si="4"/>
        <v>1212</v>
      </c>
      <c r="M450" s="100">
        <f t="shared" si="5"/>
        <v>72720</v>
      </c>
      <c r="N450" s="104">
        <v>175.0</v>
      </c>
      <c r="O450" s="100">
        <f t="shared" si="6"/>
        <v>2100</v>
      </c>
      <c r="P450" s="100">
        <f t="shared" si="7"/>
        <v>126000</v>
      </c>
    </row>
    <row r="451" ht="15.75" customHeight="1">
      <c r="A451" s="22" t="s">
        <v>170</v>
      </c>
      <c r="B451" s="23" t="s">
        <v>106</v>
      </c>
      <c r="C451" s="98" t="str">
        <f t="shared" si="1"/>
        <v>40-10</v>
      </c>
      <c r="D451" s="99">
        <v>68.0</v>
      </c>
      <c r="E451" s="100">
        <v>40.0</v>
      </c>
      <c r="F451" s="100">
        <v>10.0</v>
      </c>
      <c r="G451" s="105">
        <v>235.0</v>
      </c>
      <c r="H451" s="104">
        <v>103.0</v>
      </c>
      <c r="I451" s="100">
        <f t="shared" si="2"/>
        <v>1236</v>
      </c>
      <c r="J451" s="100">
        <f t="shared" si="3"/>
        <v>74160</v>
      </c>
      <c r="K451" s="100">
        <v>101.0</v>
      </c>
      <c r="L451" s="100">
        <f t="shared" si="4"/>
        <v>1212</v>
      </c>
      <c r="M451" s="100">
        <f t="shared" si="5"/>
        <v>72720</v>
      </c>
      <c r="N451" s="104">
        <v>175.0</v>
      </c>
      <c r="O451" s="100">
        <f t="shared" si="6"/>
        <v>2100</v>
      </c>
      <c r="P451" s="100">
        <f t="shared" si="7"/>
        <v>126000</v>
      </c>
    </row>
    <row r="452" ht="15.75" customHeight="1">
      <c r="A452" s="22" t="s">
        <v>170</v>
      </c>
      <c r="B452" s="23" t="s">
        <v>156</v>
      </c>
      <c r="C452" s="98" t="str">
        <f t="shared" si="1"/>
        <v>41-1</v>
      </c>
      <c r="D452" s="99">
        <v>68.0</v>
      </c>
      <c r="E452" s="100">
        <v>41.0</v>
      </c>
      <c r="F452" s="100">
        <v>1.0</v>
      </c>
      <c r="G452" s="105">
        <v>235.0</v>
      </c>
      <c r="H452" s="104">
        <v>104.0</v>
      </c>
      <c r="I452" s="100">
        <f t="shared" si="2"/>
        <v>1248</v>
      </c>
      <c r="J452" s="100">
        <f t="shared" si="3"/>
        <v>74880</v>
      </c>
      <c r="K452" s="100">
        <v>101.0</v>
      </c>
      <c r="L452" s="100">
        <f t="shared" si="4"/>
        <v>1212</v>
      </c>
      <c r="M452" s="100">
        <f t="shared" si="5"/>
        <v>72720</v>
      </c>
      <c r="N452" s="104">
        <v>176.0</v>
      </c>
      <c r="O452" s="100">
        <f t="shared" si="6"/>
        <v>2112</v>
      </c>
      <c r="P452" s="100">
        <f t="shared" si="7"/>
        <v>126720</v>
      </c>
    </row>
    <row r="453" ht="15.75" customHeight="1">
      <c r="A453" s="22" t="s">
        <v>170</v>
      </c>
      <c r="B453" s="23" t="s">
        <v>156</v>
      </c>
      <c r="C453" s="98" t="str">
        <f t="shared" si="1"/>
        <v>41-2</v>
      </c>
      <c r="D453" s="99">
        <v>68.0</v>
      </c>
      <c r="E453" s="100">
        <v>41.0</v>
      </c>
      <c r="F453" s="100">
        <v>2.0</v>
      </c>
      <c r="G453" s="105">
        <v>236.0</v>
      </c>
      <c r="H453" s="104">
        <v>104.0</v>
      </c>
      <c r="I453" s="100">
        <f t="shared" si="2"/>
        <v>1248</v>
      </c>
      <c r="J453" s="100">
        <f t="shared" si="3"/>
        <v>74880</v>
      </c>
      <c r="K453" s="100">
        <v>101.0</v>
      </c>
      <c r="L453" s="100">
        <f t="shared" si="4"/>
        <v>1212</v>
      </c>
      <c r="M453" s="100">
        <f t="shared" si="5"/>
        <v>72720</v>
      </c>
      <c r="N453" s="104">
        <v>176.0</v>
      </c>
      <c r="O453" s="100">
        <f t="shared" si="6"/>
        <v>2112</v>
      </c>
      <c r="P453" s="100">
        <f t="shared" si="7"/>
        <v>126720</v>
      </c>
    </row>
    <row r="454" ht="15.75" customHeight="1">
      <c r="A454" s="22" t="s">
        <v>170</v>
      </c>
      <c r="B454" s="23" t="s">
        <v>156</v>
      </c>
      <c r="C454" s="98" t="str">
        <f t="shared" si="1"/>
        <v>41-3</v>
      </c>
      <c r="D454" s="99">
        <v>68.0</v>
      </c>
      <c r="E454" s="100">
        <v>41.0</v>
      </c>
      <c r="F454" s="100">
        <v>3.0</v>
      </c>
      <c r="G454" s="105">
        <v>236.0</v>
      </c>
      <c r="H454" s="104">
        <v>104.0</v>
      </c>
      <c r="I454" s="100">
        <f t="shared" si="2"/>
        <v>1248</v>
      </c>
      <c r="J454" s="100">
        <f t="shared" si="3"/>
        <v>74880</v>
      </c>
      <c r="K454" s="100">
        <v>101.0</v>
      </c>
      <c r="L454" s="100">
        <f t="shared" si="4"/>
        <v>1212</v>
      </c>
      <c r="M454" s="100">
        <f t="shared" si="5"/>
        <v>72720</v>
      </c>
      <c r="N454" s="104">
        <v>176.0</v>
      </c>
      <c r="O454" s="100">
        <f t="shared" si="6"/>
        <v>2112</v>
      </c>
      <c r="P454" s="100">
        <f t="shared" si="7"/>
        <v>126720</v>
      </c>
    </row>
    <row r="455" ht="15.75" customHeight="1">
      <c r="A455" s="22" t="s">
        <v>170</v>
      </c>
      <c r="B455" s="23" t="s">
        <v>156</v>
      </c>
      <c r="C455" s="98" t="str">
        <f t="shared" si="1"/>
        <v>41-4</v>
      </c>
      <c r="D455" s="99">
        <v>68.0</v>
      </c>
      <c r="E455" s="100">
        <v>41.0</v>
      </c>
      <c r="F455" s="100">
        <v>4.0</v>
      </c>
      <c r="G455" s="105">
        <v>237.0</v>
      </c>
      <c r="H455" s="104">
        <v>104.0</v>
      </c>
      <c r="I455" s="100">
        <f t="shared" si="2"/>
        <v>1248</v>
      </c>
      <c r="J455" s="100">
        <f t="shared" si="3"/>
        <v>74880</v>
      </c>
      <c r="K455" s="100">
        <v>101.0</v>
      </c>
      <c r="L455" s="100">
        <f t="shared" si="4"/>
        <v>1212</v>
      </c>
      <c r="M455" s="100">
        <f t="shared" si="5"/>
        <v>72720</v>
      </c>
      <c r="N455" s="104">
        <v>176.0</v>
      </c>
      <c r="O455" s="100">
        <f t="shared" si="6"/>
        <v>2112</v>
      </c>
      <c r="P455" s="100">
        <f t="shared" si="7"/>
        <v>126720</v>
      </c>
    </row>
    <row r="456" ht="15.75" customHeight="1">
      <c r="A456" s="22" t="s">
        <v>170</v>
      </c>
      <c r="B456" s="23" t="s">
        <v>156</v>
      </c>
      <c r="C456" s="98" t="str">
        <f t="shared" si="1"/>
        <v>41-5</v>
      </c>
      <c r="D456" s="99">
        <v>68.0</v>
      </c>
      <c r="E456" s="100">
        <v>41.0</v>
      </c>
      <c r="F456" s="100">
        <v>5.0</v>
      </c>
      <c r="G456" s="105">
        <v>237.0</v>
      </c>
      <c r="H456" s="104">
        <v>104.0</v>
      </c>
      <c r="I456" s="100">
        <f t="shared" si="2"/>
        <v>1248</v>
      </c>
      <c r="J456" s="100">
        <f t="shared" si="3"/>
        <v>74880</v>
      </c>
      <c r="K456" s="100">
        <v>101.0</v>
      </c>
      <c r="L456" s="100">
        <f t="shared" si="4"/>
        <v>1212</v>
      </c>
      <c r="M456" s="100">
        <f t="shared" si="5"/>
        <v>72720</v>
      </c>
      <c r="N456" s="104">
        <v>176.0</v>
      </c>
      <c r="O456" s="100">
        <f t="shared" si="6"/>
        <v>2112</v>
      </c>
      <c r="P456" s="100">
        <f t="shared" si="7"/>
        <v>126720</v>
      </c>
    </row>
    <row r="457" ht="15.75" customHeight="1">
      <c r="A457" s="22" t="s">
        <v>170</v>
      </c>
      <c r="B457" s="23" t="s">
        <v>156</v>
      </c>
      <c r="C457" s="98" t="str">
        <f t="shared" si="1"/>
        <v>41-6</v>
      </c>
      <c r="D457" s="99">
        <v>69.0</v>
      </c>
      <c r="E457" s="100">
        <v>41.0</v>
      </c>
      <c r="F457" s="100">
        <v>6.0</v>
      </c>
      <c r="G457" s="105">
        <v>238.0</v>
      </c>
      <c r="H457" s="104">
        <v>104.0</v>
      </c>
      <c r="I457" s="100">
        <f t="shared" si="2"/>
        <v>1248</v>
      </c>
      <c r="J457" s="100">
        <f t="shared" si="3"/>
        <v>74880</v>
      </c>
      <c r="K457" s="100">
        <v>102.0</v>
      </c>
      <c r="L457" s="100">
        <f t="shared" si="4"/>
        <v>1224</v>
      </c>
      <c r="M457" s="100">
        <f t="shared" si="5"/>
        <v>73440</v>
      </c>
      <c r="N457" s="104">
        <v>176.0</v>
      </c>
      <c r="O457" s="100">
        <f t="shared" si="6"/>
        <v>2112</v>
      </c>
      <c r="P457" s="100">
        <f t="shared" si="7"/>
        <v>126720</v>
      </c>
    </row>
    <row r="458" ht="15.75" customHeight="1">
      <c r="A458" s="22" t="s">
        <v>170</v>
      </c>
      <c r="B458" s="23" t="s">
        <v>156</v>
      </c>
      <c r="C458" s="98" t="str">
        <f t="shared" si="1"/>
        <v>41-7</v>
      </c>
      <c r="D458" s="99">
        <v>69.0</v>
      </c>
      <c r="E458" s="100">
        <v>41.0</v>
      </c>
      <c r="F458" s="100">
        <v>7.0</v>
      </c>
      <c r="G458" s="105">
        <v>238.0</v>
      </c>
      <c r="H458" s="104">
        <v>104.0</v>
      </c>
      <c r="I458" s="100">
        <f t="shared" si="2"/>
        <v>1248</v>
      </c>
      <c r="J458" s="100">
        <f t="shared" si="3"/>
        <v>74880</v>
      </c>
      <c r="K458" s="100">
        <v>102.0</v>
      </c>
      <c r="L458" s="100">
        <f t="shared" si="4"/>
        <v>1224</v>
      </c>
      <c r="M458" s="100">
        <f t="shared" si="5"/>
        <v>73440</v>
      </c>
      <c r="N458" s="104">
        <v>176.0</v>
      </c>
      <c r="O458" s="100">
        <f t="shared" si="6"/>
        <v>2112</v>
      </c>
      <c r="P458" s="100">
        <f t="shared" si="7"/>
        <v>126720</v>
      </c>
    </row>
    <row r="459" ht="15.75" customHeight="1">
      <c r="A459" s="22" t="s">
        <v>170</v>
      </c>
      <c r="B459" s="23" t="s">
        <v>156</v>
      </c>
      <c r="C459" s="98" t="str">
        <f t="shared" si="1"/>
        <v>41-8</v>
      </c>
      <c r="D459" s="99">
        <v>69.0</v>
      </c>
      <c r="E459" s="100">
        <v>41.0</v>
      </c>
      <c r="F459" s="100">
        <v>8.0</v>
      </c>
      <c r="G459" s="105">
        <v>239.0</v>
      </c>
      <c r="H459" s="104">
        <v>104.0</v>
      </c>
      <c r="I459" s="100">
        <f t="shared" si="2"/>
        <v>1248</v>
      </c>
      <c r="J459" s="100">
        <f t="shared" si="3"/>
        <v>74880</v>
      </c>
      <c r="K459" s="100">
        <v>102.0</v>
      </c>
      <c r="L459" s="100">
        <f t="shared" si="4"/>
        <v>1224</v>
      </c>
      <c r="M459" s="100">
        <f t="shared" si="5"/>
        <v>73440</v>
      </c>
      <c r="N459" s="104">
        <v>176.0</v>
      </c>
      <c r="O459" s="100">
        <f t="shared" si="6"/>
        <v>2112</v>
      </c>
      <c r="P459" s="100">
        <f t="shared" si="7"/>
        <v>126720</v>
      </c>
    </row>
    <row r="460" ht="15.75" customHeight="1">
      <c r="A460" s="22" t="s">
        <v>170</v>
      </c>
      <c r="B460" s="23" t="s">
        <v>156</v>
      </c>
      <c r="C460" s="98" t="str">
        <f t="shared" si="1"/>
        <v>41-9</v>
      </c>
      <c r="D460" s="99">
        <v>69.0</v>
      </c>
      <c r="E460" s="100">
        <v>41.0</v>
      </c>
      <c r="F460" s="100">
        <v>9.0</v>
      </c>
      <c r="G460" s="105">
        <v>239.0</v>
      </c>
      <c r="H460" s="104">
        <v>104.0</v>
      </c>
      <c r="I460" s="100">
        <f t="shared" si="2"/>
        <v>1248</v>
      </c>
      <c r="J460" s="100">
        <f t="shared" si="3"/>
        <v>74880</v>
      </c>
      <c r="K460" s="100">
        <v>102.0</v>
      </c>
      <c r="L460" s="100">
        <f t="shared" si="4"/>
        <v>1224</v>
      </c>
      <c r="M460" s="100">
        <f t="shared" si="5"/>
        <v>73440</v>
      </c>
      <c r="N460" s="104">
        <v>176.0</v>
      </c>
      <c r="O460" s="100">
        <f t="shared" si="6"/>
        <v>2112</v>
      </c>
      <c r="P460" s="100">
        <f t="shared" si="7"/>
        <v>126720</v>
      </c>
    </row>
    <row r="461" ht="15.75" customHeight="1">
      <c r="A461" s="22" t="s">
        <v>170</v>
      </c>
      <c r="B461" s="23" t="s">
        <v>156</v>
      </c>
      <c r="C461" s="98" t="str">
        <f t="shared" si="1"/>
        <v>41-10</v>
      </c>
      <c r="D461" s="99">
        <v>69.0</v>
      </c>
      <c r="E461" s="100">
        <v>41.0</v>
      </c>
      <c r="F461" s="100">
        <v>10.0</v>
      </c>
      <c r="G461" s="105">
        <v>240.0</v>
      </c>
      <c r="H461" s="104">
        <v>104.0</v>
      </c>
      <c r="I461" s="100">
        <f t="shared" si="2"/>
        <v>1248</v>
      </c>
      <c r="J461" s="100">
        <f t="shared" si="3"/>
        <v>74880</v>
      </c>
      <c r="K461" s="100">
        <v>102.0</v>
      </c>
      <c r="L461" s="100">
        <f t="shared" si="4"/>
        <v>1224</v>
      </c>
      <c r="M461" s="100">
        <f t="shared" si="5"/>
        <v>73440</v>
      </c>
      <c r="N461" s="104">
        <v>176.0</v>
      </c>
      <c r="O461" s="100">
        <f t="shared" si="6"/>
        <v>2112</v>
      </c>
      <c r="P461" s="100">
        <f t="shared" si="7"/>
        <v>126720</v>
      </c>
    </row>
    <row r="462" ht="15.75" customHeight="1">
      <c r="A462" s="22" t="s">
        <v>170</v>
      </c>
      <c r="B462" s="23" t="s">
        <v>167</v>
      </c>
      <c r="C462" s="98" t="str">
        <f t="shared" si="1"/>
        <v>42-1</v>
      </c>
      <c r="D462" s="99">
        <v>69.0</v>
      </c>
      <c r="E462" s="100">
        <v>42.0</v>
      </c>
      <c r="F462" s="100">
        <v>1.0</v>
      </c>
      <c r="G462" s="105">
        <v>240.0</v>
      </c>
      <c r="H462" s="104">
        <v>105.0</v>
      </c>
      <c r="I462" s="100">
        <f t="shared" si="2"/>
        <v>1260</v>
      </c>
      <c r="J462" s="100">
        <f t="shared" si="3"/>
        <v>75600</v>
      </c>
      <c r="K462" s="100">
        <v>102.0</v>
      </c>
      <c r="L462" s="100">
        <f t="shared" si="4"/>
        <v>1224</v>
      </c>
      <c r="M462" s="100">
        <f t="shared" si="5"/>
        <v>73440</v>
      </c>
      <c r="N462" s="104">
        <v>177.0</v>
      </c>
      <c r="O462" s="100">
        <f t="shared" si="6"/>
        <v>2124</v>
      </c>
      <c r="P462" s="100">
        <f t="shared" si="7"/>
        <v>127440</v>
      </c>
    </row>
    <row r="463" ht="15.75" customHeight="1">
      <c r="A463" s="22" t="s">
        <v>170</v>
      </c>
      <c r="B463" s="23" t="s">
        <v>167</v>
      </c>
      <c r="C463" s="98" t="str">
        <f t="shared" si="1"/>
        <v>42-2</v>
      </c>
      <c r="D463" s="99">
        <v>69.0</v>
      </c>
      <c r="E463" s="100">
        <v>42.0</v>
      </c>
      <c r="F463" s="100">
        <v>2.0</v>
      </c>
      <c r="G463" s="105">
        <v>241.0</v>
      </c>
      <c r="H463" s="104">
        <v>105.0</v>
      </c>
      <c r="I463" s="100">
        <f t="shared" si="2"/>
        <v>1260</v>
      </c>
      <c r="J463" s="100">
        <f t="shared" si="3"/>
        <v>75600</v>
      </c>
      <c r="K463" s="100">
        <v>102.0</v>
      </c>
      <c r="L463" s="100">
        <f t="shared" si="4"/>
        <v>1224</v>
      </c>
      <c r="M463" s="100">
        <f t="shared" si="5"/>
        <v>73440</v>
      </c>
      <c r="N463" s="104">
        <v>177.0</v>
      </c>
      <c r="O463" s="100">
        <f t="shared" si="6"/>
        <v>2124</v>
      </c>
      <c r="P463" s="100">
        <f t="shared" si="7"/>
        <v>127440</v>
      </c>
    </row>
    <row r="464" ht="15.75" customHeight="1">
      <c r="A464" s="22" t="s">
        <v>170</v>
      </c>
      <c r="B464" s="23" t="s">
        <v>167</v>
      </c>
      <c r="C464" s="98" t="str">
        <f t="shared" si="1"/>
        <v>42-3</v>
      </c>
      <c r="D464" s="99">
        <v>69.0</v>
      </c>
      <c r="E464" s="100">
        <v>42.0</v>
      </c>
      <c r="F464" s="100">
        <v>3.0</v>
      </c>
      <c r="G464" s="105">
        <v>241.0</v>
      </c>
      <c r="H464" s="104">
        <v>105.0</v>
      </c>
      <c r="I464" s="100">
        <f t="shared" si="2"/>
        <v>1260</v>
      </c>
      <c r="J464" s="100">
        <f t="shared" si="3"/>
        <v>75600</v>
      </c>
      <c r="K464" s="100">
        <v>102.0</v>
      </c>
      <c r="L464" s="100">
        <f t="shared" si="4"/>
        <v>1224</v>
      </c>
      <c r="M464" s="100">
        <f t="shared" si="5"/>
        <v>73440</v>
      </c>
      <c r="N464" s="104">
        <v>177.0</v>
      </c>
      <c r="O464" s="100">
        <f t="shared" si="6"/>
        <v>2124</v>
      </c>
      <c r="P464" s="100">
        <f t="shared" si="7"/>
        <v>127440</v>
      </c>
    </row>
    <row r="465" ht="15.75" customHeight="1">
      <c r="A465" s="22" t="s">
        <v>170</v>
      </c>
      <c r="B465" s="23" t="s">
        <v>167</v>
      </c>
      <c r="C465" s="98" t="str">
        <f t="shared" si="1"/>
        <v>42-4</v>
      </c>
      <c r="D465" s="99">
        <v>69.0</v>
      </c>
      <c r="E465" s="100">
        <v>42.0</v>
      </c>
      <c r="F465" s="100">
        <v>4.0</v>
      </c>
      <c r="G465" s="105">
        <v>242.0</v>
      </c>
      <c r="H465" s="104">
        <v>105.0</v>
      </c>
      <c r="I465" s="100">
        <f t="shared" si="2"/>
        <v>1260</v>
      </c>
      <c r="J465" s="100">
        <f t="shared" si="3"/>
        <v>75600</v>
      </c>
      <c r="K465" s="100">
        <v>102.0</v>
      </c>
      <c r="L465" s="100">
        <f t="shared" si="4"/>
        <v>1224</v>
      </c>
      <c r="M465" s="100">
        <f t="shared" si="5"/>
        <v>73440</v>
      </c>
      <c r="N465" s="104">
        <v>177.0</v>
      </c>
      <c r="O465" s="100">
        <f t="shared" si="6"/>
        <v>2124</v>
      </c>
      <c r="P465" s="100">
        <f t="shared" si="7"/>
        <v>127440</v>
      </c>
    </row>
    <row r="466" ht="15.75" customHeight="1">
      <c r="A466" s="22" t="s">
        <v>170</v>
      </c>
      <c r="B466" s="23" t="s">
        <v>167</v>
      </c>
      <c r="C466" s="98" t="str">
        <f t="shared" si="1"/>
        <v>42-5</v>
      </c>
      <c r="D466" s="99">
        <v>69.0</v>
      </c>
      <c r="E466" s="100">
        <v>42.0</v>
      </c>
      <c r="F466" s="100">
        <v>5.0</v>
      </c>
      <c r="G466" s="105">
        <v>242.0</v>
      </c>
      <c r="H466" s="104">
        <v>105.0</v>
      </c>
      <c r="I466" s="100">
        <f t="shared" si="2"/>
        <v>1260</v>
      </c>
      <c r="J466" s="100">
        <f t="shared" si="3"/>
        <v>75600</v>
      </c>
      <c r="K466" s="100">
        <v>102.0</v>
      </c>
      <c r="L466" s="100">
        <f t="shared" si="4"/>
        <v>1224</v>
      </c>
      <c r="M466" s="100">
        <f t="shared" si="5"/>
        <v>73440</v>
      </c>
      <c r="N466" s="104">
        <v>177.0</v>
      </c>
      <c r="O466" s="100">
        <f t="shared" si="6"/>
        <v>2124</v>
      </c>
      <c r="P466" s="100">
        <f t="shared" si="7"/>
        <v>127440</v>
      </c>
    </row>
    <row r="467" ht="15.75" customHeight="1">
      <c r="A467" s="22" t="s">
        <v>170</v>
      </c>
      <c r="B467" s="23" t="s">
        <v>167</v>
      </c>
      <c r="C467" s="98" t="str">
        <f t="shared" si="1"/>
        <v>42-6</v>
      </c>
      <c r="D467" s="99">
        <v>70.0</v>
      </c>
      <c r="E467" s="100">
        <v>42.0</v>
      </c>
      <c r="F467" s="100">
        <v>6.0</v>
      </c>
      <c r="G467" s="105">
        <v>243.0</v>
      </c>
      <c r="H467" s="104">
        <v>105.0</v>
      </c>
      <c r="I467" s="100">
        <f t="shared" si="2"/>
        <v>1260</v>
      </c>
      <c r="J467" s="100">
        <f t="shared" si="3"/>
        <v>75600</v>
      </c>
      <c r="K467" s="100">
        <v>103.0</v>
      </c>
      <c r="L467" s="100">
        <f t="shared" si="4"/>
        <v>1236</v>
      </c>
      <c r="M467" s="100">
        <f t="shared" si="5"/>
        <v>74160</v>
      </c>
      <c r="N467" s="104">
        <v>177.0</v>
      </c>
      <c r="O467" s="100">
        <f t="shared" si="6"/>
        <v>2124</v>
      </c>
      <c r="P467" s="100">
        <f t="shared" si="7"/>
        <v>127440</v>
      </c>
    </row>
    <row r="468" ht="15.75" customHeight="1">
      <c r="A468" s="22" t="s">
        <v>170</v>
      </c>
      <c r="B468" s="23" t="s">
        <v>167</v>
      </c>
      <c r="C468" s="98" t="str">
        <f t="shared" si="1"/>
        <v>42-7</v>
      </c>
      <c r="D468" s="99">
        <v>70.0</v>
      </c>
      <c r="E468" s="100">
        <v>42.0</v>
      </c>
      <c r="F468" s="100">
        <v>7.0</v>
      </c>
      <c r="G468" s="105">
        <v>243.0</v>
      </c>
      <c r="H468" s="104">
        <v>105.0</v>
      </c>
      <c r="I468" s="100">
        <f t="shared" si="2"/>
        <v>1260</v>
      </c>
      <c r="J468" s="100">
        <f t="shared" si="3"/>
        <v>75600</v>
      </c>
      <c r="K468" s="100">
        <v>103.0</v>
      </c>
      <c r="L468" s="100">
        <f t="shared" si="4"/>
        <v>1236</v>
      </c>
      <c r="M468" s="100">
        <f t="shared" si="5"/>
        <v>74160</v>
      </c>
      <c r="N468" s="104">
        <v>177.0</v>
      </c>
      <c r="O468" s="100">
        <f t="shared" si="6"/>
        <v>2124</v>
      </c>
      <c r="P468" s="100">
        <f t="shared" si="7"/>
        <v>127440</v>
      </c>
    </row>
    <row r="469" ht="15.75" customHeight="1">
      <c r="A469" s="22" t="s">
        <v>170</v>
      </c>
      <c r="B469" s="23" t="s">
        <v>167</v>
      </c>
      <c r="C469" s="98" t="str">
        <f t="shared" si="1"/>
        <v>42-8</v>
      </c>
      <c r="D469" s="99">
        <v>70.0</v>
      </c>
      <c r="E469" s="100">
        <v>42.0</v>
      </c>
      <c r="F469" s="100">
        <v>8.0</v>
      </c>
      <c r="G469" s="105">
        <v>244.0</v>
      </c>
      <c r="H469" s="104">
        <v>105.0</v>
      </c>
      <c r="I469" s="100">
        <f t="shared" si="2"/>
        <v>1260</v>
      </c>
      <c r="J469" s="100">
        <f t="shared" si="3"/>
        <v>75600</v>
      </c>
      <c r="K469" s="100">
        <v>103.0</v>
      </c>
      <c r="L469" s="100">
        <f t="shared" si="4"/>
        <v>1236</v>
      </c>
      <c r="M469" s="100">
        <f t="shared" si="5"/>
        <v>74160</v>
      </c>
      <c r="N469" s="104">
        <v>177.0</v>
      </c>
      <c r="O469" s="100">
        <f t="shared" si="6"/>
        <v>2124</v>
      </c>
      <c r="P469" s="100">
        <f t="shared" si="7"/>
        <v>127440</v>
      </c>
    </row>
    <row r="470" ht="15.75" customHeight="1">
      <c r="A470" s="22" t="s">
        <v>170</v>
      </c>
      <c r="B470" s="23" t="s">
        <v>167</v>
      </c>
      <c r="C470" s="98" t="str">
        <f t="shared" si="1"/>
        <v>42-9</v>
      </c>
      <c r="D470" s="99">
        <v>70.0</v>
      </c>
      <c r="E470" s="100">
        <v>42.0</v>
      </c>
      <c r="F470" s="100">
        <v>9.0</v>
      </c>
      <c r="G470" s="105">
        <v>244.0</v>
      </c>
      <c r="H470" s="104">
        <v>105.0</v>
      </c>
      <c r="I470" s="100">
        <f t="shared" si="2"/>
        <v>1260</v>
      </c>
      <c r="J470" s="100">
        <f t="shared" si="3"/>
        <v>75600</v>
      </c>
      <c r="K470" s="100">
        <v>103.0</v>
      </c>
      <c r="L470" s="100">
        <f t="shared" si="4"/>
        <v>1236</v>
      </c>
      <c r="M470" s="100">
        <f t="shared" si="5"/>
        <v>74160</v>
      </c>
      <c r="N470" s="104">
        <v>177.0</v>
      </c>
      <c r="O470" s="100">
        <f t="shared" si="6"/>
        <v>2124</v>
      </c>
      <c r="P470" s="100">
        <f t="shared" si="7"/>
        <v>127440</v>
      </c>
    </row>
    <row r="471" ht="15.75" customHeight="1">
      <c r="A471" s="22" t="s">
        <v>170</v>
      </c>
      <c r="B471" s="23" t="s">
        <v>167</v>
      </c>
      <c r="C471" s="98" t="str">
        <f t="shared" si="1"/>
        <v>42-10</v>
      </c>
      <c r="D471" s="99">
        <v>70.0</v>
      </c>
      <c r="E471" s="100">
        <v>42.0</v>
      </c>
      <c r="F471" s="100">
        <v>10.0</v>
      </c>
      <c r="G471" s="105">
        <v>245.0</v>
      </c>
      <c r="H471" s="104">
        <v>105.0</v>
      </c>
      <c r="I471" s="100">
        <f t="shared" si="2"/>
        <v>1260</v>
      </c>
      <c r="J471" s="100">
        <f t="shared" si="3"/>
        <v>75600</v>
      </c>
      <c r="K471" s="100">
        <v>103.0</v>
      </c>
      <c r="L471" s="100">
        <f t="shared" si="4"/>
        <v>1236</v>
      </c>
      <c r="M471" s="100">
        <f t="shared" si="5"/>
        <v>74160</v>
      </c>
      <c r="N471" s="104">
        <v>177.0</v>
      </c>
      <c r="O471" s="100">
        <f t="shared" si="6"/>
        <v>2124</v>
      </c>
      <c r="P471" s="100">
        <f t="shared" si="7"/>
        <v>127440</v>
      </c>
    </row>
    <row r="472" ht="15.75" customHeight="1">
      <c r="C472" s="24"/>
      <c r="G472" s="25"/>
    </row>
    <row r="473" ht="15.75" customHeight="1">
      <c r="C473" s="24"/>
      <c r="G473" s="25"/>
    </row>
    <row r="474" ht="15.75" customHeight="1">
      <c r="C474" s="24"/>
      <c r="G474" s="25"/>
    </row>
    <row r="475" ht="15.75" customHeight="1">
      <c r="C475" s="24"/>
      <c r="G475" s="25"/>
    </row>
    <row r="476" ht="15.75" customHeight="1">
      <c r="C476" s="24"/>
      <c r="G476" s="25"/>
    </row>
    <row r="477" ht="15.75" customHeight="1">
      <c r="C477" s="24"/>
      <c r="G477" s="25"/>
    </row>
    <row r="478" ht="15.75" customHeight="1">
      <c r="C478" s="24"/>
      <c r="G478" s="25"/>
    </row>
    <row r="479" ht="15.75" customHeight="1">
      <c r="C479" s="24"/>
      <c r="G479" s="25"/>
    </row>
    <row r="480" ht="15.75" customHeight="1">
      <c r="C480" s="24"/>
      <c r="G480" s="25"/>
    </row>
    <row r="481" ht="15.75" customHeight="1">
      <c r="C481" s="24"/>
      <c r="G481" s="25"/>
    </row>
    <row r="482" ht="15.75" customHeight="1">
      <c r="C482" s="24"/>
      <c r="G482" s="25"/>
    </row>
    <row r="483" ht="15.75" customHeight="1">
      <c r="C483" s="24"/>
      <c r="G483" s="25"/>
    </row>
    <row r="484" ht="15.75" customHeight="1">
      <c r="C484" s="24"/>
      <c r="G484" s="25"/>
    </row>
    <row r="485" ht="15.75" customHeight="1">
      <c r="C485" s="24"/>
      <c r="G485" s="25"/>
    </row>
    <row r="486" ht="15.75" customHeight="1">
      <c r="C486" s="24"/>
      <c r="G486" s="25"/>
    </row>
    <row r="487" ht="15.75" customHeight="1">
      <c r="C487" s="24"/>
      <c r="G487" s="25"/>
    </row>
    <row r="488" ht="15.75" customHeight="1">
      <c r="C488" s="24"/>
      <c r="G488" s="25"/>
    </row>
    <row r="489" ht="15.75" customHeight="1">
      <c r="C489" s="24"/>
      <c r="G489" s="25"/>
    </row>
    <row r="490" ht="15.75" customHeight="1">
      <c r="C490" s="24"/>
      <c r="G490" s="25"/>
    </row>
    <row r="491" ht="15.75" customHeight="1">
      <c r="C491" s="24"/>
      <c r="G491" s="25"/>
    </row>
    <row r="492" ht="15.75" customHeight="1">
      <c r="C492" s="24"/>
      <c r="G492" s="25"/>
    </row>
    <row r="493" ht="15.75" customHeight="1">
      <c r="C493" s="24"/>
      <c r="G493" s="25"/>
    </row>
    <row r="494" ht="15.75" customHeight="1">
      <c r="C494" s="24"/>
      <c r="G494" s="25"/>
    </row>
    <row r="495" ht="15.75" customHeight="1">
      <c r="C495" s="24"/>
      <c r="G495" s="25"/>
    </row>
    <row r="496" ht="15.75" customHeight="1">
      <c r="C496" s="24"/>
      <c r="G496" s="25"/>
    </row>
    <row r="497" ht="15.75" customHeight="1">
      <c r="C497" s="24"/>
      <c r="G497" s="25"/>
    </row>
    <row r="498" ht="15.75" customHeight="1">
      <c r="C498" s="24"/>
      <c r="G498" s="25"/>
    </row>
    <row r="499" ht="15.75" customHeight="1">
      <c r="C499" s="24"/>
      <c r="G499" s="25"/>
    </row>
    <row r="500" ht="15.75" customHeight="1">
      <c r="C500" s="24"/>
      <c r="G500" s="25"/>
    </row>
    <row r="501" ht="15.75" customHeight="1">
      <c r="C501" s="24"/>
      <c r="G501" s="25"/>
    </row>
    <row r="502" ht="15.75" customHeight="1">
      <c r="C502" s="24"/>
      <c r="G502" s="25"/>
    </row>
    <row r="503" ht="15.75" customHeight="1">
      <c r="C503" s="24"/>
      <c r="G503" s="25"/>
    </row>
    <row r="504" ht="15.75" customHeight="1">
      <c r="C504" s="24"/>
      <c r="G504" s="25"/>
    </row>
    <row r="505" ht="15.75" customHeight="1">
      <c r="C505" s="24"/>
      <c r="G505" s="25"/>
    </row>
    <row r="506" ht="15.75" customHeight="1">
      <c r="C506" s="24"/>
      <c r="G506" s="25"/>
    </row>
    <row r="507" ht="15.75" customHeight="1">
      <c r="C507" s="24"/>
      <c r="G507" s="25"/>
    </row>
    <row r="508" ht="15.75" customHeight="1">
      <c r="C508" s="24"/>
      <c r="G508" s="25"/>
    </row>
    <row r="509" ht="15.75" customHeight="1">
      <c r="C509" s="24"/>
      <c r="G509" s="25"/>
    </row>
    <row r="510" ht="15.75" customHeight="1">
      <c r="C510" s="24"/>
      <c r="G510" s="25"/>
    </row>
    <row r="511" ht="15.75" customHeight="1">
      <c r="C511" s="24"/>
      <c r="G511" s="25"/>
    </row>
    <row r="512" ht="15.75" customHeight="1">
      <c r="C512" s="24"/>
      <c r="G512" s="25"/>
    </row>
    <row r="513" ht="15.75" customHeight="1">
      <c r="C513" s="24"/>
      <c r="G513" s="25"/>
    </row>
    <row r="514" ht="15.75" customHeight="1">
      <c r="C514" s="24"/>
      <c r="G514" s="25"/>
    </row>
    <row r="515" ht="15.75" customHeight="1">
      <c r="C515" s="24"/>
      <c r="G515" s="25"/>
    </row>
    <row r="516" ht="15.75" customHeight="1">
      <c r="C516" s="24"/>
      <c r="G516" s="25"/>
    </row>
    <row r="517" ht="15.75" customHeight="1">
      <c r="C517" s="24"/>
      <c r="G517" s="25"/>
    </row>
    <row r="518" ht="15.75" customHeight="1">
      <c r="C518" s="24"/>
      <c r="G518" s="25"/>
    </row>
    <row r="519" ht="15.75" customHeight="1">
      <c r="C519" s="24"/>
      <c r="G519" s="25"/>
    </row>
    <row r="520" ht="15.75" customHeight="1">
      <c r="C520" s="24"/>
      <c r="G520" s="25"/>
    </row>
    <row r="521" ht="15.75" customHeight="1">
      <c r="C521" s="24"/>
      <c r="G521" s="25"/>
    </row>
    <row r="522" ht="15.75" customHeight="1">
      <c r="C522" s="24"/>
      <c r="G522" s="25"/>
    </row>
    <row r="523" ht="15.75" customHeight="1">
      <c r="C523" s="24"/>
      <c r="G523" s="25"/>
    </row>
    <row r="524" ht="15.75" customHeight="1">
      <c r="C524" s="24"/>
      <c r="G524" s="25"/>
    </row>
    <row r="525" ht="15.75" customHeight="1">
      <c r="C525" s="24"/>
      <c r="G525" s="25"/>
    </row>
    <row r="526" ht="15.75" customHeight="1">
      <c r="C526" s="24"/>
      <c r="G526" s="25"/>
    </row>
    <row r="527" ht="15.75" customHeight="1">
      <c r="C527" s="24"/>
      <c r="G527" s="25"/>
    </row>
    <row r="528" ht="15.75" customHeight="1">
      <c r="C528" s="24"/>
      <c r="G528" s="25"/>
    </row>
    <row r="529" ht="15.75" customHeight="1">
      <c r="C529" s="24"/>
      <c r="G529" s="25"/>
    </row>
    <row r="530" ht="15.75" customHeight="1">
      <c r="C530" s="24"/>
      <c r="G530" s="25"/>
    </row>
    <row r="531" ht="15.75" customHeight="1">
      <c r="C531" s="24"/>
      <c r="G531" s="25"/>
    </row>
    <row r="532" ht="15.75" customHeight="1">
      <c r="C532" s="24"/>
      <c r="G532" s="25"/>
    </row>
    <row r="533" ht="15.75" customHeight="1">
      <c r="C533" s="24"/>
      <c r="G533" s="25"/>
    </row>
    <row r="534" ht="15.75" customHeight="1">
      <c r="C534" s="24"/>
      <c r="G534" s="25"/>
    </row>
    <row r="535" ht="15.75" customHeight="1">
      <c r="C535" s="24"/>
      <c r="G535" s="25"/>
    </row>
    <row r="536" ht="15.75" customHeight="1">
      <c r="C536" s="24"/>
      <c r="G536" s="25"/>
    </row>
    <row r="537" ht="15.75" customHeight="1">
      <c r="C537" s="24"/>
      <c r="G537" s="25"/>
    </row>
    <row r="538" ht="15.75" customHeight="1">
      <c r="C538" s="24"/>
      <c r="G538" s="25"/>
    </row>
    <row r="539" ht="15.75" customHeight="1">
      <c r="C539" s="24"/>
      <c r="G539" s="25"/>
    </row>
    <row r="540" ht="15.75" customHeight="1">
      <c r="C540" s="24"/>
      <c r="G540" s="25"/>
    </row>
    <row r="541" ht="15.75" customHeight="1">
      <c r="C541" s="24"/>
      <c r="G541" s="25"/>
    </row>
    <row r="542" ht="15.75" customHeight="1">
      <c r="C542" s="24"/>
      <c r="G542" s="25"/>
    </row>
    <row r="543" ht="15.75" customHeight="1">
      <c r="C543" s="24"/>
      <c r="G543" s="25"/>
    </row>
    <row r="544" ht="15.75" customHeight="1">
      <c r="C544" s="24"/>
      <c r="G544" s="25"/>
    </row>
    <row r="545" ht="15.75" customHeight="1">
      <c r="C545" s="24"/>
      <c r="G545" s="25"/>
    </row>
    <row r="546" ht="15.75" customHeight="1">
      <c r="C546" s="24"/>
      <c r="G546" s="25"/>
    </row>
    <row r="547" ht="15.75" customHeight="1">
      <c r="C547" s="24"/>
      <c r="G547" s="25"/>
    </row>
    <row r="548" ht="15.75" customHeight="1">
      <c r="C548" s="24"/>
      <c r="G548" s="25"/>
    </row>
    <row r="549" ht="15.75" customHeight="1">
      <c r="C549" s="24"/>
      <c r="G549" s="25"/>
    </row>
    <row r="550" ht="15.75" customHeight="1">
      <c r="C550" s="24"/>
      <c r="G550" s="25"/>
    </row>
    <row r="551" ht="15.75" customHeight="1">
      <c r="C551" s="24"/>
      <c r="G551" s="25"/>
    </row>
    <row r="552" ht="15.75" customHeight="1">
      <c r="C552" s="24"/>
      <c r="G552" s="25"/>
    </row>
    <row r="553" ht="15.75" customHeight="1">
      <c r="C553" s="24"/>
      <c r="G553" s="25"/>
    </row>
    <row r="554" ht="15.75" customHeight="1">
      <c r="C554" s="24"/>
      <c r="G554" s="25"/>
    </row>
    <row r="555" ht="15.75" customHeight="1">
      <c r="C555" s="24"/>
      <c r="G555" s="25"/>
    </row>
    <row r="556" ht="15.75" customHeight="1">
      <c r="C556" s="24"/>
      <c r="G556" s="25"/>
    </row>
    <row r="557" ht="15.75" customHeight="1">
      <c r="C557" s="24"/>
      <c r="G557" s="25"/>
    </row>
    <row r="558" ht="15.75" customHeight="1">
      <c r="C558" s="24"/>
      <c r="G558" s="25"/>
    </row>
    <row r="559" ht="15.75" customHeight="1">
      <c r="C559" s="24"/>
      <c r="G559" s="25"/>
    </row>
    <row r="560" ht="15.75" customHeight="1">
      <c r="C560" s="24"/>
      <c r="G560" s="25"/>
    </row>
    <row r="561" ht="15.75" customHeight="1">
      <c r="C561" s="24"/>
      <c r="G561" s="25"/>
    </row>
    <row r="562" ht="15.75" customHeight="1">
      <c r="C562" s="24"/>
      <c r="G562" s="25"/>
    </row>
    <row r="563" ht="15.75" customHeight="1">
      <c r="C563" s="24"/>
      <c r="G563" s="25"/>
    </row>
    <row r="564" ht="15.75" customHeight="1">
      <c r="C564" s="24"/>
      <c r="G564" s="25"/>
    </row>
    <row r="565" ht="15.75" customHeight="1">
      <c r="C565" s="24"/>
      <c r="G565" s="25"/>
    </row>
    <row r="566" ht="15.75" customHeight="1">
      <c r="C566" s="24"/>
      <c r="G566" s="25"/>
    </row>
    <row r="567" ht="15.75" customHeight="1">
      <c r="C567" s="24"/>
      <c r="G567" s="25"/>
    </row>
    <row r="568" ht="15.75" customHeight="1">
      <c r="C568" s="24"/>
      <c r="G568" s="25"/>
    </row>
    <row r="569" ht="15.75" customHeight="1">
      <c r="C569" s="24"/>
      <c r="G569" s="25"/>
    </row>
    <row r="570" ht="15.75" customHeight="1">
      <c r="C570" s="24"/>
      <c r="G570" s="25"/>
    </row>
    <row r="571" ht="15.75" customHeight="1">
      <c r="C571" s="24"/>
      <c r="G571" s="25"/>
    </row>
    <row r="572" ht="15.75" customHeight="1">
      <c r="C572" s="24"/>
      <c r="G572" s="25"/>
    </row>
    <row r="573" ht="15.75" customHeight="1">
      <c r="C573" s="24"/>
      <c r="G573" s="25"/>
    </row>
    <row r="574" ht="15.75" customHeight="1">
      <c r="C574" s="24"/>
      <c r="G574" s="25"/>
    </row>
    <row r="575" ht="15.75" customHeight="1">
      <c r="C575" s="24"/>
      <c r="G575" s="25"/>
    </row>
    <row r="576" ht="15.75" customHeight="1">
      <c r="C576" s="24"/>
      <c r="G576" s="25"/>
    </row>
    <row r="577" ht="15.75" customHeight="1">
      <c r="C577" s="24"/>
      <c r="G577" s="25"/>
    </row>
    <row r="578" ht="15.75" customHeight="1">
      <c r="C578" s="24"/>
      <c r="G578" s="25"/>
    </row>
    <row r="579" ht="15.75" customHeight="1">
      <c r="C579" s="24"/>
      <c r="G579" s="25"/>
    </row>
    <row r="580" ht="15.75" customHeight="1">
      <c r="C580" s="24"/>
      <c r="G580" s="25"/>
    </row>
    <row r="581" ht="15.75" customHeight="1">
      <c r="C581" s="24"/>
      <c r="G581" s="25"/>
    </row>
    <row r="582" ht="15.75" customHeight="1">
      <c r="C582" s="24"/>
      <c r="G582" s="25"/>
    </row>
    <row r="583" ht="15.75" customHeight="1">
      <c r="C583" s="24"/>
      <c r="G583" s="25"/>
    </row>
    <row r="584" ht="15.75" customHeight="1">
      <c r="C584" s="24"/>
      <c r="G584" s="25"/>
    </row>
    <row r="585" ht="15.75" customHeight="1">
      <c r="C585" s="24"/>
      <c r="G585" s="25"/>
    </row>
    <row r="586" ht="15.75" customHeight="1">
      <c r="C586" s="24"/>
      <c r="G586" s="25"/>
    </row>
    <row r="587" ht="15.75" customHeight="1">
      <c r="C587" s="24"/>
      <c r="G587" s="25"/>
    </row>
    <row r="588" ht="15.75" customHeight="1">
      <c r="C588" s="24"/>
      <c r="G588" s="25"/>
    </row>
    <row r="589" ht="15.75" customHeight="1">
      <c r="C589" s="24"/>
      <c r="G589" s="25"/>
    </row>
    <row r="590" ht="15.75" customHeight="1">
      <c r="C590" s="24"/>
      <c r="G590" s="25"/>
    </row>
    <row r="591" ht="15.75" customHeight="1">
      <c r="C591" s="24"/>
      <c r="G591" s="25"/>
    </row>
    <row r="592" ht="15.75" customHeight="1">
      <c r="C592" s="24"/>
      <c r="G592" s="25"/>
    </row>
    <row r="593" ht="15.75" customHeight="1">
      <c r="C593" s="24"/>
      <c r="G593" s="25"/>
    </row>
    <row r="594" ht="15.75" customHeight="1">
      <c r="C594" s="24"/>
      <c r="G594" s="25"/>
    </row>
    <row r="595" ht="15.75" customHeight="1">
      <c r="C595" s="24"/>
      <c r="G595" s="25"/>
    </row>
    <row r="596" ht="15.75" customHeight="1">
      <c r="C596" s="24"/>
      <c r="G596" s="25"/>
    </row>
    <row r="597" ht="15.75" customHeight="1">
      <c r="C597" s="24"/>
      <c r="G597" s="25"/>
    </row>
    <row r="598" ht="15.75" customHeight="1">
      <c r="C598" s="24"/>
      <c r="G598" s="25"/>
    </row>
    <row r="599" ht="15.75" customHeight="1">
      <c r="C599" s="24"/>
      <c r="G599" s="25"/>
    </row>
    <row r="600" ht="15.75" customHeight="1">
      <c r="C600" s="24"/>
      <c r="G600" s="25"/>
    </row>
    <row r="601" ht="15.75" customHeight="1">
      <c r="C601" s="24"/>
      <c r="G601" s="25"/>
    </row>
    <row r="602" ht="15.75" customHeight="1">
      <c r="C602" s="24"/>
      <c r="G602" s="25"/>
    </row>
    <row r="603" ht="15.75" customHeight="1">
      <c r="C603" s="24"/>
      <c r="G603" s="25"/>
    </row>
    <row r="604" ht="15.75" customHeight="1">
      <c r="C604" s="24"/>
      <c r="G604" s="25"/>
    </row>
    <row r="605" ht="15.75" customHeight="1">
      <c r="C605" s="24"/>
      <c r="G605" s="25"/>
    </row>
    <row r="606" ht="15.75" customHeight="1">
      <c r="C606" s="24"/>
      <c r="G606" s="25"/>
    </row>
    <row r="607" ht="15.75" customHeight="1">
      <c r="C607" s="24"/>
      <c r="G607" s="25"/>
    </row>
    <row r="608" ht="15.75" customHeight="1">
      <c r="C608" s="24"/>
      <c r="G608" s="25"/>
    </row>
    <row r="609" ht="15.75" customHeight="1">
      <c r="C609" s="24"/>
      <c r="G609" s="25"/>
    </row>
    <row r="610" ht="15.75" customHeight="1">
      <c r="C610" s="24"/>
      <c r="G610" s="25"/>
    </row>
    <row r="611" ht="15.75" customHeight="1">
      <c r="C611" s="24"/>
      <c r="G611" s="25"/>
    </row>
    <row r="612" ht="15.75" customHeight="1">
      <c r="C612" s="24"/>
      <c r="G612" s="25"/>
    </row>
    <row r="613" ht="15.75" customHeight="1">
      <c r="C613" s="24"/>
      <c r="G613" s="25"/>
    </row>
    <row r="614" ht="15.75" customHeight="1">
      <c r="C614" s="24"/>
      <c r="G614" s="25"/>
    </row>
    <row r="615" ht="15.75" customHeight="1">
      <c r="C615" s="24"/>
      <c r="G615" s="25"/>
    </row>
    <row r="616" ht="15.75" customHeight="1">
      <c r="C616" s="24"/>
      <c r="G616" s="25"/>
    </row>
    <row r="617" ht="15.75" customHeight="1">
      <c r="C617" s="24"/>
      <c r="G617" s="25"/>
    </row>
    <row r="618" ht="15.75" customHeight="1">
      <c r="C618" s="24"/>
      <c r="G618" s="25"/>
    </row>
    <row r="619" ht="15.75" customHeight="1">
      <c r="C619" s="24"/>
      <c r="G619" s="25"/>
    </row>
    <row r="620" ht="15.75" customHeight="1">
      <c r="C620" s="24"/>
      <c r="G620" s="25"/>
    </row>
    <row r="621" ht="15.75" customHeight="1">
      <c r="C621" s="24"/>
      <c r="G621" s="25"/>
    </row>
    <row r="622" ht="15.75" customHeight="1">
      <c r="C622" s="24"/>
      <c r="G622" s="25"/>
    </row>
    <row r="623" ht="15.75" customHeight="1">
      <c r="C623" s="24"/>
      <c r="G623" s="25"/>
    </row>
    <row r="624" ht="15.75" customHeight="1">
      <c r="C624" s="24"/>
      <c r="G624" s="25"/>
    </row>
    <row r="625" ht="15.75" customHeight="1">
      <c r="C625" s="24"/>
      <c r="G625" s="25"/>
    </row>
    <row r="626" ht="15.75" customHeight="1">
      <c r="C626" s="24"/>
      <c r="G626" s="25"/>
    </row>
    <row r="627" ht="15.75" customHeight="1">
      <c r="C627" s="24"/>
      <c r="G627" s="25"/>
    </row>
    <row r="628" ht="15.75" customHeight="1">
      <c r="C628" s="24"/>
      <c r="G628" s="25"/>
    </row>
    <row r="629" ht="15.75" customHeight="1">
      <c r="C629" s="24"/>
      <c r="G629" s="25"/>
    </row>
    <row r="630" ht="15.75" customHeight="1">
      <c r="C630" s="24"/>
      <c r="G630" s="25"/>
    </row>
    <row r="631" ht="15.75" customHeight="1">
      <c r="C631" s="24"/>
      <c r="G631" s="25"/>
    </row>
    <row r="632" ht="15.75" customHeight="1">
      <c r="C632" s="24"/>
      <c r="G632" s="25"/>
    </row>
    <row r="633" ht="15.75" customHeight="1">
      <c r="C633" s="24"/>
      <c r="G633" s="25"/>
    </row>
    <row r="634" ht="15.75" customHeight="1">
      <c r="C634" s="24"/>
      <c r="G634" s="25"/>
    </row>
    <row r="635" ht="15.75" customHeight="1">
      <c r="C635" s="24"/>
      <c r="G635" s="25"/>
    </row>
    <row r="636" ht="15.75" customHeight="1">
      <c r="C636" s="24"/>
      <c r="G636" s="25"/>
    </row>
    <row r="637" ht="15.75" customHeight="1">
      <c r="C637" s="24"/>
      <c r="G637" s="25"/>
    </row>
    <row r="638" ht="15.75" customHeight="1">
      <c r="C638" s="24"/>
      <c r="G638" s="25"/>
    </row>
    <row r="639" ht="15.75" customHeight="1">
      <c r="C639" s="24"/>
      <c r="G639" s="25"/>
    </row>
    <row r="640" ht="15.75" customHeight="1">
      <c r="C640" s="24"/>
      <c r="G640" s="25"/>
    </row>
    <row r="641" ht="15.75" customHeight="1">
      <c r="C641" s="24"/>
      <c r="G641" s="25"/>
    </row>
    <row r="642" ht="15.75" customHeight="1">
      <c r="C642" s="24"/>
      <c r="G642" s="25"/>
    </row>
    <row r="643" ht="15.75" customHeight="1">
      <c r="C643" s="24"/>
      <c r="G643" s="25"/>
    </row>
    <row r="644" ht="15.75" customHeight="1">
      <c r="C644" s="24"/>
      <c r="G644" s="25"/>
    </row>
    <row r="645" ht="15.75" customHeight="1">
      <c r="C645" s="24"/>
      <c r="G645" s="25"/>
    </row>
    <row r="646" ht="15.75" customHeight="1">
      <c r="C646" s="24"/>
      <c r="G646" s="25"/>
    </row>
    <row r="647" ht="15.75" customHeight="1">
      <c r="C647" s="24"/>
      <c r="G647" s="25"/>
    </row>
    <row r="648" ht="15.75" customHeight="1">
      <c r="C648" s="24"/>
      <c r="G648" s="25"/>
    </row>
    <row r="649" ht="15.75" customHeight="1">
      <c r="C649" s="24"/>
      <c r="G649" s="25"/>
    </row>
    <row r="650" ht="15.75" customHeight="1">
      <c r="C650" s="24"/>
      <c r="G650" s="25"/>
    </row>
    <row r="651" ht="15.75" customHeight="1">
      <c r="C651" s="24"/>
      <c r="G651" s="25"/>
    </row>
    <row r="652" ht="15.75" customHeight="1">
      <c r="C652" s="24"/>
      <c r="G652" s="25"/>
    </row>
    <row r="653" ht="15.75" customHeight="1">
      <c r="C653" s="24"/>
      <c r="G653" s="25"/>
    </row>
    <row r="654" ht="15.75" customHeight="1">
      <c r="C654" s="24"/>
      <c r="G654" s="25"/>
    </row>
    <row r="655" ht="15.75" customHeight="1">
      <c r="C655" s="24"/>
      <c r="G655" s="25"/>
    </row>
    <row r="656" ht="15.75" customHeight="1">
      <c r="C656" s="24"/>
      <c r="G656" s="25"/>
    </row>
    <row r="657" ht="15.75" customHeight="1">
      <c r="C657" s="24"/>
      <c r="G657" s="25"/>
    </row>
    <row r="658" ht="15.75" customHeight="1">
      <c r="C658" s="24"/>
      <c r="G658" s="25"/>
    </row>
    <row r="659" ht="15.75" customHeight="1">
      <c r="C659" s="24"/>
      <c r="G659" s="25"/>
    </row>
    <row r="660" ht="15.75" customHeight="1">
      <c r="C660" s="24"/>
      <c r="G660" s="25"/>
    </row>
    <row r="661" ht="15.75" customHeight="1">
      <c r="C661" s="24"/>
      <c r="G661" s="25"/>
    </row>
    <row r="662" ht="15.75" customHeight="1">
      <c r="C662" s="24"/>
      <c r="G662" s="25"/>
    </row>
    <row r="663" ht="15.75" customHeight="1">
      <c r="C663" s="24"/>
      <c r="G663" s="25"/>
    </row>
    <row r="664" ht="15.75" customHeight="1">
      <c r="C664" s="24"/>
      <c r="G664" s="25"/>
    </row>
    <row r="665" ht="15.75" customHeight="1">
      <c r="C665" s="24"/>
      <c r="G665" s="25"/>
    </row>
    <row r="666" ht="15.75" customHeight="1">
      <c r="C666" s="24"/>
      <c r="G666" s="25"/>
    </row>
    <row r="667" ht="15.75" customHeight="1">
      <c r="C667" s="24"/>
      <c r="G667" s="25"/>
    </row>
    <row r="668" ht="15.75" customHeight="1">
      <c r="C668" s="24"/>
      <c r="G668" s="25"/>
    </row>
    <row r="669" ht="15.75" customHeight="1">
      <c r="C669" s="24"/>
      <c r="G669" s="25"/>
    </row>
    <row r="670" ht="15.75" customHeight="1">
      <c r="C670" s="24"/>
      <c r="G670" s="25"/>
    </row>
    <row r="671" ht="15.75" customHeight="1">
      <c r="C671" s="24"/>
      <c r="G671" s="25"/>
    </row>
    <row r="672" ht="15.75" customHeight="1">
      <c r="C672" s="24"/>
      <c r="G672" s="25"/>
    </row>
    <row r="673" ht="15.75" customHeight="1">
      <c r="C673" s="24"/>
      <c r="G673" s="25"/>
    </row>
    <row r="674" ht="15.75" customHeight="1">
      <c r="C674" s="24"/>
      <c r="G674" s="25"/>
    </row>
    <row r="675" ht="15.75" customHeight="1">
      <c r="C675" s="24"/>
      <c r="G675" s="25"/>
    </row>
    <row r="676" ht="15.75" customHeight="1">
      <c r="C676" s="24"/>
      <c r="G676" s="25"/>
    </row>
    <row r="677" ht="15.75" customHeight="1">
      <c r="C677" s="24"/>
      <c r="G677" s="25"/>
    </row>
    <row r="678" ht="15.75" customHeight="1">
      <c r="C678" s="24"/>
      <c r="G678" s="25"/>
    </row>
    <row r="679" ht="15.75" customHeight="1">
      <c r="C679" s="24"/>
      <c r="G679" s="25"/>
    </row>
    <row r="680" ht="15.75" customHeight="1">
      <c r="C680" s="24"/>
      <c r="G680" s="25"/>
    </row>
    <row r="681" ht="15.75" customHeight="1">
      <c r="C681" s="24"/>
      <c r="G681" s="25"/>
    </row>
    <row r="682" ht="15.75" customHeight="1">
      <c r="C682" s="24"/>
      <c r="G682" s="25"/>
    </row>
    <row r="683" ht="15.75" customHeight="1">
      <c r="C683" s="24"/>
      <c r="G683" s="25"/>
    </row>
    <row r="684" ht="15.75" customHeight="1">
      <c r="C684" s="24"/>
      <c r="G684" s="25"/>
    </row>
    <row r="685" ht="15.75" customHeight="1">
      <c r="C685" s="24"/>
      <c r="G685" s="25"/>
    </row>
    <row r="686" ht="15.75" customHeight="1">
      <c r="C686" s="24"/>
      <c r="G686" s="25"/>
    </row>
    <row r="687" ht="15.75" customHeight="1">
      <c r="C687" s="24"/>
      <c r="G687" s="25"/>
    </row>
    <row r="688" ht="15.75" customHeight="1">
      <c r="C688" s="24"/>
      <c r="G688" s="25"/>
    </row>
    <row r="689" ht="15.75" customHeight="1">
      <c r="C689" s="24"/>
      <c r="G689" s="25"/>
    </row>
    <row r="690" ht="15.75" customHeight="1">
      <c r="C690" s="24"/>
      <c r="G690" s="25"/>
    </row>
    <row r="691" ht="15.75" customHeight="1">
      <c r="C691" s="24"/>
      <c r="G691" s="25"/>
    </row>
    <row r="692" ht="15.75" customHeight="1">
      <c r="C692" s="24"/>
      <c r="G692" s="25"/>
    </row>
    <row r="693" ht="15.75" customHeight="1">
      <c r="C693" s="24"/>
      <c r="G693" s="25"/>
    </row>
    <row r="694" ht="15.75" customHeight="1">
      <c r="C694" s="24"/>
      <c r="G694" s="25"/>
    </row>
    <row r="695" ht="15.75" customHeight="1">
      <c r="C695" s="24"/>
      <c r="G695" s="25"/>
    </row>
    <row r="696" ht="15.75" customHeight="1">
      <c r="C696" s="24"/>
      <c r="G696" s="25"/>
    </row>
    <row r="697" ht="15.75" customHeight="1">
      <c r="C697" s="24"/>
      <c r="G697" s="25"/>
    </row>
    <row r="698" ht="15.75" customHeight="1">
      <c r="C698" s="24"/>
      <c r="G698" s="25"/>
    </row>
    <row r="699" ht="15.75" customHeight="1">
      <c r="C699" s="24"/>
      <c r="G699" s="25"/>
    </row>
    <row r="700" ht="15.75" customHeight="1">
      <c r="C700" s="24"/>
      <c r="G700" s="25"/>
    </row>
    <row r="701" ht="15.75" customHeight="1">
      <c r="C701" s="24"/>
      <c r="G701" s="25"/>
    </row>
    <row r="702" ht="15.75" customHeight="1">
      <c r="C702" s="24"/>
      <c r="G702" s="25"/>
    </row>
    <row r="703" ht="15.75" customHeight="1">
      <c r="C703" s="24"/>
      <c r="G703" s="25"/>
    </row>
    <row r="704" ht="15.75" customHeight="1">
      <c r="C704" s="24"/>
      <c r="G704" s="25"/>
    </row>
    <row r="705" ht="15.75" customHeight="1">
      <c r="C705" s="24"/>
      <c r="G705" s="25"/>
    </row>
    <row r="706" ht="15.75" customHeight="1">
      <c r="C706" s="24"/>
      <c r="G706" s="25"/>
    </row>
    <row r="707" ht="15.75" customHeight="1">
      <c r="C707" s="24"/>
      <c r="G707" s="25"/>
    </row>
    <row r="708" ht="15.75" customHeight="1">
      <c r="C708" s="24"/>
      <c r="G708" s="25"/>
    </row>
    <row r="709" ht="15.75" customHeight="1">
      <c r="C709" s="24"/>
      <c r="G709" s="25"/>
    </row>
    <row r="710" ht="15.75" customHeight="1">
      <c r="C710" s="24"/>
      <c r="G710" s="25"/>
    </row>
    <row r="711" ht="15.75" customHeight="1">
      <c r="C711" s="24"/>
      <c r="G711" s="25"/>
    </row>
    <row r="712" ht="15.75" customHeight="1">
      <c r="C712" s="24"/>
      <c r="G712" s="25"/>
    </row>
    <row r="713" ht="15.75" customHeight="1">
      <c r="C713" s="24"/>
      <c r="G713" s="25"/>
    </row>
    <row r="714" ht="15.75" customHeight="1">
      <c r="C714" s="24"/>
      <c r="G714" s="25"/>
    </row>
    <row r="715" ht="15.75" customHeight="1">
      <c r="C715" s="24"/>
      <c r="G715" s="25"/>
    </row>
    <row r="716" ht="15.75" customHeight="1">
      <c r="C716" s="24"/>
      <c r="G716" s="25"/>
    </row>
    <row r="717" ht="15.75" customHeight="1">
      <c r="C717" s="24"/>
      <c r="G717" s="25"/>
    </row>
    <row r="718" ht="15.75" customHeight="1">
      <c r="C718" s="24"/>
      <c r="G718" s="25"/>
    </row>
    <row r="719" ht="15.75" customHeight="1">
      <c r="C719" s="24"/>
      <c r="G719" s="25"/>
    </row>
    <row r="720" ht="15.75" customHeight="1">
      <c r="C720" s="24"/>
      <c r="G720" s="25"/>
    </row>
    <row r="721" ht="15.75" customHeight="1">
      <c r="C721" s="24"/>
      <c r="G721" s="25"/>
    </row>
    <row r="722" ht="15.75" customHeight="1">
      <c r="C722" s="24"/>
      <c r="G722" s="25"/>
    </row>
    <row r="723" ht="15.75" customHeight="1">
      <c r="C723" s="24"/>
      <c r="G723" s="25"/>
    </row>
    <row r="724" ht="15.75" customHeight="1">
      <c r="C724" s="24"/>
      <c r="G724" s="25"/>
    </row>
    <row r="725" ht="15.75" customHeight="1">
      <c r="C725" s="24"/>
      <c r="G725" s="25"/>
    </row>
    <row r="726" ht="15.75" customHeight="1">
      <c r="C726" s="24"/>
      <c r="G726" s="25"/>
    </row>
    <row r="727" ht="15.75" customHeight="1">
      <c r="C727" s="24"/>
      <c r="G727" s="25"/>
    </row>
    <row r="728" ht="15.75" customHeight="1">
      <c r="C728" s="24"/>
      <c r="G728" s="25"/>
    </row>
    <row r="729" ht="15.75" customHeight="1">
      <c r="C729" s="24"/>
      <c r="G729" s="25"/>
    </row>
    <row r="730" ht="15.75" customHeight="1">
      <c r="C730" s="24"/>
      <c r="G730" s="25"/>
    </row>
    <row r="731" ht="15.75" customHeight="1">
      <c r="C731" s="24"/>
      <c r="G731" s="25"/>
    </row>
    <row r="732" ht="15.75" customHeight="1">
      <c r="C732" s="24"/>
      <c r="G732" s="25"/>
    </row>
    <row r="733" ht="15.75" customHeight="1">
      <c r="C733" s="24"/>
      <c r="G733" s="25"/>
    </row>
    <row r="734" ht="15.75" customHeight="1">
      <c r="C734" s="24"/>
      <c r="G734" s="25"/>
    </row>
    <row r="735" ht="15.75" customHeight="1">
      <c r="C735" s="24"/>
      <c r="G735" s="25"/>
    </row>
    <row r="736" ht="15.75" customHeight="1">
      <c r="C736" s="24"/>
      <c r="G736" s="25"/>
    </row>
    <row r="737" ht="15.75" customHeight="1">
      <c r="C737" s="24"/>
      <c r="G737" s="25"/>
    </row>
    <row r="738" ht="15.75" customHeight="1">
      <c r="C738" s="24"/>
      <c r="G738" s="25"/>
    </row>
    <row r="739" ht="15.75" customHeight="1">
      <c r="C739" s="24"/>
      <c r="G739" s="25"/>
    </row>
    <row r="740" ht="15.75" customHeight="1">
      <c r="C740" s="24"/>
      <c r="G740" s="25"/>
    </row>
    <row r="741" ht="15.75" customHeight="1">
      <c r="C741" s="24"/>
      <c r="G741" s="25"/>
    </row>
    <row r="742" ht="15.75" customHeight="1">
      <c r="C742" s="24"/>
      <c r="G742" s="25"/>
    </row>
    <row r="743" ht="15.75" customHeight="1">
      <c r="C743" s="24"/>
      <c r="G743" s="25"/>
    </row>
    <row r="744" ht="15.75" customHeight="1">
      <c r="C744" s="24"/>
      <c r="G744" s="25"/>
    </row>
    <row r="745" ht="15.75" customHeight="1">
      <c r="C745" s="24"/>
      <c r="G745" s="25"/>
    </row>
    <row r="746" ht="15.75" customHeight="1">
      <c r="C746" s="24"/>
      <c r="G746" s="25"/>
    </row>
    <row r="747" ht="15.75" customHeight="1">
      <c r="C747" s="24"/>
      <c r="G747" s="25"/>
    </row>
    <row r="748" ht="15.75" customHeight="1">
      <c r="C748" s="24"/>
      <c r="G748" s="25"/>
    </row>
    <row r="749" ht="15.75" customHeight="1">
      <c r="C749" s="24"/>
      <c r="G749" s="25"/>
    </row>
    <row r="750" ht="15.75" customHeight="1">
      <c r="C750" s="24"/>
      <c r="G750" s="25"/>
    </row>
    <row r="751" ht="15.75" customHeight="1">
      <c r="C751" s="24"/>
      <c r="G751" s="25"/>
    </row>
    <row r="752" ht="15.75" customHeight="1">
      <c r="C752" s="24"/>
      <c r="G752" s="25"/>
    </row>
    <row r="753" ht="15.75" customHeight="1">
      <c r="C753" s="24"/>
      <c r="G753" s="25"/>
    </row>
    <row r="754" ht="15.75" customHeight="1">
      <c r="C754" s="24"/>
      <c r="G754" s="25"/>
    </row>
    <row r="755" ht="15.75" customHeight="1">
      <c r="C755" s="24"/>
      <c r="G755" s="25"/>
    </row>
    <row r="756" ht="15.75" customHeight="1">
      <c r="C756" s="24"/>
      <c r="G756" s="25"/>
    </row>
    <row r="757" ht="15.75" customHeight="1">
      <c r="C757" s="24"/>
      <c r="G757" s="25"/>
    </row>
    <row r="758" ht="15.75" customHeight="1">
      <c r="C758" s="24"/>
      <c r="G758" s="25"/>
    </row>
    <row r="759" ht="15.75" customHeight="1">
      <c r="C759" s="24"/>
      <c r="G759" s="25"/>
    </row>
    <row r="760" ht="15.75" customHeight="1">
      <c r="C760" s="24"/>
      <c r="G760" s="25"/>
    </row>
    <row r="761" ht="15.75" customHeight="1">
      <c r="C761" s="24"/>
      <c r="G761" s="25"/>
    </row>
    <row r="762" ht="15.75" customHeight="1">
      <c r="C762" s="24"/>
      <c r="G762" s="25"/>
    </row>
    <row r="763" ht="15.75" customHeight="1">
      <c r="C763" s="24"/>
      <c r="G763" s="25"/>
    </row>
    <row r="764" ht="15.75" customHeight="1">
      <c r="C764" s="24"/>
      <c r="G764" s="25"/>
    </row>
    <row r="765" ht="15.75" customHeight="1">
      <c r="C765" s="24"/>
      <c r="G765" s="25"/>
    </row>
    <row r="766" ht="15.75" customHeight="1">
      <c r="C766" s="24"/>
      <c r="G766" s="25"/>
    </row>
    <row r="767" ht="15.75" customHeight="1">
      <c r="C767" s="24"/>
      <c r="G767" s="25"/>
    </row>
    <row r="768" ht="15.75" customHeight="1">
      <c r="C768" s="24"/>
      <c r="G768" s="25"/>
    </row>
    <row r="769" ht="15.75" customHeight="1">
      <c r="C769" s="24"/>
      <c r="G769" s="25"/>
    </row>
    <row r="770" ht="15.75" customHeight="1">
      <c r="C770" s="24"/>
      <c r="G770" s="25"/>
    </row>
    <row r="771" ht="15.75" customHeight="1">
      <c r="C771" s="24"/>
      <c r="G771" s="25"/>
    </row>
    <row r="772" ht="15.75" customHeight="1">
      <c r="C772" s="24"/>
      <c r="G772" s="25"/>
    </row>
    <row r="773" ht="15.75" customHeight="1">
      <c r="C773" s="24"/>
      <c r="G773" s="25"/>
    </row>
    <row r="774" ht="15.75" customHeight="1">
      <c r="C774" s="24"/>
      <c r="G774" s="25"/>
    </row>
    <row r="775" ht="15.75" customHeight="1">
      <c r="C775" s="24"/>
      <c r="G775" s="25"/>
    </row>
    <row r="776" ht="15.75" customHeight="1">
      <c r="C776" s="24"/>
      <c r="G776" s="25"/>
    </row>
    <row r="777" ht="15.75" customHeight="1">
      <c r="C777" s="24"/>
      <c r="G777" s="25"/>
    </row>
    <row r="778" ht="15.75" customHeight="1">
      <c r="C778" s="24"/>
      <c r="G778" s="25"/>
    </row>
    <row r="779" ht="15.75" customHeight="1">
      <c r="C779" s="24"/>
      <c r="G779" s="25"/>
    </row>
    <row r="780" ht="15.75" customHeight="1">
      <c r="C780" s="24"/>
      <c r="G780" s="25"/>
    </row>
    <row r="781" ht="15.75" customHeight="1">
      <c r="C781" s="24"/>
      <c r="G781" s="25"/>
    </row>
    <row r="782" ht="15.75" customHeight="1">
      <c r="C782" s="24"/>
      <c r="G782" s="25"/>
    </row>
    <row r="783" ht="15.75" customHeight="1">
      <c r="C783" s="24"/>
      <c r="G783" s="25"/>
    </row>
    <row r="784" ht="15.75" customHeight="1">
      <c r="C784" s="24"/>
      <c r="G784" s="25"/>
    </row>
    <row r="785" ht="15.75" customHeight="1">
      <c r="C785" s="24"/>
      <c r="G785" s="25"/>
    </row>
    <row r="786" ht="15.75" customHeight="1">
      <c r="C786" s="24"/>
      <c r="G786" s="25"/>
    </row>
    <row r="787" ht="15.75" customHeight="1">
      <c r="C787" s="24"/>
      <c r="G787" s="25"/>
    </row>
    <row r="788" ht="15.75" customHeight="1">
      <c r="C788" s="24"/>
      <c r="G788" s="25"/>
    </row>
    <row r="789" ht="15.75" customHeight="1">
      <c r="C789" s="24"/>
      <c r="G789" s="25"/>
    </row>
    <row r="790" ht="15.75" customHeight="1">
      <c r="C790" s="24"/>
      <c r="G790" s="25"/>
    </row>
    <row r="791" ht="15.75" customHeight="1">
      <c r="C791" s="24"/>
      <c r="G791" s="25"/>
    </row>
    <row r="792" ht="15.75" customHeight="1">
      <c r="C792" s="24"/>
      <c r="G792" s="25"/>
    </row>
    <row r="793" ht="15.75" customHeight="1">
      <c r="C793" s="24"/>
      <c r="G793" s="25"/>
    </row>
    <row r="794" ht="15.75" customHeight="1">
      <c r="C794" s="24"/>
      <c r="G794" s="25"/>
    </row>
    <row r="795" ht="15.75" customHeight="1">
      <c r="C795" s="24"/>
      <c r="G795" s="25"/>
    </row>
    <row r="796" ht="15.75" customHeight="1">
      <c r="C796" s="24"/>
      <c r="G796" s="25"/>
    </row>
    <row r="797" ht="15.75" customHeight="1">
      <c r="C797" s="24"/>
      <c r="G797" s="25"/>
    </row>
    <row r="798" ht="15.75" customHeight="1">
      <c r="C798" s="24"/>
      <c r="G798" s="25"/>
    </row>
    <row r="799" ht="15.75" customHeight="1">
      <c r="C799" s="24"/>
      <c r="G799" s="25"/>
    </row>
    <row r="800" ht="15.75" customHeight="1">
      <c r="C800" s="24"/>
      <c r="G800" s="25"/>
    </row>
    <row r="801" ht="15.75" customHeight="1">
      <c r="C801" s="24"/>
      <c r="G801" s="25"/>
    </row>
    <row r="802" ht="15.75" customHeight="1">
      <c r="C802" s="24"/>
      <c r="G802" s="25"/>
    </row>
    <row r="803" ht="15.75" customHeight="1">
      <c r="C803" s="24"/>
      <c r="G803" s="25"/>
    </row>
    <row r="804" ht="15.75" customHeight="1">
      <c r="C804" s="24"/>
      <c r="G804" s="25"/>
    </row>
    <row r="805" ht="15.75" customHeight="1">
      <c r="C805" s="24"/>
      <c r="G805" s="25"/>
    </row>
    <row r="806" ht="15.75" customHeight="1">
      <c r="C806" s="24"/>
      <c r="G806" s="25"/>
    </row>
    <row r="807" ht="15.75" customHeight="1">
      <c r="C807" s="24"/>
      <c r="G807" s="25"/>
    </row>
    <row r="808" ht="15.75" customHeight="1">
      <c r="C808" s="24"/>
      <c r="G808" s="25"/>
    </row>
    <row r="809" ht="15.75" customHeight="1">
      <c r="C809" s="24"/>
      <c r="G809" s="25"/>
    </row>
    <row r="810" ht="15.75" customHeight="1">
      <c r="C810" s="24"/>
      <c r="G810" s="25"/>
    </row>
    <row r="811" ht="15.75" customHeight="1">
      <c r="C811" s="24"/>
      <c r="G811" s="25"/>
    </row>
    <row r="812" ht="15.75" customHeight="1">
      <c r="C812" s="24"/>
      <c r="G812" s="25"/>
    </row>
    <row r="813" ht="15.75" customHeight="1">
      <c r="C813" s="24"/>
      <c r="G813" s="25"/>
    </row>
    <row r="814" ht="15.75" customHeight="1">
      <c r="C814" s="24"/>
      <c r="G814" s="25"/>
    </row>
    <row r="815" ht="15.75" customHeight="1">
      <c r="C815" s="24"/>
      <c r="G815" s="25"/>
    </row>
    <row r="816" ht="15.75" customHeight="1">
      <c r="C816" s="24"/>
      <c r="G816" s="25"/>
    </row>
    <row r="817" ht="15.75" customHeight="1">
      <c r="C817" s="24"/>
      <c r="G817" s="25"/>
    </row>
    <row r="818" ht="15.75" customHeight="1">
      <c r="C818" s="24"/>
      <c r="G818" s="25"/>
    </row>
    <row r="819" ht="15.75" customHeight="1">
      <c r="C819" s="24"/>
      <c r="G819" s="25"/>
    </row>
    <row r="820" ht="15.75" customHeight="1">
      <c r="C820" s="24"/>
      <c r="G820" s="25"/>
    </row>
    <row r="821" ht="15.75" customHeight="1">
      <c r="C821" s="24"/>
      <c r="G821" s="25"/>
    </row>
    <row r="822" ht="15.75" customHeight="1">
      <c r="C822" s="24"/>
      <c r="G822" s="25"/>
    </row>
    <row r="823" ht="15.75" customHeight="1">
      <c r="C823" s="24"/>
      <c r="G823" s="25"/>
    </row>
    <row r="824" ht="15.75" customHeight="1">
      <c r="C824" s="24"/>
      <c r="G824" s="25"/>
    </row>
    <row r="825" ht="15.75" customHeight="1">
      <c r="C825" s="24"/>
      <c r="G825" s="25"/>
    </row>
    <row r="826" ht="15.75" customHeight="1">
      <c r="C826" s="24"/>
      <c r="G826" s="25"/>
    </row>
    <row r="827" ht="15.75" customHeight="1">
      <c r="C827" s="24"/>
      <c r="G827" s="25"/>
    </row>
    <row r="828" ht="15.75" customHeight="1">
      <c r="C828" s="24"/>
      <c r="G828" s="25"/>
    </row>
    <row r="829" ht="15.75" customHeight="1">
      <c r="C829" s="24"/>
      <c r="G829" s="25"/>
    </row>
    <row r="830" ht="15.75" customHeight="1">
      <c r="C830" s="24"/>
      <c r="G830" s="25"/>
    </row>
    <row r="831" ht="15.75" customHeight="1">
      <c r="C831" s="24"/>
      <c r="G831" s="25"/>
    </row>
    <row r="832" ht="15.75" customHeight="1">
      <c r="C832" s="24"/>
      <c r="G832" s="25"/>
    </row>
    <row r="833" ht="15.75" customHeight="1">
      <c r="C833" s="24"/>
      <c r="G833" s="25"/>
    </row>
    <row r="834" ht="15.75" customHeight="1">
      <c r="C834" s="24"/>
      <c r="G834" s="25"/>
    </row>
    <row r="835" ht="15.75" customHeight="1">
      <c r="C835" s="24"/>
      <c r="G835" s="25"/>
    </row>
    <row r="836" ht="15.75" customHeight="1">
      <c r="C836" s="24"/>
      <c r="G836" s="25"/>
    </row>
    <row r="837" ht="15.75" customHeight="1">
      <c r="C837" s="24"/>
      <c r="G837" s="25"/>
    </row>
    <row r="838" ht="15.75" customHeight="1">
      <c r="C838" s="24"/>
      <c r="G838" s="25"/>
    </row>
    <row r="839" ht="15.75" customHeight="1">
      <c r="C839" s="24"/>
      <c r="G839" s="25"/>
    </row>
    <row r="840" ht="15.75" customHeight="1">
      <c r="C840" s="24"/>
      <c r="G840" s="25"/>
    </row>
    <row r="841" ht="15.75" customHeight="1">
      <c r="C841" s="24"/>
      <c r="G841" s="25"/>
    </row>
    <row r="842" ht="15.75" customHeight="1">
      <c r="C842" s="24"/>
      <c r="G842" s="25"/>
    </row>
    <row r="843" ht="15.75" customHeight="1">
      <c r="C843" s="24"/>
      <c r="G843" s="25"/>
    </row>
    <row r="844" ht="15.75" customHeight="1">
      <c r="C844" s="24"/>
      <c r="G844" s="25"/>
    </row>
    <row r="845" ht="15.75" customHeight="1">
      <c r="C845" s="24"/>
      <c r="G845" s="25"/>
    </row>
    <row r="846" ht="15.75" customHeight="1">
      <c r="C846" s="24"/>
      <c r="G846" s="25"/>
    </row>
    <row r="847" ht="15.75" customHeight="1">
      <c r="C847" s="24"/>
      <c r="G847" s="25"/>
    </row>
    <row r="848" ht="15.75" customHeight="1">
      <c r="C848" s="24"/>
      <c r="G848" s="25"/>
    </row>
    <row r="849" ht="15.75" customHeight="1">
      <c r="C849" s="24"/>
      <c r="G849" s="25"/>
    </row>
    <row r="850" ht="15.75" customHeight="1">
      <c r="C850" s="24"/>
      <c r="G850" s="25"/>
    </row>
    <row r="851" ht="15.75" customHeight="1">
      <c r="C851" s="24"/>
      <c r="G851" s="25"/>
    </row>
    <row r="852" ht="15.75" customHeight="1">
      <c r="C852" s="24"/>
      <c r="G852" s="25"/>
    </row>
    <row r="853" ht="15.75" customHeight="1">
      <c r="C853" s="24"/>
      <c r="G853" s="25"/>
    </row>
    <row r="854" ht="15.75" customHeight="1">
      <c r="C854" s="24"/>
      <c r="G854" s="25"/>
    </row>
    <row r="855" ht="15.75" customHeight="1">
      <c r="C855" s="24"/>
      <c r="G855" s="25"/>
    </row>
    <row r="856" ht="15.75" customHeight="1">
      <c r="C856" s="24"/>
      <c r="G856" s="25"/>
    </row>
    <row r="857" ht="15.75" customHeight="1">
      <c r="C857" s="24"/>
      <c r="G857" s="25"/>
    </row>
    <row r="858" ht="15.75" customHeight="1">
      <c r="C858" s="24"/>
      <c r="G858" s="25"/>
    </row>
    <row r="859" ht="15.75" customHeight="1">
      <c r="C859" s="24"/>
      <c r="G859" s="25"/>
    </row>
    <row r="860" ht="15.75" customHeight="1">
      <c r="C860" s="24"/>
      <c r="G860" s="25"/>
    </row>
    <row r="861" ht="15.75" customHeight="1">
      <c r="C861" s="24"/>
      <c r="G861" s="25"/>
    </row>
    <row r="862" ht="15.75" customHeight="1">
      <c r="C862" s="24"/>
      <c r="G862" s="25"/>
    </row>
    <row r="863" ht="15.75" customHeight="1">
      <c r="C863" s="24"/>
      <c r="G863" s="25"/>
    </row>
    <row r="864" ht="15.75" customHeight="1">
      <c r="C864" s="24"/>
      <c r="G864" s="25"/>
    </row>
    <row r="865" ht="15.75" customHeight="1">
      <c r="C865" s="24"/>
      <c r="G865" s="25"/>
    </row>
    <row r="866" ht="15.75" customHeight="1">
      <c r="C866" s="24"/>
      <c r="G866" s="25"/>
    </row>
    <row r="867" ht="15.75" customHeight="1">
      <c r="C867" s="24"/>
      <c r="G867" s="25"/>
    </row>
    <row r="868" ht="15.75" customHeight="1">
      <c r="C868" s="24"/>
      <c r="G868" s="25"/>
    </row>
    <row r="869" ht="15.75" customHeight="1">
      <c r="C869" s="24"/>
      <c r="G869" s="25"/>
    </row>
    <row r="870" ht="15.75" customHeight="1">
      <c r="C870" s="24"/>
      <c r="G870" s="25"/>
    </row>
    <row r="871" ht="15.75" customHeight="1">
      <c r="C871" s="24"/>
      <c r="G871" s="25"/>
    </row>
    <row r="872" ht="15.75" customHeight="1">
      <c r="C872" s="24"/>
      <c r="G872" s="25"/>
    </row>
    <row r="873" ht="15.75" customHeight="1">
      <c r="C873" s="24"/>
      <c r="G873" s="25"/>
    </row>
    <row r="874" ht="15.75" customHeight="1">
      <c r="C874" s="24"/>
      <c r="G874" s="25"/>
    </row>
    <row r="875" ht="15.75" customHeight="1">
      <c r="C875" s="24"/>
      <c r="G875" s="25"/>
    </row>
    <row r="876" ht="15.75" customHeight="1">
      <c r="C876" s="24"/>
      <c r="G876" s="25"/>
    </row>
    <row r="877" ht="15.75" customHeight="1">
      <c r="C877" s="24"/>
      <c r="G877" s="25"/>
    </row>
    <row r="878" ht="15.75" customHeight="1">
      <c r="C878" s="24"/>
      <c r="G878" s="25"/>
    </row>
    <row r="879" ht="15.75" customHeight="1">
      <c r="C879" s="24"/>
      <c r="G879" s="25"/>
    </row>
    <row r="880" ht="15.75" customHeight="1">
      <c r="C880" s="24"/>
      <c r="G880" s="25"/>
    </row>
    <row r="881" ht="15.75" customHeight="1">
      <c r="C881" s="24"/>
      <c r="G881" s="25"/>
    </row>
    <row r="882" ht="15.75" customHeight="1">
      <c r="C882" s="24"/>
      <c r="G882" s="25"/>
    </row>
    <row r="883" ht="15.75" customHeight="1">
      <c r="C883" s="24"/>
      <c r="G883" s="25"/>
    </row>
    <row r="884" ht="15.75" customHeight="1">
      <c r="C884" s="24"/>
      <c r="G884" s="25"/>
    </row>
    <row r="885" ht="15.75" customHeight="1">
      <c r="C885" s="24"/>
      <c r="G885" s="25"/>
    </row>
    <row r="886" ht="15.75" customHeight="1">
      <c r="C886" s="24"/>
      <c r="G886" s="25"/>
    </row>
    <row r="887" ht="15.75" customHeight="1">
      <c r="C887" s="24"/>
      <c r="G887" s="25"/>
    </row>
    <row r="888" ht="15.75" customHeight="1">
      <c r="C888" s="24"/>
      <c r="G888" s="25"/>
    </row>
    <row r="889" ht="15.75" customHeight="1">
      <c r="C889" s="24"/>
      <c r="G889" s="25"/>
    </row>
    <row r="890" ht="15.75" customHeight="1">
      <c r="C890" s="24"/>
      <c r="G890" s="25"/>
    </row>
    <row r="891" ht="15.75" customHeight="1">
      <c r="C891" s="24"/>
      <c r="G891" s="25"/>
    </row>
    <row r="892" ht="15.75" customHeight="1">
      <c r="C892" s="24"/>
      <c r="G892" s="25"/>
    </row>
    <row r="893" ht="15.75" customHeight="1">
      <c r="C893" s="24"/>
      <c r="G893" s="25"/>
    </row>
    <row r="894" ht="15.75" customHeight="1">
      <c r="C894" s="24"/>
      <c r="G894" s="25"/>
    </row>
    <row r="895" ht="15.75" customHeight="1">
      <c r="C895" s="24"/>
      <c r="G895" s="25"/>
    </row>
    <row r="896" ht="15.75" customHeight="1">
      <c r="C896" s="24"/>
      <c r="G896" s="25"/>
    </row>
    <row r="897" ht="15.75" customHeight="1">
      <c r="C897" s="24"/>
      <c r="G897" s="25"/>
    </row>
    <row r="898" ht="15.75" customHeight="1">
      <c r="C898" s="24"/>
      <c r="G898" s="25"/>
    </row>
    <row r="899" ht="15.75" customHeight="1">
      <c r="C899" s="24"/>
      <c r="G899" s="25"/>
    </row>
    <row r="900" ht="15.75" customHeight="1">
      <c r="C900" s="24"/>
      <c r="G900" s="25"/>
    </row>
    <row r="901" ht="15.75" customHeight="1">
      <c r="C901" s="24"/>
      <c r="G901" s="25"/>
    </row>
    <row r="902" ht="15.75" customHeight="1">
      <c r="C902" s="24"/>
      <c r="G902" s="25"/>
    </row>
    <row r="903" ht="15.75" customHeight="1">
      <c r="C903" s="24"/>
      <c r="G903" s="25"/>
    </row>
    <row r="904" ht="15.75" customHeight="1">
      <c r="C904" s="24"/>
      <c r="G904" s="25"/>
    </row>
    <row r="905" ht="15.75" customHeight="1">
      <c r="C905" s="24"/>
      <c r="G905" s="25"/>
    </row>
    <row r="906" ht="15.75" customHeight="1">
      <c r="C906" s="24"/>
      <c r="G906" s="25"/>
    </row>
    <row r="907" ht="15.75" customHeight="1">
      <c r="C907" s="24"/>
      <c r="G907" s="25"/>
    </row>
    <row r="908" ht="15.75" customHeight="1">
      <c r="C908" s="24"/>
      <c r="G908" s="25"/>
    </row>
    <row r="909" ht="15.75" customHeight="1">
      <c r="C909" s="24"/>
      <c r="G909" s="25"/>
    </row>
    <row r="910" ht="15.75" customHeight="1">
      <c r="C910" s="24"/>
      <c r="G910" s="25"/>
    </row>
    <row r="911" ht="15.75" customHeight="1">
      <c r="C911" s="24"/>
      <c r="G911" s="25"/>
    </row>
    <row r="912" ht="15.75" customHeight="1">
      <c r="C912" s="24"/>
      <c r="G912" s="25"/>
    </row>
    <row r="913" ht="15.75" customHeight="1">
      <c r="C913" s="24"/>
      <c r="G913" s="25"/>
    </row>
    <row r="914" ht="15.75" customHeight="1">
      <c r="C914" s="24"/>
      <c r="G914" s="25"/>
    </row>
    <row r="915" ht="15.75" customHeight="1">
      <c r="C915" s="24"/>
      <c r="G915" s="25"/>
    </row>
    <row r="916" ht="15.75" customHeight="1">
      <c r="C916" s="24"/>
      <c r="G916" s="25"/>
    </row>
    <row r="917" ht="15.75" customHeight="1">
      <c r="C917" s="24"/>
      <c r="G917" s="25"/>
    </row>
    <row r="918" ht="15.75" customHeight="1">
      <c r="C918" s="24"/>
      <c r="G918" s="25"/>
    </row>
    <row r="919" ht="15.75" customHeight="1">
      <c r="C919" s="24"/>
      <c r="G919" s="25"/>
    </row>
    <row r="920" ht="15.75" customHeight="1">
      <c r="C920" s="24"/>
      <c r="G920" s="25"/>
    </row>
    <row r="921" ht="15.75" customHeight="1">
      <c r="C921" s="24"/>
      <c r="G921" s="25"/>
    </row>
    <row r="922" ht="15.75" customHeight="1">
      <c r="C922" s="24"/>
      <c r="G922" s="25"/>
    </row>
    <row r="923" ht="15.75" customHeight="1">
      <c r="C923" s="24"/>
      <c r="G923" s="25"/>
    </row>
    <row r="924" ht="15.75" customHeight="1">
      <c r="C924" s="24"/>
      <c r="G924" s="25"/>
    </row>
    <row r="925" ht="15.75" customHeight="1">
      <c r="C925" s="24"/>
      <c r="G925" s="25"/>
    </row>
    <row r="926" ht="15.75" customHeight="1">
      <c r="C926" s="24"/>
      <c r="G926" s="25"/>
    </row>
    <row r="927" ht="15.75" customHeight="1">
      <c r="C927" s="24"/>
      <c r="G927" s="25"/>
    </row>
    <row r="928" ht="15.75" customHeight="1">
      <c r="C928" s="24"/>
      <c r="G928" s="25"/>
    </row>
    <row r="929" ht="15.75" customHeight="1">
      <c r="C929" s="24"/>
      <c r="G929" s="25"/>
    </row>
    <row r="930" ht="15.75" customHeight="1">
      <c r="C930" s="24"/>
      <c r="G930" s="25"/>
    </row>
    <row r="931" ht="15.75" customHeight="1">
      <c r="C931" s="24"/>
      <c r="G931" s="25"/>
    </row>
    <row r="932" ht="15.75" customHeight="1">
      <c r="C932" s="24"/>
      <c r="G932" s="25"/>
    </row>
    <row r="933" ht="15.75" customHeight="1">
      <c r="C933" s="24"/>
      <c r="G933" s="25"/>
    </row>
    <row r="934" ht="15.75" customHeight="1">
      <c r="C934" s="24"/>
      <c r="G934" s="25"/>
    </row>
    <row r="935" ht="15.75" customHeight="1">
      <c r="C935" s="24"/>
      <c r="G935" s="25"/>
    </row>
    <row r="936" ht="15.75" customHeight="1">
      <c r="C936" s="24"/>
      <c r="G936" s="25"/>
    </row>
    <row r="937" ht="15.75" customHeight="1">
      <c r="C937" s="24"/>
      <c r="G937" s="25"/>
    </row>
    <row r="938" ht="15.75" customHeight="1">
      <c r="C938" s="24"/>
      <c r="G938" s="25"/>
    </row>
    <row r="939" ht="15.75" customHeight="1">
      <c r="C939" s="24"/>
      <c r="G939" s="25"/>
    </row>
    <row r="940" ht="15.75" customHeight="1">
      <c r="C940" s="24"/>
      <c r="G940" s="25"/>
    </row>
    <row r="941" ht="15.75" customHeight="1">
      <c r="C941" s="24"/>
      <c r="G941" s="25"/>
    </row>
    <row r="942" ht="15.75" customHeight="1">
      <c r="C942" s="24"/>
      <c r="G942" s="25"/>
    </row>
    <row r="943" ht="15.75" customHeight="1">
      <c r="C943" s="24"/>
      <c r="G943" s="25"/>
    </row>
    <row r="944" ht="15.75" customHeight="1">
      <c r="C944" s="24"/>
      <c r="G944" s="25"/>
    </row>
    <row r="945" ht="15.75" customHeight="1">
      <c r="C945" s="24"/>
      <c r="G945" s="25"/>
    </row>
    <row r="946" ht="15.75" customHeight="1">
      <c r="C946" s="24"/>
      <c r="G946" s="25"/>
    </row>
    <row r="947" ht="15.75" customHeight="1">
      <c r="C947" s="24"/>
      <c r="G947" s="25"/>
    </row>
    <row r="948" ht="15.75" customHeight="1">
      <c r="C948" s="24"/>
      <c r="G948" s="25"/>
    </row>
    <row r="949" ht="15.75" customHeight="1">
      <c r="C949" s="24"/>
      <c r="G949" s="25"/>
    </row>
    <row r="950" ht="15.75" customHeight="1">
      <c r="C950" s="24"/>
      <c r="G950" s="25"/>
    </row>
    <row r="951" ht="15.75" customHeight="1">
      <c r="C951" s="24"/>
      <c r="G951" s="25"/>
    </row>
    <row r="952" ht="15.75" customHeight="1">
      <c r="C952" s="24"/>
      <c r="G952" s="25"/>
    </row>
    <row r="953" ht="15.75" customHeight="1">
      <c r="C953" s="24"/>
      <c r="G953" s="25"/>
    </row>
    <row r="954" ht="15.75" customHeight="1">
      <c r="C954" s="24"/>
      <c r="G954" s="25"/>
    </row>
    <row r="955" ht="15.75" customHeight="1">
      <c r="C955" s="24"/>
      <c r="G955" s="25"/>
    </row>
    <row r="956" ht="15.75" customHeight="1">
      <c r="C956" s="24"/>
      <c r="G956" s="25"/>
    </row>
    <row r="957" ht="15.75" customHeight="1">
      <c r="C957" s="24"/>
      <c r="G957" s="25"/>
    </row>
    <row r="958" ht="15.75" customHeight="1">
      <c r="C958" s="24"/>
      <c r="G958" s="25"/>
    </row>
    <row r="959" ht="15.75" customHeight="1">
      <c r="C959" s="24"/>
      <c r="G959" s="25"/>
    </row>
    <row r="960" ht="15.75" customHeight="1">
      <c r="C960" s="24"/>
      <c r="G960" s="25"/>
    </row>
    <row r="961" ht="15.75" customHeight="1">
      <c r="C961" s="24"/>
      <c r="G961" s="25"/>
    </row>
    <row r="962" ht="15.75" customHeight="1">
      <c r="C962" s="24"/>
      <c r="G962" s="25"/>
    </row>
    <row r="963" ht="15.75" customHeight="1">
      <c r="C963" s="24"/>
      <c r="G963" s="25"/>
    </row>
    <row r="964" ht="15.75" customHeight="1">
      <c r="C964" s="24"/>
      <c r="G964" s="25"/>
    </row>
    <row r="965" ht="15.75" customHeight="1">
      <c r="C965" s="24"/>
      <c r="G965" s="25"/>
    </row>
    <row r="966" ht="15.75" customHeight="1">
      <c r="C966" s="24"/>
      <c r="G966" s="25"/>
    </row>
    <row r="967" ht="15.75" customHeight="1">
      <c r="C967" s="24"/>
      <c r="G967" s="25"/>
    </row>
    <row r="968" ht="15.75" customHeight="1">
      <c r="C968" s="24"/>
      <c r="G968" s="25"/>
    </row>
    <row r="969" ht="15.75" customHeight="1">
      <c r="C969" s="24"/>
      <c r="G969" s="25"/>
    </row>
    <row r="970" ht="15.75" customHeight="1">
      <c r="C970" s="24"/>
      <c r="G970" s="25"/>
    </row>
    <row r="971" ht="15.75" customHeight="1">
      <c r="C971" s="24"/>
      <c r="G971" s="25"/>
    </row>
    <row r="972" ht="15.75" customHeight="1">
      <c r="C972" s="24"/>
      <c r="G972" s="25"/>
    </row>
    <row r="973" ht="15.75" customHeight="1">
      <c r="C973" s="24"/>
      <c r="G973" s="25"/>
    </row>
    <row r="974" ht="15.75" customHeight="1">
      <c r="C974" s="24"/>
      <c r="G974" s="25"/>
    </row>
    <row r="975" ht="15.75" customHeight="1">
      <c r="C975" s="24"/>
      <c r="G975" s="25"/>
    </row>
    <row r="976" ht="15.75" customHeight="1">
      <c r="C976" s="24"/>
      <c r="G976" s="25"/>
    </row>
    <row r="977" ht="15.75" customHeight="1">
      <c r="C977" s="24"/>
      <c r="G977" s="25"/>
    </row>
    <row r="978" ht="15.75" customHeight="1">
      <c r="C978" s="24"/>
      <c r="G978" s="25"/>
    </row>
    <row r="979" ht="15.75" customHeight="1">
      <c r="C979" s="24"/>
      <c r="G979" s="25"/>
    </row>
    <row r="980" ht="15.75" customHeight="1">
      <c r="C980" s="24"/>
      <c r="G980" s="25"/>
    </row>
    <row r="981" ht="15.75" customHeight="1">
      <c r="C981" s="24"/>
      <c r="G981" s="25"/>
    </row>
    <row r="982" ht="15.75" customHeight="1">
      <c r="C982" s="24"/>
      <c r="G982" s="25"/>
    </row>
    <row r="983" ht="15.75" customHeight="1">
      <c r="C983" s="24"/>
      <c r="G983" s="25"/>
    </row>
    <row r="984" ht="15.75" customHeight="1">
      <c r="C984" s="24"/>
      <c r="G984" s="25"/>
    </row>
    <row r="985" ht="15.75" customHeight="1">
      <c r="C985" s="24"/>
      <c r="G985" s="25"/>
    </row>
    <row r="986" ht="15.75" customHeight="1">
      <c r="C986" s="24"/>
      <c r="G986" s="25"/>
    </row>
    <row r="987" ht="15.75" customHeight="1">
      <c r="C987" s="24"/>
      <c r="G987" s="25"/>
    </row>
    <row r="988" ht="15.75" customHeight="1">
      <c r="C988" s="24"/>
      <c r="G988" s="25"/>
    </row>
    <row r="989" ht="15.75" customHeight="1">
      <c r="C989" s="24"/>
      <c r="G989" s="25"/>
    </row>
    <row r="990" ht="15.75" customHeight="1">
      <c r="C990" s="24"/>
      <c r="G990" s="25"/>
    </row>
    <row r="991" ht="15.75" customHeight="1">
      <c r="C991" s="24"/>
      <c r="G991" s="25"/>
    </row>
    <row r="992" ht="15.75" customHeight="1">
      <c r="C992" s="24"/>
      <c r="G992" s="25"/>
    </row>
    <row r="993" ht="15.75" customHeight="1">
      <c r="C993" s="24"/>
      <c r="G993" s="25"/>
    </row>
    <row r="994" ht="15.75" customHeight="1">
      <c r="C994" s="24"/>
      <c r="G994" s="25"/>
    </row>
    <row r="995" ht="15.75" customHeight="1">
      <c r="C995" s="24"/>
      <c r="G995" s="25"/>
    </row>
    <row r="996" ht="15.75" customHeight="1">
      <c r="C996" s="24"/>
      <c r="G996" s="25"/>
    </row>
    <row r="997" ht="15.75" customHeight="1">
      <c r="C997" s="24"/>
      <c r="G997" s="25"/>
    </row>
    <row r="998" ht="15.75" customHeight="1">
      <c r="C998" s="24"/>
      <c r="G998" s="25"/>
    </row>
    <row r="999" ht="15.75" customHeight="1">
      <c r="C999" s="24"/>
      <c r="G999" s="25"/>
    </row>
    <row r="1000" ht="15.75" customHeight="1">
      <c r="C1000" s="24"/>
      <c r="G1000" s="25"/>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sheetPr>
  <sheetViews>
    <sheetView workbookViewId="0"/>
  </sheetViews>
  <sheetFormatPr customHeight="1" defaultColWidth="14.43" defaultRowHeight="15.0"/>
  <cols>
    <col customWidth="1" min="1" max="1" width="14.29"/>
    <col customWidth="1" min="2" max="2" width="17.57"/>
    <col customWidth="1" min="3" max="3" width="14.29"/>
    <col customWidth="1" min="4" max="4" width="13.86"/>
    <col customWidth="1" min="5" max="5" width="12.43"/>
    <col customWidth="1" min="6" max="6" width="12.0"/>
    <col customWidth="1" min="7" max="7" width="9.43"/>
    <col customWidth="1" min="8" max="8" width="8.71"/>
    <col customWidth="1" min="11" max="11" width="13.86"/>
    <col customWidth="1" min="12" max="12" width="11.29"/>
  </cols>
  <sheetData>
    <row r="1">
      <c r="A1" s="9" t="s">
        <v>467</v>
      </c>
    </row>
    <row r="2">
      <c r="A2" s="9"/>
      <c r="B2" s="210"/>
      <c r="C2" s="210"/>
      <c r="D2" s="210"/>
      <c r="E2" s="210"/>
      <c r="F2" s="210"/>
      <c r="G2" s="210"/>
      <c r="H2" s="210"/>
    </row>
    <row r="3">
      <c r="A3" s="247" t="s">
        <v>468</v>
      </c>
      <c r="C3" s="210"/>
      <c r="D3" s="210"/>
      <c r="E3" s="210"/>
      <c r="F3" s="210"/>
      <c r="G3" s="210"/>
      <c r="H3" s="210"/>
    </row>
    <row r="4">
      <c r="A4" s="248" t="s">
        <v>115</v>
      </c>
      <c r="B4" s="249" t="s">
        <v>469</v>
      </c>
      <c r="C4" s="250"/>
      <c r="D4" s="251" t="s">
        <v>470</v>
      </c>
      <c r="E4" s="252"/>
      <c r="F4" s="250"/>
      <c r="G4" s="249" t="s">
        <v>471</v>
      </c>
      <c r="H4" s="250"/>
      <c r="I4" s="249" t="s">
        <v>472</v>
      </c>
      <c r="J4" s="250"/>
      <c r="K4" s="253" t="s">
        <v>473</v>
      </c>
      <c r="L4" s="250"/>
    </row>
    <row r="5">
      <c r="A5" s="254"/>
      <c r="B5" s="255" t="s">
        <v>474</v>
      </c>
      <c r="C5" s="256" t="s">
        <v>143</v>
      </c>
      <c r="D5" s="257" t="s">
        <v>475</v>
      </c>
      <c r="E5" s="258" t="s">
        <v>476</v>
      </c>
      <c r="F5" s="259" t="s">
        <v>477</v>
      </c>
      <c r="G5" s="257" t="s">
        <v>478</v>
      </c>
      <c r="H5" s="259" t="s">
        <v>479</v>
      </c>
      <c r="I5" s="257" t="s">
        <v>76</v>
      </c>
      <c r="J5" s="260" t="s">
        <v>122</v>
      </c>
      <c r="K5" s="261" t="s">
        <v>480</v>
      </c>
      <c r="L5" s="262" t="s">
        <v>333</v>
      </c>
    </row>
    <row r="6">
      <c r="A6" s="263">
        <v>43129.0</v>
      </c>
      <c r="B6" s="210">
        <v>50.0</v>
      </c>
      <c r="C6" s="264">
        <v>10000.0</v>
      </c>
      <c r="D6" s="265"/>
      <c r="E6" s="266"/>
      <c r="F6" s="267"/>
      <c r="G6" s="268"/>
      <c r="H6" s="264"/>
      <c r="I6" s="269">
        <f>SUM(C24:C52)</f>
        <v>35309</v>
      </c>
      <c r="J6" s="270">
        <f>E52</f>
        <v>35309</v>
      </c>
      <c r="K6" s="265">
        <v>0.0</v>
      </c>
      <c r="L6" s="129">
        <f t="shared" ref="L6:L19" si="1">SUM($K$6:K6)</f>
        <v>0</v>
      </c>
    </row>
    <row r="7">
      <c r="A7" s="271" t="s">
        <v>481</v>
      </c>
      <c r="B7" s="210">
        <v>100.0</v>
      </c>
      <c r="C7" s="264">
        <v>20000.0</v>
      </c>
      <c r="D7" s="268"/>
      <c r="E7" s="210"/>
      <c r="F7" s="264"/>
      <c r="G7" s="268"/>
      <c r="H7" s="264"/>
      <c r="I7" s="272">
        <f>SUM(C53:C62)</f>
        <v>56769</v>
      </c>
      <c r="J7" s="273">
        <f>C6+E62</f>
        <v>102078</v>
      </c>
      <c r="K7" s="268">
        <v>0.0</v>
      </c>
      <c r="L7" s="275">
        <f t="shared" si="1"/>
        <v>0</v>
      </c>
    </row>
    <row r="8">
      <c r="A8" s="271" t="s">
        <v>483</v>
      </c>
      <c r="B8" s="210">
        <v>200.0</v>
      </c>
      <c r="C8" s="264">
        <v>50000.0</v>
      </c>
      <c r="D8" s="268"/>
      <c r="E8" s="210"/>
      <c r="F8" s="264"/>
      <c r="G8" s="268"/>
      <c r="H8" s="264"/>
      <c r="I8" s="272">
        <f>SUM(C63:C72)</f>
        <v>101233</v>
      </c>
      <c r="J8" s="273">
        <f>C7+E72</f>
        <v>213311</v>
      </c>
      <c r="K8" s="268">
        <v>0.0</v>
      </c>
      <c r="L8" s="275">
        <f t="shared" si="1"/>
        <v>0</v>
      </c>
    </row>
    <row r="9">
      <c r="A9" s="271" t="s">
        <v>484</v>
      </c>
      <c r="B9" s="210">
        <v>400.0</v>
      </c>
      <c r="C9" s="264">
        <v>100000.0</v>
      </c>
      <c r="D9" s="268"/>
      <c r="E9" s="210"/>
      <c r="F9" s="264"/>
      <c r="G9" s="268"/>
      <c r="H9" s="264"/>
      <c r="I9" s="272">
        <f>SUM(C73:C82)</f>
        <v>181584</v>
      </c>
      <c r="J9" s="273">
        <f>C8+E82</f>
        <v>424895</v>
      </c>
      <c r="K9" s="268">
        <v>0.0</v>
      </c>
      <c r="L9" s="275">
        <f t="shared" si="1"/>
        <v>0</v>
      </c>
    </row>
    <row r="10">
      <c r="A10" s="271" t="s">
        <v>485</v>
      </c>
      <c r="B10" s="210">
        <v>1000.0</v>
      </c>
      <c r="C10" s="264">
        <v>500000.0</v>
      </c>
      <c r="D10" s="268"/>
      <c r="E10" s="210"/>
      <c r="F10" s="264"/>
      <c r="G10" s="268"/>
      <c r="H10" s="264"/>
      <c r="I10" s="272">
        <f>SUM(C83:C102)</f>
        <v>891356</v>
      </c>
      <c r="J10" s="273">
        <f>C9+E102</f>
        <v>1366251</v>
      </c>
      <c r="K10" s="268">
        <v>0.0</v>
      </c>
      <c r="L10" s="275">
        <f t="shared" si="1"/>
        <v>0</v>
      </c>
    </row>
    <row r="11">
      <c r="A11" s="281" t="s">
        <v>486</v>
      </c>
      <c r="B11" s="283">
        <v>2000.0</v>
      </c>
      <c r="C11" s="285">
        <v>1000000.0</v>
      </c>
      <c r="D11" s="287">
        <v>3.0</v>
      </c>
      <c r="E11" s="283"/>
      <c r="F11" s="285">
        <v>3.0</v>
      </c>
      <c r="G11" s="287"/>
      <c r="H11" s="285"/>
      <c r="I11" s="289">
        <f>SUM(C103:C122)</f>
        <v>2585964</v>
      </c>
      <c r="J11" s="291">
        <f>C10+E122</f>
        <v>4352215</v>
      </c>
      <c r="K11" s="287">
        <v>6.0</v>
      </c>
      <c r="L11" s="293">
        <f t="shared" si="1"/>
        <v>6</v>
      </c>
    </row>
    <row r="12">
      <c r="A12" s="295" t="s">
        <v>490</v>
      </c>
      <c r="B12" s="210">
        <v>2000.0</v>
      </c>
      <c r="C12" s="264"/>
      <c r="D12" s="268">
        <v>4.0</v>
      </c>
      <c r="E12" s="210"/>
      <c r="F12" s="264"/>
      <c r="G12" s="268"/>
      <c r="H12" s="264"/>
      <c r="I12" s="272">
        <f>SUM(C123:C162)</f>
        <v>14125000</v>
      </c>
      <c r="J12" s="273">
        <f>C11+E162</f>
        <v>18977215</v>
      </c>
      <c r="K12" s="268">
        <v>4.0</v>
      </c>
      <c r="L12" s="275">
        <f t="shared" si="1"/>
        <v>10</v>
      </c>
    </row>
    <row r="13">
      <c r="A13" s="271" t="s">
        <v>491</v>
      </c>
      <c r="B13" s="210">
        <v>3000.0</v>
      </c>
      <c r="C13" s="264"/>
      <c r="D13" s="268">
        <v>3.0</v>
      </c>
      <c r="E13" s="210" t="s">
        <v>492</v>
      </c>
      <c r="F13" s="264"/>
      <c r="G13" s="268"/>
      <c r="H13" s="264"/>
      <c r="I13" s="272">
        <f>SUM(C163:C182)</f>
        <v>9708000</v>
      </c>
      <c r="J13" s="273">
        <f>E182</f>
        <v>27685215</v>
      </c>
      <c r="K13" s="268">
        <v>9.0</v>
      </c>
      <c r="L13" s="275">
        <f t="shared" si="1"/>
        <v>19</v>
      </c>
    </row>
    <row r="14">
      <c r="A14" s="271" t="s">
        <v>493</v>
      </c>
      <c r="B14" s="210">
        <v>4000.0</v>
      </c>
      <c r="C14" s="264"/>
      <c r="D14" s="268">
        <v>2.0</v>
      </c>
      <c r="E14" s="210" t="s">
        <v>492</v>
      </c>
      <c r="F14" s="264">
        <v>1.0</v>
      </c>
      <c r="G14" s="268"/>
      <c r="H14" s="264"/>
      <c r="I14" s="272">
        <f>SUM(C183:C202)</f>
        <v>10604000</v>
      </c>
      <c r="J14" s="273">
        <f>E202</f>
        <v>38289215</v>
      </c>
      <c r="K14" s="268">
        <v>9.0</v>
      </c>
      <c r="L14" s="275">
        <f t="shared" si="1"/>
        <v>28</v>
      </c>
    </row>
    <row r="15">
      <c r="A15" s="271" t="s">
        <v>494</v>
      </c>
      <c r="B15" s="210">
        <v>10000.0</v>
      </c>
      <c r="C15" s="210"/>
      <c r="D15" s="268"/>
      <c r="E15" s="210" t="s">
        <v>492</v>
      </c>
      <c r="F15" s="264">
        <v>2.0</v>
      </c>
      <c r="G15" s="210" t="s">
        <v>495</v>
      </c>
      <c r="H15" s="210"/>
      <c r="I15" s="272">
        <f>SUM(C203:C222)</f>
        <v>11820000</v>
      </c>
      <c r="J15" s="273">
        <f>E222</f>
        <v>50109215</v>
      </c>
      <c r="K15" s="268">
        <v>36.0</v>
      </c>
      <c r="L15" s="275">
        <f t="shared" si="1"/>
        <v>64</v>
      </c>
    </row>
    <row r="16">
      <c r="A16" s="281" t="s">
        <v>496</v>
      </c>
      <c r="B16" s="283">
        <v>10000.0</v>
      </c>
      <c r="C16" s="285"/>
      <c r="D16" s="287"/>
      <c r="E16" s="283"/>
      <c r="F16" s="285">
        <v>1.0</v>
      </c>
      <c r="G16" s="287" t="s">
        <v>495</v>
      </c>
      <c r="H16" s="285"/>
      <c r="I16" s="289">
        <f>SUM(C223:C272)</f>
        <v>38513000</v>
      </c>
      <c r="J16" s="291">
        <f>E272</f>
        <v>88622215</v>
      </c>
      <c r="K16" s="287">
        <v>29.0</v>
      </c>
      <c r="L16" s="293">
        <f t="shared" si="1"/>
        <v>93</v>
      </c>
    </row>
    <row r="17">
      <c r="A17" s="271" t="s">
        <v>497</v>
      </c>
      <c r="B17" s="210">
        <v>10000.0</v>
      </c>
      <c r="C17" s="264"/>
      <c r="D17" s="268"/>
      <c r="E17" s="210"/>
      <c r="F17" s="264">
        <v>1.0</v>
      </c>
      <c r="G17" s="268" t="s">
        <v>495</v>
      </c>
      <c r="H17" s="264"/>
      <c r="I17" s="307">
        <f>SUM(C273:C282)</f>
        <v>0</v>
      </c>
      <c r="J17" s="309">
        <f>E282</f>
        <v>88622215</v>
      </c>
      <c r="K17" s="268">
        <v>29.0</v>
      </c>
      <c r="L17" s="275">
        <f t="shared" si="1"/>
        <v>122</v>
      </c>
    </row>
    <row r="18">
      <c r="A18" s="271" t="s">
        <v>498</v>
      </c>
      <c r="B18" s="210">
        <v>15000.0</v>
      </c>
      <c r="C18" s="264"/>
      <c r="D18" s="268"/>
      <c r="E18" s="210"/>
      <c r="F18" s="264"/>
      <c r="G18" s="268"/>
      <c r="H18" s="264" t="s">
        <v>499</v>
      </c>
      <c r="I18" s="272">
        <f>SUM(C283:C292)</f>
        <v>14027000</v>
      </c>
      <c r="J18" s="309">
        <f>E292</f>
        <v>102649215</v>
      </c>
      <c r="K18" s="268">
        <v>57.0</v>
      </c>
      <c r="L18" s="275">
        <f t="shared" si="1"/>
        <v>179</v>
      </c>
    </row>
    <row r="19">
      <c r="A19" s="311" t="s">
        <v>500</v>
      </c>
      <c r="B19" s="313" t="s">
        <v>390</v>
      </c>
      <c r="C19" s="314"/>
      <c r="D19" s="315"/>
      <c r="E19" s="313"/>
      <c r="F19" s="314"/>
      <c r="G19" s="315"/>
      <c r="H19" s="314"/>
      <c r="I19" s="317">
        <f>SUM(C293:C312)</f>
        <v>34976000</v>
      </c>
      <c r="J19" s="319">
        <f>E312</f>
        <v>137625215</v>
      </c>
      <c r="K19" s="320"/>
      <c r="L19" s="322">
        <f t="shared" si="1"/>
        <v>179</v>
      </c>
    </row>
    <row r="20">
      <c r="A20" s="9"/>
      <c r="B20" s="210"/>
      <c r="C20" s="210"/>
      <c r="D20" s="210"/>
      <c r="E20" s="210"/>
      <c r="F20" s="210"/>
      <c r="G20" s="210"/>
      <c r="H20" s="210"/>
    </row>
    <row r="21">
      <c r="A21" s="9"/>
      <c r="B21" s="210"/>
      <c r="C21" s="210"/>
      <c r="D21" s="210"/>
      <c r="E21" s="210"/>
      <c r="F21" s="210"/>
      <c r="G21" s="210"/>
      <c r="H21" s="210"/>
    </row>
    <row r="22">
      <c r="A22" s="324"/>
      <c r="B22" s="326" t="s">
        <v>501</v>
      </c>
      <c r="C22" s="250"/>
      <c r="D22" s="326" t="s">
        <v>502</v>
      </c>
      <c r="E22" s="250"/>
    </row>
    <row r="23">
      <c r="A23" s="328" t="s">
        <v>503</v>
      </c>
      <c r="B23" s="331" t="s">
        <v>145</v>
      </c>
      <c r="C23" s="259" t="s">
        <v>143</v>
      </c>
      <c r="D23" s="331" t="s">
        <v>504</v>
      </c>
      <c r="E23" s="259" t="s">
        <v>505</v>
      </c>
    </row>
    <row r="24">
      <c r="A24" s="133">
        <v>1.0</v>
      </c>
      <c r="B24" s="333">
        <v>20.0</v>
      </c>
      <c r="C24" s="336">
        <v>80.0</v>
      </c>
      <c r="D24" s="179">
        <f t="shared" ref="D24:D313" si="2">SUM($B$24:B24)</f>
        <v>20</v>
      </c>
      <c r="E24" s="273">
        <f t="shared" ref="E24:E313" si="3">SUM($C$24:C24)</f>
        <v>80</v>
      </c>
      <c r="F24" s="179"/>
      <c r="G24" s="179"/>
    </row>
    <row r="25">
      <c r="A25" s="133">
        <v>2.0</v>
      </c>
      <c r="B25" s="333">
        <v>25.0</v>
      </c>
      <c r="C25" s="336">
        <v>100.0</v>
      </c>
      <c r="D25" s="179">
        <f t="shared" si="2"/>
        <v>45</v>
      </c>
      <c r="E25" s="273">
        <f t="shared" si="3"/>
        <v>180</v>
      </c>
      <c r="F25" s="179"/>
      <c r="G25" s="179"/>
    </row>
    <row r="26">
      <c r="A26" s="133">
        <v>3.0</v>
      </c>
      <c r="B26" s="333">
        <v>30.0</v>
      </c>
      <c r="C26" s="336">
        <v>120.0</v>
      </c>
      <c r="D26" s="179">
        <f t="shared" si="2"/>
        <v>75</v>
      </c>
      <c r="E26" s="273">
        <f t="shared" si="3"/>
        <v>300</v>
      </c>
      <c r="F26" s="179"/>
      <c r="G26" s="179"/>
    </row>
    <row r="27">
      <c r="A27" s="133">
        <v>4.0</v>
      </c>
      <c r="B27" s="333">
        <v>35.0</v>
      </c>
      <c r="C27" s="336">
        <v>140.0</v>
      </c>
      <c r="D27" s="179">
        <f t="shared" si="2"/>
        <v>110</v>
      </c>
      <c r="E27" s="273">
        <f t="shared" si="3"/>
        <v>440</v>
      </c>
      <c r="F27" s="179"/>
      <c r="G27" s="179"/>
    </row>
    <row r="28">
      <c r="A28" s="133">
        <v>5.0</v>
      </c>
      <c r="B28" s="333">
        <v>40.0</v>
      </c>
      <c r="C28" s="336">
        <v>160.0</v>
      </c>
      <c r="D28" s="179">
        <f t="shared" si="2"/>
        <v>150</v>
      </c>
      <c r="E28" s="273">
        <f t="shared" si="3"/>
        <v>600</v>
      </c>
      <c r="F28" s="179"/>
      <c r="G28" s="179"/>
    </row>
    <row r="29">
      <c r="A29" s="133">
        <v>6.0</v>
      </c>
      <c r="B29" s="333">
        <v>45.0</v>
      </c>
      <c r="C29" s="336">
        <v>180.0</v>
      </c>
      <c r="D29" s="179">
        <f t="shared" si="2"/>
        <v>195</v>
      </c>
      <c r="E29" s="273">
        <f t="shared" si="3"/>
        <v>780</v>
      </c>
      <c r="F29" s="179"/>
      <c r="G29" s="179"/>
    </row>
    <row r="30">
      <c r="A30" s="133">
        <v>7.0</v>
      </c>
      <c r="B30" s="333">
        <v>50.0</v>
      </c>
      <c r="C30" s="336">
        <v>200.0</v>
      </c>
      <c r="D30" s="179">
        <f t="shared" si="2"/>
        <v>245</v>
      </c>
      <c r="E30" s="273">
        <f t="shared" si="3"/>
        <v>980</v>
      </c>
      <c r="F30" s="179"/>
      <c r="G30" s="179"/>
    </row>
    <row r="31">
      <c r="A31" s="133">
        <v>8.0</v>
      </c>
      <c r="B31" s="333">
        <v>55.0</v>
      </c>
      <c r="C31" s="336">
        <v>220.0</v>
      </c>
      <c r="D31" s="179">
        <f t="shared" si="2"/>
        <v>300</v>
      </c>
      <c r="E31" s="273">
        <f t="shared" si="3"/>
        <v>1200</v>
      </c>
      <c r="F31" s="179"/>
      <c r="G31" s="179"/>
    </row>
    <row r="32">
      <c r="A32" s="133">
        <v>9.0</v>
      </c>
      <c r="B32" s="333">
        <v>60.0</v>
      </c>
      <c r="C32" s="336">
        <v>240.0</v>
      </c>
      <c r="D32" s="179">
        <f t="shared" si="2"/>
        <v>360</v>
      </c>
      <c r="E32" s="273">
        <f t="shared" si="3"/>
        <v>1440</v>
      </c>
      <c r="F32" s="179"/>
      <c r="G32" s="179"/>
    </row>
    <row r="33">
      <c r="A33" s="133">
        <v>10.0</v>
      </c>
      <c r="B33" s="333">
        <v>72.0</v>
      </c>
      <c r="C33" s="336">
        <v>576.0</v>
      </c>
      <c r="D33" s="179">
        <f t="shared" si="2"/>
        <v>432</v>
      </c>
      <c r="E33" s="273">
        <f t="shared" si="3"/>
        <v>2016</v>
      </c>
      <c r="F33" s="179"/>
      <c r="G33" s="179"/>
    </row>
    <row r="34">
      <c r="A34" s="133">
        <v>11.0</v>
      </c>
      <c r="B34" s="333">
        <v>122.0</v>
      </c>
      <c r="C34" s="336">
        <v>685.0</v>
      </c>
      <c r="D34" s="179">
        <f t="shared" si="2"/>
        <v>554</v>
      </c>
      <c r="E34" s="273">
        <f t="shared" si="3"/>
        <v>2701</v>
      </c>
      <c r="F34" s="179"/>
      <c r="G34" s="179"/>
    </row>
    <row r="35">
      <c r="A35" s="133">
        <v>12.0</v>
      </c>
      <c r="B35" s="333">
        <v>137.0</v>
      </c>
      <c r="C35" s="336">
        <v>766.0</v>
      </c>
      <c r="D35" s="179">
        <f t="shared" si="2"/>
        <v>691</v>
      </c>
      <c r="E35" s="273">
        <f t="shared" si="3"/>
        <v>3467</v>
      </c>
      <c r="F35" s="179"/>
      <c r="G35" s="179"/>
    </row>
    <row r="36">
      <c r="A36" s="133">
        <v>13.0</v>
      </c>
      <c r="B36" s="333">
        <v>151.0</v>
      </c>
      <c r="C36" s="336">
        <v>847.0</v>
      </c>
      <c r="D36" s="179">
        <f t="shared" si="2"/>
        <v>842</v>
      </c>
      <c r="E36" s="273">
        <f t="shared" si="3"/>
        <v>4314</v>
      </c>
      <c r="F36" s="179"/>
      <c r="G36" s="179"/>
    </row>
    <row r="37">
      <c r="A37" s="133">
        <v>14.0</v>
      </c>
      <c r="B37" s="333">
        <v>166.0</v>
      </c>
      <c r="C37" s="336">
        <v>927.0</v>
      </c>
      <c r="D37" s="179">
        <f t="shared" si="2"/>
        <v>1008</v>
      </c>
      <c r="E37" s="273">
        <f t="shared" si="3"/>
        <v>5241</v>
      </c>
      <c r="F37" s="179"/>
      <c r="G37" s="179"/>
    </row>
    <row r="38">
      <c r="A38" s="133">
        <v>15.0</v>
      </c>
      <c r="B38" s="333">
        <v>180.0</v>
      </c>
      <c r="C38" s="336">
        <v>1008.0</v>
      </c>
      <c r="D38" s="179">
        <f t="shared" si="2"/>
        <v>1188</v>
      </c>
      <c r="E38" s="273">
        <f t="shared" si="3"/>
        <v>6249</v>
      </c>
      <c r="F38" s="179"/>
      <c r="G38" s="179"/>
    </row>
    <row r="39">
      <c r="A39" s="133">
        <v>16.0</v>
      </c>
      <c r="B39" s="333">
        <v>259.0</v>
      </c>
      <c r="C39" s="336">
        <v>1089.0</v>
      </c>
      <c r="D39" s="179">
        <f t="shared" si="2"/>
        <v>1447</v>
      </c>
      <c r="E39" s="273">
        <f t="shared" si="3"/>
        <v>7338</v>
      </c>
      <c r="F39" s="179"/>
      <c r="G39" s="179"/>
    </row>
    <row r="40">
      <c r="A40" s="133">
        <v>17.0</v>
      </c>
      <c r="B40" s="333">
        <v>278.0</v>
      </c>
      <c r="C40" s="336">
        <v>1169.0</v>
      </c>
      <c r="D40" s="179">
        <f t="shared" si="2"/>
        <v>1725</v>
      </c>
      <c r="E40" s="273">
        <f t="shared" si="3"/>
        <v>8507</v>
      </c>
      <c r="F40" s="179"/>
      <c r="G40" s="179"/>
    </row>
    <row r="41">
      <c r="A41" s="133">
        <v>18.0</v>
      </c>
      <c r="B41" s="333">
        <v>298.0</v>
      </c>
      <c r="C41" s="336">
        <v>1250.0</v>
      </c>
      <c r="D41" s="179">
        <f t="shared" si="2"/>
        <v>2023</v>
      </c>
      <c r="E41" s="273">
        <f t="shared" si="3"/>
        <v>9757</v>
      </c>
      <c r="F41" s="179"/>
      <c r="G41" s="179"/>
    </row>
    <row r="42">
      <c r="A42" s="133">
        <v>19.0</v>
      </c>
      <c r="B42" s="333">
        <v>317.0</v>
      </c>
      <c r="C42" s="336">
        <v>1331.0</v>
      </c>
      <c r="D42" s="179">
        <f t="shared" si="2"/>
        <v>2340</v>
      </c>
      <c r="E42" s="273">
        <f t="shared" si="3"/>
        <v>11088</v>
      </c>
      <c r="F42" s="179"/>
      <c r="G42" s="179"/>
    </row>
    <row r="43">
      <c r="A43" s="133">
        <v>20.0</v>
      </c>
      <c r="B43" s="333">
        <v>336.0</v>
      </c>
      <c r="C43" s="336">
        <v>1411.0</v>
      </c>
      <c r="D43" s="179">
        <f t="shared" si="2"/>
        <v>2676</v>
      </c>
      <c r="E43" s="273">
        <f t="shared" si="3"/>
        <v>12499</v>
      </c>
      <c r="F43" s="179"/>
      <c r="G43" s="179"/>
    </row>
    <row r="44">
      <c r="A44" s="133">
        <v>21.0</v>
      </c>
      <c r="B44" s="333">
        <v>576.0</v>
      </c>
      <c r="C44" s="336">
        <v>1690.0</v>
      </c>
      <c r="D44" s="179">
        <f t="shared" si="2"/>
        <v>3252</v>
      </c>
      <c r="E44" s="273">
        <f t="shared" si="3"/>
        <v>14189</v>
      </c>
      <c r="F44" s="179"/>
      <c r="G44" s="179"/>
    </row>
    <row r="45">
      <c r="A45" s="133">
        <v>22.0</v>
      </c>
      <c r="B45" s="333">
        <v>648.0</v>
      </c>
      <c r="C45" s="336">
        <v>1901.0</v>
      </c>
      <c r="D45" s="179">
        <f t="shared" si="2"/>
        <v>3900</v>
      </c>
      <c r="E45" s="273">
        <f t="shared" si="3"/>
        <v>16090</v>
      </c>
      <c r="F45" s="179"/>
      <c r="G45" s="179"/>
    </row>
    <row r="46">
      <c r="A46" s="133">
        <v>23.0</v>
      </c>
      <c r="B46" s="333">
        <v>720.0</v>
      </c>
      <c r="C46" s="336">
        <v>2112.0</v>
      </c>
      <c r="D46" s="179">
        <f t="shared" si="2"/>
        <v>4620</v>
      </c>
      <c r="E46" s="273">
        <f t="shared" si="3"/>
        <v>18202</v>
      </c>
      <c r="F46" s="179"/>
      <c r="G46" s="179"/>
    </row>
    <row r="47">
      <c r="A47" s="133">
        <v>24.0</v>
      </c>
      <c r="B47" s="333">
        <v>792.0</v>
      </c>
      <c r="C47" s="336">
        <v>2323.0</v>
      </c>
      <c r="D47" s="179">
        <f t="shared" si="2"/>
        <v>5412</v>
      </c>
      <c r="E47" s="273">
        <f t="shared" si="3"/>
        <v>20525</v>
      </c>
      <c r="F47" s="179"/>
      <c r="G47" s="179"/>
    </row>
    <row r="48">
      <c r="A48" s="133">
        <v>25.0</v>
      </c>
      <c r="B48" s="333">
        <v>864.0</v>
      </c>
      <c r="C48" s="336">
        <v>2534.0</v>
      </c>
      <c r="D48" s="179">
        <f t="shared" si="2"/>
        <v>6276</v>
      </c>
      <c r="E48" s="273">
        <f t="shared" si="3"/>
        <v>23059</v>
      </c>
      <c r="F48" s="179"/>
      <c r="G48" s="179"/>
    </row>
    <row r="49">
      <c r="A49" s="133">
        <v>26.0</v>
      </c>
      <c r="B49" s="333">
        <v>1248.0</v>
      </c>
      <c r="C49" s="336">
        <v>2746.0</v>
      </c>
      <c r="D49" s="179">
        <f t="shared" si="2"/>
        <v>7524</v>
      </c>
      <c r="E49" s="273">
        <f t="shared" si="3"/>
        <v>25805</v>
      </c>
      <c r="F49" s="179"/>
      <c r="G49" s="179"/>
    </row>
    <row r="50">
      <c r="A50" s="133">
        <v>27.0</v>
      </c>
      <c r="B50" s="333">
        <v>1344.0</v>
      </c>
      <c r="C50" s="336">
        <v>2957.0</v>
      </c>
      <c r="D50" s="179">
        <f t="shared" si="2"/>
        <v>8868</v>
      </c>
      <c r="E50" s="273">
        <f t="shared" si="3"/>
        <v>28762</v>
      </c>
      <c r="F50" s="179"/>
      <c r="G50" s="179"/>
    </row>
    <row r="51">
      <c r="A51" s="133">
        <v>28.0</v>
      </c>
      <c r="B51" s="333">
        <v>1440.0</v>
      </c>
      <c r="C51" s="336">
        <v>3168.0</v>
      </c>
      <c r="D51" s="179">
        <f t="shared" si="2"/>
        <v>10308</v>
      </c>
      <c r="E51" s="273">
        <f t="shared" si="3"/>
        <v>31930</v>
      </c>
      <c r="F51" s="179"/>
      <c r="G51" s="179"/>
    </row>
    <row r="52">
      <c r="A52" s="133">
        <v>29.0</v>
      </c>
      <c r="B52" s="333">
        <v>1536.0</v>
      </c>
      <c r="C52" s="336">
        <v>3379.0</v>
      </c>
      <c r="D52" s="179">
        <f t="shared" si="2"/>
        <v>11844</v>
      </c>
      <c r="E52" s="273">
        <f t="shared" si="3"/>
        <v>35309</v>
      </c>
      <c r="F52" s="179"/>
      <c r="G52" s="179"/>
    </row>
    <row r="53">
      <c r="A53" s="338">
        <v>30.0</v>
      </c>
      <c r="B53" s="339">
        <v>1632.0</v>
      </c>
      <c r="C53" s="340">
        <v>4308.0</v>
      </c>
      <c r="D53" s="341">
        <f t="shared" si="2"/>
        <v>13476</v>
      </c>
      <c r="E53" s="270">
        <f t="shared" si="3"/>
        <v>39617</v>
      </c>
      <c r="F53" s="178"/>
      <c r="G53" s="178"/>
    </row>
    <row r="54">
      <c r="A54" s="133">
        <v>31.0</v>
      </c>
      <c r="B54" s="333">
        <v>2160.0</v>
      </c>
      <c r="C54" s="336">
        <v>4769.0</v>
      </c>
      <c r="D54" s="179">
        <f t="shared" si="2"/>
        <v>15636</v>
      </c>
      <c r="E54" s="273">
        <f t="shared" si="3"/>
        <v>44386</v>
      </c>
      <c r="F54" s="179"/>
      <c r="G54" s="179"/>
    </row>
    <row r="55">
      <c r="A55" s="133">
        <v>32.0</v>
      </c>
      <c r="B55" s="333">
        <v>2280.0</v>
      </c>
      <c r="C55" s="336">
        <v>5034.0</v>
      </c>
      <c r="D55" s="179">
        <f t="shared" si="2"/>
        <v>17916</v>
      </c>
      <c r="E55" s="273">
        <f t="shared" si="3"/>
        <v>49420</v>
      </c>
      <c r="F55" s="179"/>
      <c r="G55" s="179"/>
    </row>
    <row r="56">
      <c r="A56" s="133">
        <v>33.0</v>
      </c>
      <c r="B56" s="333">
        <v>2400.0</v>
      </c>
      <c r="C56" s="336">
        <v>5299.0</v>
      </c>
      <c r="D56" s="179">
        <f t="shared" si="2"/>
        <v>20316</v>
      </c>
      <c r="E56" s="273">
        <f t="shared" si="3"/>
        <v>54719</v>
      </c>
      <c r="F56" s="179"/>
      <c r="G56" s="179"/>
    </row>
    <row r="57">
      <c r="A57" s="133">
        <v>34.0</v>
      </c>
      <c r="B57" s="333">
        <v>2520.0</v>
      </c>
      <c r="C57" s="336">
        <v>5564.0</v>
      </c>
      <c r="D57" s="179">
        <f t="shared" si="2"/>
        <v>22836</v>
      </c>
      <c r="E57" s="273">
        <f t="shared" si="3"/>
        <v>60283</v>
      </c>
      <c r="F57" s="179"/>
      <c r="G57" s="179"/>
    </row>
    <row r="58">
      <c r="A58" s="133">
        <v>35.0</v>
      </c>
      <c r="B58" s="333">
        <v>2640.0</v>
      </c>
      <c r="C58" s="336">
        <v>5829.0</v>
      </c>
      <c r="D58" s="179">
        <f t="shared" si="2"/>
        <v>25476</v>
      </c>
      <c r="E58" s="273">
        <f t="shared" si="3"/>
        <v>66112</v>
      </c>
      <c r="F58" s="179"/>
      <c r="G58" s="179"/>
    </row>
    <row r="59">
      <c r="A59" s="133">
        <v>36.0</v>
      </c>
      <c r="B59" s="333">
        <v>3312.0</v>
      </c>
      <c r="C59" s="336">
        <v>6094.0</v>
      </c>
      <c r="D59" s="179">
        <f t="shared" si="2"/>
        <v>28788</v>
      </c>
      <c r="E59" s="273">
        <f t="shared" si="3"/>
        <v>72206</v>
      </c>
      <c r="F59" s="179"/>
      <c r="G59" s="179"/>
    </row>
    <row r="60">
      <c r="A60" s="133">
        <v>37.0</v>
      </c>
      <c r="B60" s="333">
        <v>3456.0</v>
      </c>
      <c r="C60" s="336">
        <v>6359.0</v>
      </c>
      <c r="D60" s="179">
        <f t="shared" si="2"/>
        <v>32244</v>
      </c>
      <c r="E60" s="273">
        <f t="shared" si="3"/>
        <v>78565</v>
      </c>
      <c r="F60" s="179"/>
      <c r="G60" s="179"/>
    </row>
    <row r="61">
      <c r="A61" s="133">
        <v>38.0</v>
      </c>
      <c r="B61" s="333">
        <v>3600.0</v>
      </c>
      <c r="C61" s="336">
        <v>6624.0</v>
      </c>
      <c r="D61" s="179">
        <f t="shared" si="2"/>
        <v>35844</v>
      </c>
      <c r="E61" s="273">
        <f t="shared" si="3"/>
        <v>85189</v>
      </c>
      <c r="F61" s="179"/>
      <c r="G61" s="179"/>
    </row>
    <row r="62">
      <c r="A62" s="138">
        <v>39.0</v>
      </c>
      <c r="B62" s="342">
        <v>3744.0</v>
      </c>
      <c r="C62" s="343">
        <v>6889.0</v>
      </c>
      <c r="D62" s="344">
        <f t="shared" si="2"/>
        <v>39588</v>
      </c>
      <c r="E62" s="345">
        <f t="shared" si="3"/>
        <v>92078</v>
      </c>
      <c r="F62" s="179"/>
      <c r="G62" s="179"/>
    </row>
    <row r="63">
      <c r="A63" s="9">
        <v>40.0</v>
      </c>
      <c r="B63" s="333">
        <v>3888.0</v>
      </c>
      <c r="C63" s="336">
        <v>8346.0</v>
      </c>
      <c r="D63" s="179">
        <f t="shared" si="2"/>
        <v>43476</v>
      </c>
      <c r="E63" s="273">
        <f t="shared" si="3"/>
        <v>100424</v>
      </c>
      <c r="F63" s="178"/>
      <c r="G63" s="178"/>
    </row>
    <row r="64">
      <c r="A64" s="133">
        <v>41.0</v>
      </c>
      <c r="B64" s="333">
        <v>4704.0</v>
      </c>
      <c r="C64" s="336">
        <v>9032.0</v>
      </c>
      <c r="D64" s="179">
        <f t="shared" si="2"/>
        <v>48180</v>
      </c>
      <c r="E64" s="273">
        <f t="shared" si="3"/>
        <v>109456</v>
      </c>
      <c r="F64" s="179"/>
      <c r="G64" s="179"/>
    </row>
    <row r="65">
      <c r="A65" s="133">
        <v>42.0</v>
      </c>
      <c r="B65" s="333">
        <v>4872.0</v>
      </c>
      <c r="C65" s="336">
        <v>9354.0</v>
      </c>
      <c r="D65" s="179">
        <f t="shared" si="2"/>
        <v>53052</v>
      </c>
      <c r="E65" s="273">
        <f t="shared" si="3"/>
        <v>118810</v>
      </c>
      <c r="F65" s="179"/>
      <c r="G65" s="179"/>
    </row>
    <row r="66">
      <c r="A66" s="133">
        <v>43.0</v>
      </c>
      <c r="B66" s="333">
        <v>5040.0</v>
      </c>
      <c r="C66" s="336">
        <v>9677.0</v>
      </c>
      <c r="D66" s="179">
        <f t="shared" si="2"/>
        <v>58092</v>
      </c>
      <c r="E66" s="273">
        <f t="shared" si="3"/>
        <v>128487</v>
      </c>
      <c r="F66" s="179"/>
      <c r="G66" s="179"/>
    </row>
    <row r="67">
      <c r="A67" s="133">
        <v>44.0</v>
      </c>
      <c r="B67" s="333">
        <v>5208.0</v>
      </c>
      <c r="C67" s="336">
        <v>9999.0</v>
      </c>
      <c r="D67" s="179">
        <f t="shared" si="2"/>
        <v>63300</v>
      </c>
      <c r="E67" s="273">
        <f t="shared" si="3"/>
        <v>138486</v>
      </c>
      <c r="F67" s="179"/>
      <c r="G67" s="179"/>
    </row>
    <row r="68">
      <c r="A68" s="133">
        <v>45.0</v>
      </c>
      <c r="B68" s="333">
        <v>5376.0</v>
      </c>
      <c r="C68" s="336">
        <v>10322.0</v>
      </c>
      <c r="D68" s="179">
        <f t="shared" si="2"/>
        <v>68676</v>
      </c>
      <c r="E68" s="273">
        <f t="shared" si="3"/>
        <v>148808</v>
      </c>
      <c r="F68" s="179"/>
      <c r="G68" s="179"/>
    </row>
    <row r="69">
      <c r="A69" s="133">
        <v>46.0</v>
      </c>
      <c r="B69" s="333">
        <v>6336.0</v>
      </c>
      <c r="C69" s="336">
        <v>10644.0</v>
      </c>
      <c r="D69" s="179">
        <f t="shared" si="2"/>
        <v>75012</v>
      </c>
      <c r="E69" s="273">
        <f t="shared" si="3"/>
        <v>159452</v>
      </c>
      <c r="F69" s="179"/>
      <c r="G69" s="179"/>
    </row>
    <row r="70">
      <c r="A70" s="133">
        <v>47.0</v>
      </c>
      <c r="B70" s="333">
        <v>6528.0</v>
      </c>
      <c r="C70" s="336">
        <v>10967.0</v>
      </c>
      <c r="D70" s="179">
        <f t="shared" si="2"/>
        <v>81540</v>
      </c>
      <c r="E70" s="273">
        <f t="shared" si="3"/>
        <v>170419</v>
      </c>
      <c r="F70" s="179"/>
      <c r="G70" s="179"/>
    </row>
    <row r="71">
      <c r="A71" s="133">
        <v>48.0</v>
      </c>
      <c r="B71" s="333">
        <v>6720.0</v>
      </c>
      <c r="C71" s="336">
        <v>11290.0</v>
      </c>
      <c r="D71" s="179">
        <f t="shared" si="2"/>
        <v>88260</v>
      </c>
      <c r="E71" s="273">
        <f t="shared" si="3"/>
        <v>181709</v>
      </c>
      <c r="F71" s="179"/>
      <c r="G71" s="179"/>
    </row>
    <row r="72">
      <c r="A72" s="138">
        <v>49.0</v>
      </c>
      <c r="B72" s="342">
        <v>6912.0</v>
      </c>
      <c r="C72" s="343">
        <v>11602.0</v>
      </c>
      <c r="D72" s="344">
        <f t="shared" si="2"/>
        <v>95172</v>
      </c>
      <c r="E72" s="345">
        <f t="shared" si="3"/>
        <v>193311</v>
      </c>
      <c r="F72" s="179"/>
      <c r="G72" s="179"/>
    </row>
    <row r="73">
      <c r="A73" s="9">
        <v>50.0</v>
      </c>
      <c r="B73" s="333">
        <v>7296.0</v>
      </c>
      <c r="C73" s="336">
        <v>14008.0</v>
      </c>
      <c r="D73" s="179">
        <f t="shared" si="2"/>
        <v>102468</v>
      </c>
      <c r="E73" s="273">
        <f t="shared" si="3"/>
        <v>207319</v>
      </c>
      <c r="F73" s="178"/>
      <c r="G73" s="178"/>
    </row>
    <row r="74">
      <c r="A74" s="133">
        <v>51.0</v>
      </c>
      <c r="B74" s="333">
        <v>8640.0</v>
      </c>
      <c r="C74" s="336">
        <v>15360.0</v>
      </c>
      <c r="D74" s="179">
        <f t="shared" si="2"/>
        <v>111108</v>
      </c>
      <c r="E74" s="273">
        <f t="shared" si="3"/>
        <v>222679</v>
      </c>
      <c r="F74" s="179"/>
      <c r="G74" s="179"/>
    </row>
    <row r="75">
      <c r="A75" s="133">
        <v>52.0</v>
      </c>
      <c r="B75" s="333">
        <v>9072.0</v>
      </c>
      <c r="C75" s="336">
        <v>16127.0</v>
      </c>
      <c r="D75" s="179">
        <f t="shared" si="2"/>
        <v>120180</v>
      </c>
      <c r="E75" s="273">
        <f t="shared" si="3"/>
        <v>238806</v>
      </c>
      <c r="F75" s="179"/>
      <c r="G75" s="179"/>
    </row>
    <row r="76">
      <c r="A76" s="133">
        <v>53.0</v>
      </c>
      <c r="B76" s="333">
        <v>10560.0</v>
      </c>
      <c r="C76" s="336">
        <v>16896.0</v>
      </c>
      <c r="D76" s="179">
        <f t="shared" si="2"/>
        <v>130740</v>
      </c>
      <c r="E76" s="273">
        <f t="shared" si="3"/>
        <v>255702</v>
      </c>
      <c r="F76" s="179"/>
      <c r="G76" s="179"/>
    </row>
    <row r="77">
      <c r="A77" s="133">
        <v>54.0</v>
      </c>
      <c r="B77" s="333">
        <v>11040.0</v>
      </c>
      <c r="C77" s="336">
        <v>17664.0</v>
      </c>
      <c r="D77" s="179">
        <f t="shared" si="2"/>
        <v>141780</v>
      </c>
      <c r="E77" s="273">
        <f t="shared" si="3"/>
        <v>273366</v>
      </c>
      <c r="F77" s="179"/>
      <c r="G77" s="179"/>
    </row>
    <row r="78">
      <c r="A78" s="133">
        <v>55.0</v>
      </c>
      <c r="B78" s="333">
        <v>11520.0</v>
      </c>
      <c r="C78" s="336">
        <v>18432.0</v>
      </c>
      <c r="D78" s="179">
        <f t="shared" si="2"/>
        <v>153300</v>
      </c>
      <c r="E78" s="273">
        <f t="shared" si="3"/>
        <v>291798</v>
      </c>
      <c r="F78" s="179"/>
      <c r="G78" s="179"/>
    </row>
    <row r="79">
      <c r="A79" s="133">
        <v>56.0</v>
      </c>
      <c r="B79" s="333">
        <v>12000.0</v>
      </c>
      <c r="C79" s="336">
        <v>19200.0</v>
      </c>
      <c r="D79" s="179">
        <f t="shared" si="2"/>
        <v>165300</v>
      </c>
      <c r="E79" s="273">
        <f t="shared" si="3"/>
        <v>310998</v>
      </c>
      <c r="F79" s="179"/>
      <c r="G79" s="179"/>
    </row>
    <row r="80">
      <c r="A80" s="133">
        <v>57.0</v>
      </c>
      <c r="B80" s="333">
        <v>12480.0</v>
      </c>
      <c r="C80" s="336">
        <v>19968.0</v>
      </c>
      <c r="D80" s="179">
        <f t="shared" si="2"/>
        <v>177780</v>
      </c>
      <c r="E80" s="273">
        <f t="shared" si="3"/>
        <v>330966</v>
      </c>
      <c r="F80" s="179"/>
      <c r="G80" s="179"/>
    </row>
    <row r="81">
      <c r="A81" s="133">
        <v>58.0</v>
      </c>
      <c r="B81" s="333">
        <v>14256.0</v>
      </c>
      <c r="C81" s="336">
        <v>21565.0</v>
      </c>
      <c r="D81" s="179">
        <f t="shared" si="2"/>
        <v>192036</v>
      </c>
      <c r="E81" s="273">
        <f t="shared" si="3"/>
        <v>352531</v>
      </c>
      <c r="F81" s="179"/>
      <c r="G81" s="179"/>
    </row>
    <row r="82">
      <c r="A82" s="138">
        <v>59.0</v>
      </c>
      <c r="B82" s="342">
        <v>14784.0</v>
      </c>
      <c r="C82" s="343">
        <v>22364.0</v>
      </c>
      <c r="D82" s="344">
        <f t="shared" si="2"/>
        <v>206820</v>
      </c>
      <c r="E82" s="345">
        <f t="shared" si="3"/>
        <v>374895</v>
      </c>
      <c r="F82" s="179"/>
      <c r="G82" s="179"/>
    </row>
    <row r="83">
      <c r="A83" s="9">
        <v>60.0</v>
      </c>
      <c r="B83" s="333">
        <v>15312.0</v>
      </c>
      <c r="C83" s="336">
        <v>26058.0</v>
      </c>
      <c r="D83" s="179">
        <f t="shared" si="2"/>
        <v>222132</v>
      </c>
      <c r="E83" s="273">
        <f t="shared" si="3"/>
        <v>400953</v>
      </c>
      <c r="F83" s="178"/>
      <c r="G83" s="178"/>
    </row>
    <row r="84">
      <c r="A84" s="133">
        <v>61.0</v>
      </c>
      <c r="B84" s="333">
        <v>16104.0</v>
      </c>
      <c r="C84" s="336">
        <v>27406.0</v>
      </c>
      <c r="D84" s="179">
        <f t="shared" si="2"/>
        <v>238236</v>
      </c>
      <c r="E84" s="273">
        <f t="shared" si="3"/>
        <v>428359</v>
      </c>
      <c r="F84" s="179"/>
      <c r="G84" s="179"/>
    </row>
    <row r="85">
      <c r="A85" s="133">
        <v>62.0</v>
      </c>
      <c r="B85" s="333">
        <v>16896.0</v>
      </c>
      <c r="C85" s="336">
        <v>28754.0</v>
      </c>
      <c r="D85" s="179">
        <f t="shared" si="2"/>
        <v>255132</v>
      </c>
      <c r="E85" s="273">
        <f t="shared" si="3"/>
        <v>457113</v>
      </c>
      <c r="F85" s="179"/>
      <c r="G85" s="179"/>
    </row>
    <row r="86">
      <c r="A86" s="133">
        <v>63.0</v>
      </c>
      <c r="B86" s="333">
        <v>19296.0</v>
      </c>
      <c r="C86" s="336">
        <v>30102.0</v>
      </c>
      <c r="D86" s="179">
        <f t="shared" si="2"/>
        <v>274428</v>
      </c>
      <c r="E86" s="273">
        <f t="shared" si="3"/>
        <v>487215</v>
      </c>
      <c r="F86" s="179"/>
      <c r="G86" s="179"/>
    </row>
    <row r="87">
      <c r="A87" s="133">
        <v>64.0</v>
      </c>
      <c r="B87" s="333">
        <v>20160.0</v>
      </c>
      <c r="C87" s="336">
        <v>31450.0</v>
      </c>
      <c r="D87" s="179">
        <f t="shared" si="2"/>
        <v>294588</v>
      </c>
      <c r="E87" s="273">
        <f t="shared" si="3"/>
        <v>518665</v>
      </c>
      <c r="F87" s="179"/>
      <c r="G87" s="179"/>
    </row>
    <row r="88">
      <c r="A88" s="133">
        <v>65.0</v>
      </c>
      <c r="B88" s="333">
        <v>21024.0</v>
      </c>
      <c r="C88" s="336">
        <v>32797.0</v>
      </c>
      <c r="D88" s="179">
        <f t="shared" si="2"/>
        <v>315612</v>
      </c>
      <c r="E88" s="273">
        <f t="shared" si="3"/>
        <v>551462</v>
      </c>
      <c r="F88" s="179"/>
      <c r="G88" s="179"/>
    </row>
    <row r="89">
      <c r="A89" s="133">
        <v>66.0</v>
      </c>
      <c r="B89" s="333">
        <v>23712.0</v>
      </c>
      <c r="C89" s="336">
        <v>35459.0</v>
      </c>
      <c r="D89" s="179">
        <f t="shared" si="2"/>
        <v>339324</v>
      </c>
      <c r="E89" s="273">
        <f t="shared" si="3"/>
        <v>586921</v>
      </c>
      <c r="F89" s="179"/>
      <c r="G89" s="179"/>
    </row>
    <row r="90">
      <c r="A90" s="133">
        <v>67.0</v>
      </c>
      <c r="B90" s="333">
        <v>24648.0</v>
      </c>
      <c r="C90" s="336">
        <v>36858.0</v>
      </c>
      <c r="D90" s="179">
        <f t="shared" si="2"/>
        <v>363972</v>
      </c>
      <c r="E90" s="273">
        <f t="shared" si="3"/>
        <v>623779</v>
      </c>
      <c r="F90" s="179"/>
      <c r="G90" s="179"/>
    </row>
    <row r="91">
      <c r="A91" s="133">
        <v>68.0</v>
      </c>
      <c r="B91" s="333">
        <v>27552.0</v>
      </c>
      <c r="C91" s="336">
        <v>38258.0</v>
      </c>
      <c r="D91" s="179">
        <f t="shared" si="2"/>
        <v>391524</v>
      </c>
      <c r="E91" s="273">
        <f t="shared" si="3"/>
        <v>662037</v>
      </c>
      <c r="F91" s="179"/>
      <c r="G91" s="179"/>
    </row>
    <row r="92">
      <c r="A92" s="133">
        <v>69.0</v>
      </c>
      <c r="B92" s="333">
        <v>28560.0</v>
      </c>
      <c r="C92" s="336">
        <v>39658.0</v>
      </c>
      <c r="D92" s="179">
        <f t="shared" si="2"/>
        <v>420084</v>
      </c>
      <c r="E92" s="273">
        <f t="shared" si="3"/>
        <v>701695</v>
      </c>
      <c r="F92" s="179"/>
      <c r="G92" s="179"/>
    </row>
    <row r="93">
      <c r="A93" s="133">
        <v>70.0</v>
      </c>
      <c r="B93" s="333">
        <v>29568.0</v>
      </c>
      <c r="C93" s="336">
        <v>45619.0</v>
      </c>
      <c r="D93" s="179">
        <f t="shared" si="2"/>
        <v>449652</v>
      </c>
      <c r="E93" s="273">
        <f t="shared" si="3"/>
        <v>747314</v>
      </c>
      <c r="F93" s="179"/>
      <c r="G93" s="179"/>
    </row>
    <row r="94">
      <c r="A94" s="133">
        <v>71.0</v>
      </c>
      <c r="B94" s="333">
        <v>30912.0</v>
      </c>
      <c r="C94" s="336">
        <v>47693.0</v>
      </c>
      <c r="D94" s="179">
        <f t="shared" si="2"/>
        <v>480564</v>
      </c>
      <c r="E94" s="273">
        <f t="shared" si="3"/>
        <v>795007</v>
      </c>
      <c r="F94" s="179"/>
      <c r="G94" s="179"/>
    </row>
    <row r="95">
      <c r="A95" s="133">
        <v>72.0</v>
      </c>
      <c r="B95" s="333">
        <v>32256.0</v>
      </c>
      <c r="C95" s="336">
        <v>49766.0</v>
      </c>
      <c r="D95" s="179">
        <f t="shared" si="2"/>
        <v>512820</v>
      </c>
      <c r="E95" s="273">
        <f t="shared" si="3"/>
        <v>844773</v>
      </c>
      <c r="F95" s="179"/>
      <c r="G95" s="179"/>
    </row>
    <row r="96">
      <c r="A96" s="133">
        <v>73.0</v>
      </c>
      <c r="B96" s="333">
        <v>36000.0</v>
      </c>
      <c r="C96" s="336">
        <v>53760.0</v>
      </c>
      <c r="D96" s="179">
        <f t="shared" si="2"/>
        <v>548820</v>
      </c>
      <c r="E96" s="273">
        <f t="shared" si="3"/>
        <v>898533</v>
      </c>
      <c r="F96" s="179"/>
      <c r="G96" s="179"/>
    </row>
    <row r="97">
      <c r="A97" s="133">
        <v>74.0</v>
      </c>
      <c r="B97" s="333">
        <v>37440.0</v>
      </c>
      <c r="C97" s="336">
        <v>55910.0</v>
      </c>
      <c r="D97" s="179">
        <f t="shared" si="2"/>
        <v>586260</v>
      </c>
      <c r="E97" s="273">
        <f t="shared" si="3"/>
        <v>954443</v>
      </c>
      <c r="F97" s="179"/>
      <c r="G97" s="179"/>
    </row>
    <row r="98">
      <c r="A98" s="133">
        <v>75.0</v>
      </c>
      <c r="B98" s="333">
        <v>38880.0</v>
      </c>
      <c r="C98" s="336">
        <v>58061.0</v>
      </c>
      <c r="D98" s="179">
        <f t="shared" si="2"/>
        <v>625140</v>
      </c>
      <c r="E98" s="273">
        <f t="shared" si="3"/>
        <v>1012504</v>
      </c>
      <c r="F98" s="179"/>
      <c r="G98" s="179"/>
    </row>
    <row r="99">
      <c r="A99" s="133">
        <v>76.0</v>
      </c>
      <c r="B99" s="333">
        <v>40320.0</v>
      </c>
      <c r="C99" s="336">
        <v>60211.0</v>
      </c>
      <c r="D99" s="179">
        <f t="shared" si="2"/>
        <v>665460</v>
      </c>
      <c r="E99" s="273">
        <f t="shared" si="3"/>
        <v>1072715</v>
      </c>
      <c r="F99" s="179"/>
      <c r="G99" s="179"/>
    </row>
    <row r="100">
      <c r="A100" s="133">
        <v>77.0</v>
      </c>
      <c r="B100" s="333">
        <v>41760.0</v>
      </c>
      <c r="C100" s="336">
        <v>62362.0</v>
      </c>
      <c r="D100" s="179">
        <f t="shared" si="2"/>
        <v>707220</v>
      </c>
      <c r="E100" s="273">
        <f t="shared" si="3"/>
        <v>1135077</v>
      </c>
      <c r="F100" s="179"/>
      <c r="G100" s="179"/>
    </row>
    <row r="101">
      <c r="A101" s="133">
        <v>78.0</v>
      </c>
      <c r="B101" s="333">
        <v>46080.0</v>
      </c>
      <c r="C101" s="336">
        <v>64512.0</v>
      </c>
      <c r="D101" s="179">
        <f t="shared" si="2"/>
        <v>753300</v>
      </c>
      <c r="E101" s="273">
        <f t="shared" si="3"/>
        <v>1199589</v>
      </c>
      <c r="F101" s="179"/>
      <c r="G101" s="179"/>
    </row>
    <row r="102">
      <c r="A102" s="138">
        <v>79.0</v>
      </c>
      <c r="B102" s="342">
        <v>47616.0</v>
      </c>
      <c r="C102" s="343">
        <v>66662.0</v>
      </c>
      <c r="D102" s="344">
        <f t="shared" si="2"/>
        <v>800916</v>
      </c>
      <c r="E102" s="345">
        <f t="shared" si="3"/>
        <v>1266251</v>
      </c>
      <c r="F102" s="179"/>
      <c r="G102" s="179"/>
    </row>
    <row r="103">
      <c r="A103" s="9">
        <v>80.0</v>
      </c>
      <c r="B103" s="333">
        <v>49152.0</v>
      </c>
      <c r="C103" s="336">
        <v>79135.0</v>
      </c>
      <c r="D103" s="179">
        <f t="shared" si="2"/>
        <v>850068</v>
      </c>
      <c r="E103" s="273">
        <f t="shared" si="3"/>
        <v>1345386</v>
      </c>
      <c r="F103" s="178"/>
      <c r="G103" s="178"/>
    </row>
    <row r="104">
      <c r="A104" s="133">
        <v>81.0</v>
      </c>
      <c r="B104" s="333">
        <v>54264.0</v>
      </c>
      <c r="C104" s="336">
        <v>85163.0</v>
      </c>
      <c r="D104" s="179">
        <f t="shared" si="2"/>
        <v>904332</v>
      </c>
      <c r="E104" s="273">
        <f t="shared" si="3"/>
        <v>1430549</v>
      </c>
      <c r="F104" s="179"/>
      <c r="G104" s="179"/>
    </row>
    <row r="105">
      <c r="A105" s="133">
        <v>82.0</v>
      </c>
      <c r="B105" s="333">
        <v>56304.0</v>
      </c>
      <c r="C105" s="336">
        <v>88364.0</v>
      </c>
      <c r="D105" s="179">
        <f t="shared" si="2"/>
        <v>960636</v>
      </c>
      <c r="E105" s="273">
        <f t="shared" si="3"/>
        <v>1518913</v>
      </c>
      <c r="F105" s="179"/>
      <c r="G105" s="179"/>
    </row>
    <row r="106">
      <c r="A106" s="133">
        <v>83.0</v>
      </c>
      <c r="B106" s="333">
        <v>61776.0</v>
      </c>
      <c r="C106" s="336">
        <v>91566.0</v>
      </c>
      <c r="D106" s="179">
        <f t="shared" si="2"/>
        <v>1022412</v>
      </c>
      <c r="E106" s="273">
        <f t="shared" si="3"/>
        <v>1610479</v>
      </c>
      <c r="F106" s="179"/>
      <c r="G106" s="179"/>
    </row>
    <row r="107">
      <c r="A107" s="133">
        <v>84.0</v>
      </c>
      <c r="B107" s="333">
        <v>63936.0</v>
      </c>
      <c r="C107" s="336">
        <v>94767.0</v>
      </c>
      <c r="D107" s="179">
        <f t="shared" si="2"/>
        <v>1086348</v>
      </c>
      <c r="E107" s="273">
        <f t="shared" si="3"/>
        <v>1705246</v>
      </c>
      <c r="F107" s="179"/>
      <c r="G107" s="179"/>
    </row>
    <row r="108">
      <c r="A108" s="133">
        <v>85.0</v>
      </c>
      <c r="B108" s="333">
        <v>66096.0</v>
      </c>
      <c r="C108" s="336">
        <v>97969.0</v>
      </c>
      <c r="D108" s="179">
        <f t="shared" si="2"/>
        <v>1152444</v>
      </c>
      <c r="E108" s="273">
        <f t="shared" si="3"/>
        <v>1803215</v>
      </c>
      <c r="F108" s="179"/>
      <c r="G108" s="179"/>
    </row>
    <row r="109">
      <c r="A109" s="133">
        <v>86.0</v>
      </c>
      <c r="B109" s="333">
        <v>72048.0</v>
      </c>
      <c r="C109" s="273">
        <v>105000.0</v>
      </c>
      <c r="D109" s="179">
        <f t="shared" si="2"/>
        <v>1224492</v>
      </c>
      <c r="E109" s="273">
        <f t="shared" si="3"/>
        <v>1908215</v>
      </c>
      <c r="F109" s="179"/>
      <c r="G109" s="179"/>
    </row>
    <row r="110">
      <c r="A110" s="133">
        <v>87.0</v>
      </c>
      <c r="B110" s="333">
        <v>74328.0</v>
      </c>
      <c r="C110" s="273">
        <v>108000.0</v>
      </c>
      <c r="D110" s="179">
        <f t="shared" si="2"/>
        <v>1298820</v>
      </c>
      <c r="E110" s="273">
        <f t="shared" si="3"/>
        <v>2016215</v>
      </c>
      <c r="F110" s="179"/>
      <c r="G110" s="179"/>
    </row>
    <row r="111">
      <c r="A111" s="133">
        <v>88.0</v>
      </c>
      <c r="B111" s="333">
        <v>80640.0</v>
      </c>
      <c r="C111" s="273">
        <v>112000.0</v>
      </c>
      <c r="D111" s="179">
        <f t="shared" si="2"/>
        <v>1379460</v>
      </c>
      <c r="E111" s="273">
        <f t="shared" si="3"/>
        <v>2128215</v>
      </c>
      <c r="F111" s="179"/>
      <c r="G111" s="179"/>
    </row>
    <row r="112">
      <c r="A112" s="133">
        <v>89.0</v>
      </c>
      <c r="B112" s="333">
        <v>83040.0</v>
      </c>
      <c r="C112" s="273">
        <v>115000.0</v>
      </c>
      <c r="D112" s="179">
        <f t="shared" si="2"/>
        <v>1462500</v>
      </c>
      <c r="E112" s="273">
        <f t="shared" si="3"/>
        <v>2243215</v>
      </c>
      <c r="F112" s="179"/>
      <c r="G112" s="179"/>
    </row>
    <row r="113">
      <c r="A113" s="133">
        <v>90.0</v>
      </c>
      <c r="B113" s="333">
        <v>85440.0</v>
      </c>
      <c r="C113" s="273">
        <v>134000.0</v>
      </c>
      <c r="D113" s="179">
        <f t="shared" si="2"/>
        <v>1547940</v>
      </c>
      <c r="E113" s="273">
        <f t="shared" si="3"/>
        <v>2377215</v>
      </c>
      <c r="F113" s="179"/>
      <c r="G113" s="179"/>
    </row>
    <row r="114">
      <c r="A114" s="133">
        <v>91.0</v>
      </c>
      <c r="B114" s="333">
        <v>92736.0</v>
      </c>
      <c r="C114" s="273">
        <v>143000.0</v>
      </c>
      <c r="D114" s="179">
        <f t="shared" si="2"/>
        <v>1640676</v>
      </c>
      <c r="E114" s="273">
        <f t="shared" si="3"/>
        <v>2520215</v>
      </c>
      <c r="F114" s="179"/>
      <c r="G114" s="179"/>
    </row>
    <row r="115">
      <c r="A115" s="133">
        <v>92.0</v>
      </c>
      <c r="B115" s="333">
        <v>95760.0</v>
      </c>
      <c r="C115" s="273">
        <v>148000.0</v>
      </c>
      <c r="D115" s="179">
        <f t="shared" si="2"/>
        <v>1736436</v>
      </c>
      <c r="E115" s="273">
        <f t="shared" si="3"/>
        <v>2668215</v>
      </c>
      <c r="F115" s="179"/>
      <c r="G115" s="179"/>
    </row>
    <row r="116">
      <c r="A116" s="133">
        <v>93.0</v>
      </c>
      <c r="B116" s="333">
        <v>104000.0</v>
      </c>
      <c r="C116" s="273">
        <v>152000.0</v>
      </c>
      <c r="D116" s="179">
        <f t="shared" si="2"/>
        <v>1840436</v>
      </c>
      <c r="E116" s="273">
        <f t="shared" si="3"/>
        <v>2820215</v>
      </c>
      <c r="F116" s="179"/>
      <c r="G116" s="179"/>
    </row>
    <row r="117">
      <c r="A117" s="133">
        <v>94.0</v>
      </c>
      <c r="B117" s="333">
        <v>107000.0</v>
      </c>
      <c r="C117" s="273">
        <v>157000.0</v>
      </c>
      <c r="D117" s="179">
        <f t="shared" si="2"/>
        <v>1947436</v>
      </c>
      <c r="E117" s="273">
        <f t="shared" si="3"/>
        <v>2977215</v>
      </c>
      <c r="F117" s="179"/>
      <c r="G117" s="179"/>
    </row>
    <row r="118">
      <c r="A118" s="133">
        <v>95.0</v>
      </c>
      <c r="B118" s="333">
        <v>110000.0</v>
      </c>
      <c r="C118" s="273">
        <v>161000.0</v>
      </c>
      <c r="D118" s="179">
        <f t="shared" si="2"/>
        <v>2057436</v>
      </c>
      <c r="E118" s="273">
        <f t="shared" si="3"/>
        <v>3138215</v>
      </c>
      <c r="F118" s="179"/>
      <c r="G118" s="179"/>
    </row>
    <row r="119">
      <c r="A119" s="133">
        <v>96.0</v>
      </c>
      <c r="B119" s="333">
        <v>119000.0</v>
      </c>
      <c r="C119" s="273">
        <v>171000.0</v>
      </c>
      <c r="D119" s="179">
        <f t="shared" si="2"/>
        <v>2176436</v>
      </c>
      <c r="E119" s="273">
        <f t="shared" si="3"/>
        <v>3309215</v>
      </c>
      <c r="F119" s="179"/>
      <c r="G119" s="179"/>
    </row>
    <row r="120">
      <c r="A120" s="133">
        <v>97.0</v>
      </c>
      <c r="B120" s="333">
        <v>122000.0</v>
      </c>
      <c r="C120" s="273">
        <v>176000.0</v>
      </c>
      <c r="D120" s="179">
        <f t="shared" si="2"/>
        <v>2298436</v>
      </c>
      <c r="E120" s="273">
        <f t="shared" si="3"/>
        <v>3485215</v>
      </c>
      <c r="F120" s="179"/>
      <c r="G120" s="179"/>
    </row>
    <row r="121">
      <c r="A121" s="133">
        <v>98.0</v>
      </c>
      <c r="B121" s="333">
        <v>131000.0</v>
      </c>
      <c r="C121" s="273">
        <v>181000.0</v>
      </c>
      <c r="D121" s="179">
        <f t="shared" si="2"/>
        <v>2429436</v>
      </c>
      <c r="E121" s="273">
        <f t="shared" si="3"/>
        <v>3666215</v>
      </c>
      <c r="F121" s="179"/>
      <c r="G121" s="179"/>
    </row>
    <row r="122">
      <c r="A122" s="138">
        <v>99.0</v>
      </c>
      <c r="B122" s="342">
        <v>134000.0</v>
      </c>
      <c r="C122" s="345">
        <v>186000.0</v>
      </c>
      <c r="D122" s="344">
        <f t="shared" si="2"/>
        <v>2563436</v>
      </c>
      <c r="E122" s="345">
        <f t="shared" si="3"/>
        <v>3852215</v>
      </c>
      <c r="F122" s="179"/>
      <c r="G122" s="179"/>
    </row>
    <row r="123">
      <c r="A123" s="9">
        <v>100.0</v>
      </c>
      <c r="B123" s="333">
        <v>138000.0</v>
      </c>
      <c r="C123" s="273">
        <v>195000.0</v>
      </c>
      <c r="D123" s="179">
        <f t="shared" si="2"/>
        <v>2701436</v>
      </c>
      <c r="E123" s="273">
        <f t="shared" si="3"/>
        <v>4047215</v>
      </c>
      <c r="F123" s="178"/>
      <c r="G123" s="178"/>
    </row>
    <row r="124">
      <c r="A124" s="133">
        <v>101.0</v>
      </c>
      <c r="B124" s="333">
        <v>149000.0</v>
      </c>
      <c r="C124" s="273">
        <v>203000.0</v>
      </c>
      <c r="D124" s="179">
        <f t="shared" si="2"/>
        <v>2850436</v>
      </c>
      <c r="E124" s="273">
        <f t="shared" si="3"/>
        <v>4250215</v>
      </c>
      <c r="F124" s="179"/>
      <c r="G124" s="179"/>
    </row>
    <row r="125">
      <c r="A125" s="133">
        <v>102.0</v>
      </c>
      <c r="B125" s="333">
        <v>155000.0</v>
      </c>
      <c r="C125" s="273">
        <v>211000.0</v>
      </c>
      <c r="D125" s="179">
        <f t="shared" si="2"/>
        <v>3005436</v>
      </c>
      <c r="E125" s="273">
        <f t="shared" si="3"/>
        <v>4461215</v>
      </c>
      <c r="F125" s="179"/>
      <c r="G125" s="179"/>
    </row>
    <row r="126">
      <c r="A126" s="133">
        <v>103.0</v>
      </c>
      <c r="B126" s="333">
        <v>167000.0</v>
      </c>
      <c r="C126" s="273">
        <v>219000.0</v>
      </c>
      <c r="D126" s="179">
        <f t="shared" si="2"/>
        <v>3172436</v>
      </c>
      <c r="E126" s="273">
        <f t="shared" si="3"/>
        <v>4680215</v>
      </c>
      <c r="F126" s="179"/>
      <c r="G126" s="179"/>
    </row>
    <row r="127">
      <c r="A127" s="133">
        <v>104.0</v>
      </c>
      <c r="B127" s="272">
        <v>173000.0</v>
      </c>
      <c r="C127" s="273">
        <v>226000.0</v>
      </c>
      <c r="D127" s="179">
        <f t="shared" si="2"/>
        <v>3345436</v>
      </c>
      <c r="E127" s="273">
        <f t="shared" si="3"/>
        <v>4906215</v>
      </c>
      <c r="F127" s="179"/>
      <c r="G127" s="179"/>
    </row>
    <row r="128">
      <c r="A128" s="133">
        <v>105.0</v>
      </c>
      <c r="B128" s="272">
        <v>178000.0</v>
      </c>
      <c r="C128" s="273">
        <v>242000.0</v>
      </c>
      <c r="D128" s="179">
        <f t="shared" si="2"/>
        <v>3523436</v>
      </c>
      <c r="E128" s="273">
        <f t="shared" si="3"/>
        <v>5148215</v>
      </c>
      <c r="F128" s="179"/>
      <c r="G128" s="179"/>
    </row>
    <row r="129">
      <c r="A129" s="133">
        <v>106.0</v>
      </c>
      <c r="B129" s="272">
        <v>192000.0</v>
      </c>
      <c r="C129" s="273">
        <v>250000.0</v>
      </c>
      <c r="D129" s="179">
        <f t="shared" si="2"/>
        <v>3715436</v>
      </c>
      <c r="E129" s="273">
        <f t="shared" si="3"/>
        <v>5398215</v>
      </c>
      <c r="F129" s="179"/>
      <c r="G129" s="179"/>
    </row>
    <row r="130">
      <c r="A130" s="133">
        <v>107.0</v>
      </c>
      <c r="B130" s="272">
        <v>197000.0</v>
      </c>
      <c r="C130" s="273">
        <v>258000.0</v>
      </c>
      <c r="D130" s="179">
        <f t="shared" si="2"/>
        <v>3912436</v>
      </c>
      <c r="E130" s="273">
        <f t="shared" si="3"/>
        <v>5656215</v>
      </c>
      <c r="F130" s="179"/>
      <c r="G130" s="179"/>
    </row>
    <row r="131">
      <c r="A131" s="133">
        <v>108.0</v>
      </c>
      <c r="B131" s="272">
        <v>212000.0</v>
      </c>
      <c r="C131" s="273">
        <v>266000.0</v>
      </c>
      <c r="D131" s="179">
        <f t="shared" si="2"/>
        <v>4124436</v>
      </c>
      <c r="E131" s="273">
        <f t="shared" si="3"/>
        <v>5922215</v>
      </c>
      <c r="F131" s="179"/>
      <c r="G131" s="179"/>
    </row>
    <row r="132">
      <c r="A132" s="133">
        <v>109.0</v>
      </c>
      <c r="B132" s="272">
        <v>218000.0</v>
      </c>
      <c r="C132" s="273">
        <v>274000.0</v>
      </c>
      <c r="D132" s="179">
        <f t="shared" si="2"/>
        <v>4342436</v>
      </c>
      <c r="E132" s="273">
        <f t="shared" si="3"/>
        <v>6196215</v>
      </c>
      <c r="F132" s="179"/>
      <c r="G132" s="179"/>
    </row>
    <row r="133">
      <c r="A133" s="133">
        <v>110.0</v>
      </c>
      <c r="B133" s="272">
        <v>224000.0</v>
      </c>
      <c r="C133" s="273">
        <v>290000.0</v>
      </c>
      <c r="D133" s="179">
        <f t="shared" si="2"/>
        <v>4566436</v>
      </c>
      <c r="E133" s="273">
        <f t="shared" si="3"/>
        <v>6486215</v>
      </c>
      <c r="F133" s="179"/>
      <c r="G133" s="179"/>
    </row>
    <row r="134">
      <c r="A134" s="133">
        <v>111.0</v>
      </c>
      <c r="B134" s="272">
        <v>239000.0</v>
      </c>
      <c r="C134" s="273">
        <v>299000.0</v>
      </c>
      <c r="D134" s="179">
        <f t="shared" si="2"/>
        <v>4805436</v>
      </c>
      <c r="E134" s="273">
        <f t="shared" si="3"/>
        <v>6785215</v>
      </c>
      <c r="F134" s="179"/>
      <c r="G134" s="179"/>
    </row>
    <row r="135">
      <c r="A135" s="133">
        <v>112.0</v>
      </c>
      <c r="B135" s="272">
        <v>245000.0</v>
      </c>
      <c r="C135" s="273">
        <v>307000.0</v>
      </c>
      <c r="D135" s="179">
        <f t="shared" si="2"/>
        <v>5050436</v>
      </c>
      <c r="E135" s="273">
        <f t="shared" si="3"/>
        <v>7092215</v>
      </c>
      <c r="F135" s="179"/>
      <c r="G135" s="179"/>
    </row>
    <row r="136">
      <c r="A136" s="133">
        <v>113.0</v>
      </c>
      <c r="B136" s="272">
        <v>261000.0</v>
      </c>
      <c r="C136" s="273">
        <v>315000.0</v>
      </c>
      <c r="D136" s="179">
        <f t="shared" si="2"/>
        <v>5311436</v>
      </c>
      <c r="E136" s="273">
        <f t="shared" si="3"/>
        <v>7407215</v>
      </c>
      <c r="F136" s="179"/>
      <c r="G136" s="179"/>
    </row>
    <row r="137">
      <c r="A137" s="133">
        <v>114.0</v>
      </c>
      <c r="B137" s="272">
        <v>267000.0</v>
      </c>
      <c r="C137" s="273">
        <v>323000.0</v>
      </c>
      <c r="D137" s="179">
        <f t="shared" si="2"/>
        <v>5578436</v>
      </c>
      <c r="E137" s="273">
        <f t="shared" si="3"/>
        <v>7730215</v>
      </c>
      <c r="F137" s="179"/>
      <c r="G137" s="179"/>
    </row>
    <row r="138">
      <c r="A138" s="133">
        <v>115.0</v>
      </c>
      <c r="B138" s="272">
        <v>274000.0</v>
      </c>
      <c r="C138" s="273">
        <v>342000.0</v>
      </c>
      <c r="D138" s="179">
        <f t="shared" si="2"/>
        <v>5852436</v>
      </c>
      <c r="E138" s="273">
        <f t="shared" si="3"/>
        <v>8072215</v>
      </c>
      <c r="F138" s="179"/>
      <c r="G138" s="179"/>
    </row>
    <row r="139">
      <c r="A139" s="133">
        <v>116.0</v>
      </c>
      <c r="B139" s="272">
        <v>291000.0</v>
      </c>
      <c r="C139" s="273">
        <v>350000.0</v>
      </c>
      <c r="D139" s="179">
        <f t="shared" si="2"/>
        <v>6143436</v>
      </c>
      <c r="E139" s="273">
        <f t="shared" si="3"/>
        <v>8422215</v>
      </c>
      <c r="F139" s="179"/>
      <c r="G139" s="179"/>
    </row>
    <row r="140">
      <c r="A140" s="133">
        <v>117.0</v>
      </c>
      <c r="B140" s="272">
        <v>298000.0</v>
      </c>
      <c r="C140" s="273">
        <v>359000.0</v>
      </c>
      <c r="D140" s="179">
        <f t="shared" si="2"/>
        <v>6441436</v>
      </c>
      <c r="E140" s="273">
        <f t="shared" si="3"/>
        <v>8781215</v>
      </c>
      <c r="F140" s="179"/>
      <c r="G140" s="179"/>
    </row>
    <row r="141">
      <c r="A141" s="133">
        <v>118.0</v>
      </c>
      <c r="B141" s="272">
        <v>310000.0</v>
      </c>
      <c r="C141" s="273">
        <v>367000.0</v>
      </c>
      <c r="D141" s="179">
        <f t="shared" si="2"/>
        <v>6751436</v>
      </c>
      <c r="E141" s="273">
        <f t="shared" si="3"/>
        <v>9148215</v>
      </c>
      <c r="F141" s="179"/>
      <c r="G141" s="179"/>
    </row>
    <row r="142">
      <c r="A142" s="133">
        <v>119.0</v>
      </c>
      <c r="B142" s="272">
        <v>311000.0</v>
      </c>
      <c r="C142" s="273">
        <v>376000.0</v>
      </c>
      <c r="D142" s="179">
        <f t="shared" si="2"/>
        <v>7062436</v>
      </c>
      <c r="E142" s="273">
        <f t="shared" si="3"/>
        <v>9524215</v>
      </c>
      <c r="F142" s="179"/>
      <c r="G142" s="179"/>
    </row>
    <row r="143">
      <c r="A143" s="133">
        <v>120.0</v>
      </c>
      <c r="B143" s="272">
        <v>312000.0</v>
      </c>
      <c r="C143" s="273">
        <v>388000.0</v>
      </c>
      <c r="D143" s="179">
        <f t="shared" si="2"/>
        <v>7374436</v>
      </c>
      <c r="E143" s="273">
        <f t="shared" si="3"/>
        <v>9912215</v>
      </c>
      <c r="F143" s="179"/>
      <c r="G143" s="179"/>
    </row>
    <row r="144">
      <c r="A144" s="133">
        <v>121.0</v>
      </c>
      <c r="B144" s="272">
        <v>324000.0</v>
      </c>
      <c r="C144" s="273">
        <v>390000.0</v>
      </c>
      <c r="D144" s="179">
        <f t="shared" si="2"/>
        <v>7698436</v>
      </c>
      <c r="E144" s="273">
        <f t="shared" si="3"/>
        <v>10302215</v>
      </c>
      <c r="F144" s="179"/>
      <c r="G144" s="179"/>
    </row>
    <row r="145">
      <c r="A145" s="133">
        <v>122.0</v>
      </c>
      <c r="B145" s="272">
        <v>326000.0</v>
      </c>
      <c r="C145" s="273">
        <v>392000.0</v>
      </c>
      <c r="D145" s="179">
        <f t="shared" si="2"/>
        <v>8024436</v>
      </c>
      <c r="E145" s="273">
        <f t="shared" si="3"/>
        <v>10694215</v>
      </c>
      <c r="F145" s="179"/>
      <c r="G145" s="179"/>
    </row>
    <row r="146">
      <c r="A146" s="133">
        <v>123.0</v>
      </c>
      <c r="B146" s="272">
        <v>338000.0</v>
      </c>
      <c r="C146" s="273">
        <v>394000.0</v>
      </c>
      <c r="D146" s="179">
        <f t="shared" si="2"/>
        <v>8362436</v>
      </c>
      <c r="E146" s="273">
        <f t="shared" si="3"/>
        <v>11088215</v>
      </c>
      <c r="F146" s="179"/>
      <c r="G146" s="179"/>
    </row>
    <row r="147">
      <c r="A147" s="133">
        <v>124.0</v>
      </c>
      <c r="B147" s="272">
        <v>340000.0</v>
      </c>
      <c r="C147" s="273">
        <v>395000.0</v>
      </c>
      <c r="D147" s="179">
        <f t="shared" si="2"/>
        <v>8702436</v>
      </c>
      <c r="E147" s="273">
        <f t="shared" si="3"/>
        <v>11483215</v>
      </c>
      <c r="F147" s="179"/>
      <c r="G147" s="179"/>
    </row>
    <row r="148">
      <c r="A148" s="133">
        <v>125.0</v>
      </c>
      <c r="B148" s="272">
        <v>341000.0</v>
      </c>
      <c r="C148" s="273">
        <v>408000.0</v>
      </c>
      <c r="D148" s="179">
        <f t="shared" si="2"/>
        <v>9043436</v>
      </c>
      <c r="E148" s="273">
        <f t="shared" si="3"/>
        <v>11891215</v>
      </c>
      <c r="F148" s="179"/>
      <c r="G148" s="179"/>
    </row>
    <row r="149">
      <c r="A149" s="133">
        <v>126.0</v>
      </c>
      <c r="B149" s="272">
        <v>354000.0</v>
      </c>
      <c r="C149" s="273">
        <v>410000.0</v>
      </c>
      <c r="D149" s="179">
        <f t="shared" si="2"/>
        <v>9397436</v>
      </c>
      <c r="E149" s="273">
        <f t="shared" si="3"/>
        <v>12301215</v>
      </c>
      <c r="F149" s="179"/>
      <c r="G149" s="179"/>
    </row>
    <row r="150">
      <c r="A150" s="133">
        <v>127.0</v>
      </c>
      <c r="B150" s="272">
        <v>355000.0</v>
      </c>
      <c r="C150" s="273">
        <v>412000.0</v>
      </c>
      <c r="D150" s="179">
        <f t="shared" si="2"/>
        <v>9752436</v>
      </c>
      <c r="E150" s="273">
        <f t="shared" si="3"/>
        <v>12713215</v>
      </c>
      <c r="F150" s="179"/>
      <c r="G150" s="179"/>
    </row>
    <row r="151">
      <c r="A151" s="133">
        <v>128.0</v>
      </c>
      <c r="B151" s="272">
        <v>368000.0</v>
      </c>
      <c r="C151" s="273">
        <v>414000.0</v>
      </c>
      <c r="D151" s="179">
        <f t="shared" si="2"/>
        <v>10120436</v>
      </c>
      <c r="E151" s="273">
        <f t="shared" si="3"/>
        <v>13127215</v>
      </c>
      <c r="F151" s="179"/>
      <c r="G151" s="179"/>
    </row>
    <row r="152">
      <c r="A152" s="133">
        <v>129.0</v>
      </c>
      <c r="B152" s="272">
        <v>370000.0</v>
      </c>
      <c r="C152" s="273">
        <v>416000.0</v>
      </c>
      <c r="D152" s="179">
        <f t="shared" si="2"/>
        <v>10490436</v>
      </c>
      <c r="E152" s="273">
        <f t="shared" si="3"/>
        <v>13543215</v>
      </c>
      <c r="F152" s="179"/>
      <c r="G152" s="179"/>
    </row>
    <row r="153">
      <c r="A153" s="133">
        <v>130.0</v>
      </c>
      <c r="B153" s="272">
        <v>371000.0</v>
      </c>
      <c r="C153" s="273">
        <v>429000.0</v>
      </c>
      <c r="D153" s="179">
        <f t="shared" si="2"/>
        <v>10861436</v>
      </c>
      <c r="E153" s="273">
        <f t="shared" si="3"/>
        <v>13972215</v>
      </c>
      <c r="F153" s="179"/>
      <c r="G153" s="179"/>
    </row>
    <row r="154">
      <c r="A154" s="133">
        <v>131.0</v>
      </c>
      <c r="B154" s="272">
        <v>384000.0</v>
      </c>
      <c r="C154" s="273">
        <v>431000.0</v>
      </c>
      <c r="D154" s="179">
        <f t="shared" si="2"/>
        <v>11245436</v>
      </c>
      <c r="E154" s="273">
        <f t="shared" si="3"/>
        <v>14403215</v>
      </c>
      <c r="F154" s="179"/>
      <c r="G154" s="179"/>
    </row>
    <row r="155">
      <c r="A155" s="133">
        <v>132.0</v>
      </c>
      <c r="B155" s="272">
        <v>386000.0</v>
      </c>
      <c r="C155" s="273">
        <v>433000.0</v>
      </c>
      <c r="D155" s="179">
        <f t="shared" si="2"/>
        <v>11631436</v>
      </c>
      <c r="E155" s="273">
        <f t="shared" si="3"/>
        <v>14836215</v>
      </c>
      <c r="F155" s="179"/>
      <c r="G155" s="179"/>
    </row>
    <row r="156">
      <c r="A156" s="133">
        <v>133.0</v>
      </c>
      <c r="B156" s="272">
        <v>399000.0</v>
      </c>
      <c r="C156" s="273">
        <v>435000.0</v>
      </c>
      <c r="D156" s="179">
        <f t="shared" si="2"/>
        <v>12030436</v>
      </c>
      <c r="E156" s="273">
        <f t="shared" si="3"/>
        <v>15271215</v>
      </c>
      <c r="F156" s="179"/>
      <c r="G156" s="179"/>
    </row>
    <row r="157">
      <c r="A157" s="133">
        <v>134.0</v>
      </c>
      <c r="B157" s="272">
        <v>400000.0</v>
      </c>
      <c r="C157" s="273">
        <v>436000.0</v>
      </c>
      <c r="D157" s="179">
        <f t="shared" si="2"/>
        <v>12430436</v>
      </c>
      <c r="E157" s="273">
        <f t="shared" si="3"/>
        <v>15707215</v>
      </c>
      <c r="F157" s="179"/>
      <c r="G157" s="179"/>
    </row>
    <row r="158">
      <c r="A158" s="133">
        <v>135.0</v>
      </c>
      <c r="B158" s="272">
        <v>402000.0</v>
      </c>
      <c r="C158" s="273">
        <v>450000.0</v>
      </c>
      <c r="D158" s="179">
        <f t="shared" si="2"/>
        <v>12832436</v>
      </c>
      <c r="E158" s="273">
        <f t="shared" si="3"/>
        <v>16157215</v>
      </c>
      <c r="F158" s="179"/>
      <c r="G158" s="179"/>
    </row>
    <row r="159">
      <c r="A159" s="133">
        <v>136.0</v>
      </c>
      <c r="B159" s="272">
        <v>415000.0</v>
      </c>
      <c r="C159" s="273">
        <v>452000.0</v>
      </c>
      <c r="D159" s="179">
        <f t="shared" si="2"/>
        <v>13247436</v>
      </c>
      <c r="E159" s="273">
        <f t="shared" si="3"/>
        <v>16609215</v>
      </c>
      <c r="F159" s="179"/>
      <c r="G159" s="179"/>
    </row>
    <row r="160">
      <c r="A160" s="133">
        <v>137.0</v>
      </c>
      <c r="B160" s="272">
        <v>416000.0</v>
      </c>
      <c r="C160" s="273">
        <v>454000.0</v>
      </c>
      <c r="D160" s="179">
        <f t="shared" si="2"/>
        <v>13663436</v>
      </c>
      <c r="E160" s="273">
        <f t="shared" si="3"/>
        <v>17063215</v>
      </c>
      <c r="F160" s="179"/>
      <c r="G160" s="179"/>
    </row>
    <row r="161">
      <c r="A161" s="133">
        <v>138.0</v>
      </c>
      <c r="B161" s="272">
        <v>416000.0</v>
      </c>
      <c r="C161" s="273">
        <v>456000.0</v>
      </c>
      <c r="D161" s="179">
        <f t="shared" si="2"/>
        <v>14079436</v>
      </c>
      <c r="E161" s="273">
        <f t="shared" si="3"/>
        <v>17519215</v>
      </c>
      <c r="F161" s="179"/>
      <c r="G161" s="179"/>
    </row>
    <row r="162">
      <c r="A162" s="138">
        <v>139.0</v>
      </c>
      <c r="B162" s="317">
        <v>417000.0</v>
      </c>
      <c r="C162" s="345">
        <v>458000.0</v>
      </c>
      <c r="D162" s="344">
        <f t="shared" si="2"/>
        <v>14496436</v>
      </c>
      <c r="E162" s="345">
        <f t="shared" si="3"/>
        <v>17977215</v>
      </c>
      <c r="F162" s="179"/>
      <c r="G162" s="179"/>
    </row>
    <row r="163">
      <c r="A163" s="9">
        <v>140.0</v>
      </c>
      <c r="B163" s="272">
        <v>429000.0</v>
      </c>
      <c r="C163" s="273">
        <v>470000.0</v>
      </c>
      <c r="D163" s="179">
        <f t="shared" si="2"/>
        <v>14925436</v>
      </c>
      <c r="E163" s="273">
        <f t="shared" si="3"/>
        <v>18447215</v>
      </c>
      <c r="F163" s="178"/>
      <c r="G163" s="179"/>
    </row>
    <row r="164">
      <c r="A164" s="133">
        <v>141.0</v>
      </c>
      <c r="B164" s="272">
        <v>429000.0</v>
      </c>
      <c r="C164" s="273">
        <v>471000.0</v>
      </c>
      <c r="D164" s="179">
        <f t="shared" si="2"/>
        <v>15354436</v>
      </c>
      <c r="E164" s="273">
        <f t="shared" si="3"/>
        <v>18918215</v>
      </c>
      <c r="F164" s="179"/>
      <c r="G164" s="179"/>
    </row>
    <row r="165">
      <c r="A165" s="133">
        <v>142.0</v>
      </c>
      <c r="B165" s="272">
        <v>430000.0</v>
      </c>
      <c r="C165" s="273">
        <v>472000.0</v>
      </c>
      <c r="D165" s="179">
        <f t="shared" si="2"/>
        <v>15784436</v>
      </c>
      <c r="E165" s="273">
        <f t="shared" si="3"/>
        <v>19390215</v>
      </c>
      <c r="F165" s="179"/>
      <c r="G165" s="179"/>
    </row>
    <row r="166">
      <c r="A166" s="133">
        <v>143.0</v>
      </c>
      <c r="B166" s="272">
        <v>431000.0</v>
      </c>
      <c r="C166" s="273">
        <v>473000.0</v>
      </c>
      <c r="D166" s="179">
        <f t="shared" si="2"/>
        <v>16215436</v>
      </c>
      <c r="E166" s="273">
        <f t="shared" si="3"/>
        <v>19863215</v>
      </c>
      <c r="F166" s="179"/>
      <c r="G166" s="179"/>
    </row>
    <row r="167">
      <c r="A167" s="133">
        <v>144.0</v>
      </c>
      <c r="B167" s="272">
        <v>432000.0</v>
      </c>
      <c r="C167" s="273">
        <v>474000.0</v>
      </c>
      <c r="D167" s="179">
        <f t="shared" si="2"/>
        <v>16647436</v>
      </c>
      <c r="E167" s="273">
        <f t="shared" si="3"/>
        <v>20337215</v>
      </c>
      <c r="F167" s="179"/>
      <c r="G167" s="179"/>
    </row>
    <row r="168">
      <c r="A168" s="133">
        <v>145.0</v>
      </c>
      <c r="B168" s="272">
        <v>445000.0</v>
      </c>
      <c r="C168" s="273">
        <v>475000.0</v>
      </c>
      <c r="D168" s="179">
        <f t="shared" si="2"/>
        <v>17092436</v>
      </c>
      <c r="E168" s="273">
        <f t="shared" si="3"/>
        <v>20812215</v>
      </c>
      <c r="F168" s="179"/>
      <c r="G168" s="179"/>
    </row>
    <row r="169">
      <c r="A169" s="133">
        <v>146.0</v>
      </c>
      <c r="B169" s="272">
        <v>446000.0</v>
      </c>
      <c r="C169" s="273">
        <v>476000.0</v>
      </c>
      <c r="D169" s="179">
        <f t="shared" si="2"/>
        <v>17538436</v>
      </c>
      <c r="E169" s="273">
        <f t="shared" si="3"/>
        <v>21288215</v>
      </c>
      <c r="F169" s="179"/>
      <c r="G169" s="179"/>
    </row>
    <row r="170">
      <c r="A170" s="133">
        <v>147.0</v>
      </c>
      <c r="B170" s="272">
        <v>446000.0</v>
      </c>
      <c r="C170" s="273">
        <v>477000.0</v>
      </c>
      <c r="D170" s="179">
        <f t="shared" si="2"/>
        <v>17984436</v>
      </c>
      <c r="E170" s="273">
        <f t="shared" si="3"/>
        <v>21765215</v>
      </c>
      <c r="F170" s="179"/>
      <c r="G170" s="179"/>
    </row>
    <row r="171">
      <c r="A171" s="133">
        <v>148.0</v>
      </c>
      <c r="B171" s="272">
        <v>447000.0</v>
      </c>
      <c r="C171" s="273">
        <v>477000.0</v>
      </c>
      <c r="D171" s="179">
        <f t="shared" si="2"/>
        <v>18431436</v>
      </c>
      <c r="E171" s="273">
        <f t="shared" si="3"/>
        <v>22242215</v>
      </c>
      <c r="F171" s="179"/>
      <c r="G171" s="179"/>
    </row>
    <row r="172">
      <c r="A172" s="133">
        <v>149.0</v>
      </c>
      <c r="B172" s="272">
        <v>448000.0</v>
      </c>
      <c r="C172" s="273">
        <v>478000.0</v>
      </c>
      <c r="D172" s="179">
        <f t="shared" si="2"/>
        <v>18879436</v>
      </c>
      <c r="E172" s="273">
        <f t="shared" si="3"/>
        <v>22720215</v>
      </c>
      <c r="F172" s="179"/>
      <c r="G172" s="179"/>
    </row>
    <row r="173">
      <c r="A173" s="133">
        <v>150.0</v>
      </c>
      <c r="B173" s="272">
        <v>461000.0</v>
      </c>
      <c r="C173" s="273">
        <v>492000.0</v>
      </c>
      <c r="D173" s="179">
        <f t="shared" si="2"/>
        <v>19340436</v>
      </c>
      <c r="E173" s="273">
        <f t="shared" si="3"/>
        <v>23212215</v>
      </c>
      <c r="F173" s="179"/>
      <c r="G173" s="179"/>
    </row>
    <row r="174">
      <c r="A174" s="133">
        <v>151.0</v>
      </c>
      <c r="B174" s="272">
        <v>462000.0</v>
      </c>
      <c r="C174" s="273">
        <v>493000.0</v>
      </c>
      <c r="D174" s="179">
        <f t="shared" si="2"/>
        <v>19802436</v>
      </c>
      <c r="E174" s="273">
        <f t="shared" si="3"/>
        <v>23705215</v>
      </c>
      <c r="F174" s="179"/>
      <c r="G174" s="179"/>
    </row>
    <row r="175">
      <c r="A175" s="133">
        <v>152.0</v>
      </c>
      <c r="B175" s="272">
        <v>463000.0</v>
      </c>
      <c r="C175" s="273">
        <v>494000.0</v>
      </c>
      <c r="D175" s="179">
        <f t="shared" si="2"/>
        <v>20265436</v>
      </c>
      <c r="E175" s="273">
        <f t="shared" si="3"/>
        <v>24199215</v>
      </c>
      <c r="F175" s="179"/>
      <c r="G175" s="179"/>
    </row>
    <row r="176">
      <c r="A176" s="133">
        <v>153.0</v>
      </c>
      <c r="B176" s="272">
        <v>464000.0</v>
      </c>
      <c r="C176" s="273">
        <v>495000.0</v>
      </c>
      <c r="D176" s="179">
        <f t="shared" si="2"/>
        <v>20729436</v>
      </c>
      <c r="E176" s="273">
        <f t="shared" si="3"/>
        <v>24694215</v>
      </c>
      <c r="F176" s="179"/>
      <c r="G176" s="179"/>
    </row>
    <row r="177">
      <c r="A177" s="133">
        <v>154.0</v>
      </c>
      <c r="B177" s="272">
        <v>465000.0</v>
      </c>
      <c r="C177" s="273">
        <v>496000.0</v>
      </c>
      <c r="D177" s="179">
        <f t="shared" si="2"/>
        <v>21194436</v>
      </c>
      <c r="E177" s="273">
        <f t="shared" si="3"/>
        <v>25190215</v>
      </c>
      <c r="F177" s="179"/>
      <c r="G177" s="179"/>
    </row>
    <row r="178">
      <c r="A178" s="133">
        <v>155.0</v>
      </c>
      <c r="B178" s="272">
        <v>478000.0</v>
      </c>
      <c r="C178" s="273">
        <v>497000.0</v>
      </c>
      <c r="D178" s="179">
        <f t="shared" si="2"/>
        <v>21672436</v>
      </c>
      <c r="E178" s="273">
        <f t="shared" si="3"/>
        <v>25687215</v>
      </c>
      <c r="F178" s="179"/>
      <c r="G178" s="179"/>
    </row>
    <row r="179">
      <c r="A179" s="133">
        <v>156.0</v>
      </c>
      <c r="B179" s="272">
        <v>479000.0</v>
      </c>
      <c r="C179" s="273">
        <v>498000.0</v>
      </c>
      <c r="D179" s="179">
        <f t="shared" si="2"/>
        <v>22151436</v>
      </c>
      <c r="E179" s="273">
        <f t="shared" si="3"/>
        <v>26185215</v>
      </c>
      <c r="F179" s="179"/>
      <c r="G179" s="179"/>
    </row>
    <row r="180">
      <c r="A180" s="133">
        <v>157.0</v>
      </c>
      <c r="B180" s="272">
        <v>480000.0</v>
      </c>
      <c r="C180" s="273">
        <v>499000.0</v>
      </c>
      <c r="D180" s="179">
        <f t="shared" si="2"/>
        <v>22631436</v>
      </c>
      <c r="E180" s="273">
        <f t="shared" si="3"/>
        <v>26684215</v>
      </c>
      <c r="F180" s="179"/>
      <c r="G180" s="179"/>
    </row>
    <row r="181">
      <c r="A181" s="133">
        <v>158.0</v>
      </c>
      <c r="B181" s="272">
        <v>480000.0</v>
      </c>
      <c r="C181" s="273">
        <v>500000.0</v>
      </c>
      <c r="D181" s="179">
        <f t="shared" si="2"/>
        <v>23111436</v>
      </c>
      <c r="E181" s="273">
        <f t="shared" si="3"/>
        <v>27184215</v>
      </c>
      <c r="F181" s="179"/>
      <c r="G181" s="179"/>
    </row>
    <row r="182">
      <c r="A182" s="138">
        <v>159.0</v>
      </c>
      <c r="B182" s="317">
        <v>481000.0</v>
      </c>
      <c r="C182" s="345">
        <v>501000.0</v>
      </c>
      <c r="D182" s="344">
        <f t="shared" si="2"/>
        <v>23592436</v>
      </c>
      <c r="E182" s="345">
        <f t="shared" si="3"/>
        <v>27685215</v>
      </c>
      <c r="F182" s="179"/>
      <c r="G182" s="179"/>
    </row>
    <row r="183">
      <c r="A183" s="9">
        <v>160.0</v>
      </c>
      <c r="B183" s="272">
        <v>494000.0</v>
      </c>
      <c r="C183" s="273">
        <v>514000.0</v>
      </c>
      <c r="D183" s="179">
        <f t="shared" si="2"/>
        <v>24086436</v>
      </c>
      <c r="E183" s="273">
        <f t="shared" si="3"/>
        <v>28199215</v>
      </c>
      <c r="F183" s="178"/>
      <c r="G183" s="179"/>
    </row>
    <row r="184">
      <c r="A184" s="133">
        <v>161.0</v>
      </c>
      <c r="B184" s="272">
        <v>495000.0</v>
      </c>
      <c r="C184" s="273">
        <v>515000.0</v>
      </c>
      <c r="D184" s="179">
        <f t="shared" si="2"/>
        <v>24581436</v>
      </c>
      <c r="E184" s="273">
        <f t="shared" si="3"/>
        <v>28714215</v>
      </c>
      <c r="F184" s="179"/>
      <c r="G184" s="179"/>
    </row>
    <row r="185">
      <c r="A185" s="133">
        <v>162.0</v>
      </c>
      <c r="B185" s="272">
        <v>496000.0</v>
      </c>
      <c r="C185" s="273">
        <v>516000.0</v>
      </c>
      <c r="D185" s="179">
        <f t="shared" si="2"/>
        <v>25077436</v>
      </c>
      <c r="E185" s="273">
        <f t="shared" si="3"/>
        <v>29230215</v>
      </c>
      <c r="F185" s="179"/>
      <c r="G185" s="179"/>
    </row>
    <row r="186">
      <c r="A186" s="133">
        <v>163.0</v>
      </c>
      <c r="B186" s="272">
        <v>497000.0</v>
      </c>
      <c r="C186" s="273">
        <v>517000.0</v>
      </c>
      <c r="D186" s="179">
        <f t="shared" si="2"/>
        <v>25574436</v>
      </c>
      <c r="E186" s="273">
        <f t="shared" si="3"/>
        <v>29747215</v>
      </c>
      <c r="F186" s="179"/>
      <c r="G186" s="179"/>
    </row>
    <row r="187">
      <c r="A187" s="133">
        <v>164.0</v>
      </c>
      <c r="B187" s="272">
        <v>498000.0</v>
      </c>
      <c r="C187" s="273">
        <v>518000.0</v>
      </c>
      <c r="D187" s="179">
        <f t="shared" si="2"/>
        <v>26072436</v>
      </c>
      <c r="E187" s="273">
        <f t="shared" si="3"/>
        <v>30265215</v>
      </c>
      <c r="F187" s="179"/>
      <c r="G187" s="179"/>
    </row>
    <row r="188">
      <c r="A188" s="133">
        <v>165.0</v>
      </c>
      <c r="B188" s="272">
        <v>512000.0</v>
      </c>
      <c r="C188" s="273">
        <v>519000.0</v>
      </c>
      <c r="D188" s="179">
        <f t="shared" si="2"/>
        <v>26584436</v>
      </c>
      <c r="E188" s="273">
        <f t="shared" si="3"/>
        <v>30784215</v>
      </c>
      <c r="F188" s="179"/>
      <c r="G188" s="179"/>
    </row>
    <row r="189">
      <c r="A189" s="133">
        <v>166.0</v>
      </c>
      <c r="B189" s="272">
        <v>513000.0</v>
      </c>
      <c r="C189" s="273">
        <v>520000.0</v>
      </c>
      <c r="D189" s="179">
        <f t="shared" si="2"/>
        <v>27097436</v>
      </c>
      <c r="E189" s="273">
        <f t="shared" si="3"/>
        <v>31304215</v>
      </c>
      <c r="F189" s="179"/>
      <c r="G189" s="179"/>
    </row>
    <row r="190">
      <c r="A190" s="133">
        <v>167.0</v>
      </c>
      <c r="B190" s="272">
        <v>514000.0</v>
      </c>
      <c r="C190" s="273">
        <v>521000.0</v>
      </c>
      <c r="D190" s="179">
        <f t="shared" si="2"/>
        <v>27611436</v>
      </c>
      <c r="E190" s="273">
        <f t="shared" si="3"/>
        <v>31825215</v>
      </c>
      <c r="F190" s="179"/>
      <c r="G190" s="179"/>
    </row>
    <row r="191">
      <c r="A191" s="133">
        <v>168.0</v>
      </c>
      <c r="B191" s="272">
        <v>515000.0</v>
      </c>
      <c r="C191" s="273">
        <v>522000.0</v>
      </c>
      <c r="D191" s="179">
        <f t="shared" si="2"/>
        <v>28126436</v>
      </c>
      <c r="E191" s="273">
        <f t="shared" si="3"/>
        <v>32347215</v>
      </c>
      <c r="F191" s="179"/>
      <c r="G191" s="179"/>
    </row>
    <row r="192">
      <c r="A192" s="133">
        <v>169.0</v>
      </c>
      <c r="B192" s="272">
        <v>516000.0</v>
      </c>
      <c r="C192" s="273">
        <v>523000.0</v>
      </c>
      <c r="D192" s="179">
        <f t="shared" si="2"/>
        <v>28642436</v>
      </c>
      <c r="E192" s="273">
        <f t="shared" si="3"/>
        <v>32870215</v>
      </c>
      <c r="F192" s="179"/>
      <c r="G192" s="179"/>
    </row>
    <row r="193">
      <c r="A193" s="133">
        <v>170.0</v>
      </c>
      <c r="B193" s="272">
        <v>529000.0</v>
      </c>
      <c r="C193" s="273">
        <v>537000.0</v>
      </c>
      <c r="D193" s="179">
        <f t="shared" si="2"/>
        <v>29171436</v>
      </c>
      <c r="E193" s="273">
        <f t="shared" si="3"/>
        <v>33407215</v>
      </c>
      <c r="F193" s="179"/>
      <c r="G193" s="179"/>
    </row>
    <row r="194">
      <c r="A194" s="133">
        <v>171.0</v>
      </c>
      <c r="B194" s="272">
        <v>530000.0</v>
      </c>
      <c r="C194" s="273">
        <v>538000.0</v>
      </c>
      <c r="D194" s="179">
        <f t="shared" si="2"/>
        <v>29701436</v>
      </c>
      <c r="E194" s="273">
        <f t="shared" si="3"/>
        <v>33945215</v>
      </c>
      <c r="F194" s="179"/>
      <c r="G194" s="179"/>
    </row>
    <row r="195">
      <c r="A195" s="133">
        <v>172.0</v>
      </c>
      <c r="B195" s="272">
        <v>531000.0</v>
      </c>
      <c r="C195" s="273">
        <v>539000.0</v>
      </c>
      <c r="D195" s="179">
        <f t="shared" si="2"/>
        <v>30232436</v>
      </c>
      <c r="E195" s="273">
        <f t="shared" si="3"/>
        <v>34484215</v>
      </c>
      <c r="F195" s="179"/>
      <c r="G195" s="179"/>
    </row>
    <row r="196">
      <c r="A196" s="133">
        <v>173.0</v>
      </c>
      <c r="B196" s="272">
        <v>532000.0</v>
      </c>
      <c r="C196" s="273">
        <v>540000.0</v>
      </c>
      <c r="D196" s="179">
        <f t="shared" si="2"/>
        <v>30764436</v>
      </c>
      <c r="E196" s="273">
        <f t="shared" si="3"/>
        <v>35024215</v>
      </c>
      <c r="F196" s="179"/>
      <c r="G196" s="179"/>
    </row>
    <row r="197">
      <c r="A197" s="133">
        <v>174.0</v>
      </c>
      <c r="B197" s="272">
        <v>533000.0</v>
      </c>
      <c r="C197" s="273">
        <v>541000.0</v>
      </c>
      <c r="D197" s="179">
        <f t="shared" si="2"/>
        <v>31297436</v>
      </c>
      <c r="E197" s="273">
        <f t="shared" si="3"/>
        <v>35565215</v>
      </c>
      <c r="F197" s="179"/>
      <c r="G197" s="179"/>
    </row>
    <row r="198">
      <c r="A198" s="133">
        <v>175.0</v>
      </c>
      <c r="B198" s="272">
        <v>546000.0</v>
      </c>
      <c r="C198" s="273">
        <v>542000.0</v>
      </c>
      <c r="D198" s="179">
        <f t="shared" si="2"/>
        <v>31843436</v>
      </c>
      <c r="E198" s="273">
        <f t="shared" si="3"/>
        <v>36107215</v>
      </c>
      <c r="F198" s="179"/>
      <c r="G198" s="179"/>
    </row>
    <row r="199">
      <c r="A199" s="133">
        <v>176.0</v>
      </c>
      <c r="B199" s="272">
        <v>548000.0</v>
      </c>
      <c r="C199" s="273">
        <v>544000.0</v>
      </c>
      <c r="D199" s="179">
        <f t="shared" si="2"/>
        <v>32391436</v>
      </c>
      <c r="E199" s="273">
        <f t="shared" si="3"/>
        <v>36651215</v>
      </c>
      <c r="F199" s="179"/>
      <c r="G199" s="179"/>
    </row>
    <row r="200">
      <c r="A200" s="133">
        <v>177.0</v>
      </c>
      <c r="B200" s="272">
        <v>549000.0</v>
      </c>
      <c r="C200" s="273">
        <v>545000.0</v>
      </c>
      <c r="D200" s="179">
        <f t="shared" si="2"/>
        <v>32940436</v>
      </c>
      <c r="E200" s="273">
        <f t="shared" si="3"/>
        <v>37196215</v>
      </c>
      <c r="F200" s="179"/>
      <c r="G200" s="179"/>
    </row>
    <row r="201">
      <c r="A201" s="133">
        <v>178.0</v>
      </c>
      <c r="B201" s="272">
        <v>550000.0</v>
      </c>
      <c r="C201" s="273">
        <v>546000.0</v>
      </c>
      <c r="D201" s="179">
        <f t="shared" si="2"/>
        <v>33490436</v>
      </c>
      <c r="E201" s="273">
        <f t="shared" si="3"/>
        <v>37742215</v>
      </c>
      <c r="F201" s="179"/>
      <c r="G201" s="179"/>
    </row>
    <row r="202">
      <c r="A202" s="138">
        <v>179.0</v>
      </c>
      <c r="B202" s="317">
        <v>551000.0</v>
      </c>
      <c r="C202" s="345">
        <v>547000.0</v>
      </c>
      <c r="D202" s="344">
        <f t="shared" si="2"/>
        <v>34041436</v>
      </c>
      <c r="E202" s="345">
        <f t="shared" si="3"/>
        <v>38289215</v>
      </c>
      <c r="F202" s="179"/>
      <c r="G202" s="179"/>
    </row>
    <row r="203">
      <c r="A203" s="9">
        <v>180.0</v>
      </c>
      <c r="B203" s="272">
        <v>564000.0</v>
      </c>
      <c r="C203" s="273">
        <v>561000.0</v>
      </c>
      <c r="D203" s="179">
        <f t="shared" si="2"/>
        <v>34605436</v>
      </c>
      <c r="E203" s="273">
        <f t="shared" si="3"/>
        <v>38850215</v>
      </c>
      <c r="F203" s="178"/>
      <c r="G203" s="179"/>
    </row>
    <row r="204">
      <c r="A204" s="133">
        <v>181.0</v>
      </c>
      <c r="B204" s="272">
        <v>565000.0</v>
      </c>
      <c r="C204" s="273">
        <v>562000.0</v>
      </c>
      <c r="D204" s="179">
        <f t="shared" si="2"/>
        <v>35170436</v>
      </c>
      <c r="E204" s="273">
        <f t="shared" si="3"/>
        <v>39412215</v>
      </c>
      <c r="F204" s="179"/>
      <c r="G204" s="179"/>
    </row>
    <row r="205">
      <c r="A205" s="133">
        <v>182.0</v>
      </c>
      <c r="B205" s="272">
        <v>566000.0</v>
      </c>
      <c r="C205" s="273">
        <v>563000.0</v>
      </c>
      <c r="D205" s="179">
        <f t="shared" si="2"/>
        <v>35736436</v>
      </c>
      <c r="E205" s="273">
        <f t="shared" si="3"/>
        <v>39975215</v>
      </c>
      <c r="F205" s="179"/>
      <c r="G205" s="179"/>
    </row>
    <row r="206">
      <c r="A206" s="133">
        <v>183.0</v>
      </c>
      <c r="B206" s="272">
        <v>580000.0</v>
      </c>
      <c r="C206" s="273">
        <v>564000.0</v>
      </c>
      <c r="D206" s="179">
        <f t="shared" si="2"/>
        <v>36316436</v>
      </c>
      <c r="E206" s="273">
        <f t="shared" si="3"/>
        <v>40539215</v>
      </c>
      <c r="F206" s="179"/>
      <c r="G206" s="179"/>
    </row>
    <row r="207">
      <c r="A207" s="133">
        <v>184.0</v>
      </c>
      <c r="B207" s="272">
        <v>581000.0</v>
      </c>
      <c r="C207" s="273">
        <v>565000.0</v>
      </c>
      <c r="D207" s="179">
        <f t="shared" si="2"/>
        <v>36897436</v>
      </c>
      <c r="E207" s="273">
        <f t="shared" si="3"/>
        <v>41104215</v>
      </c>
      <c r="F207" s="179"/>
      <c r="G207" s="179"/>
    </row>
    <row r="208">
      <c r="A208" s="133">
        <v>185.0</v>
      </c>
      <c r="B208" s="272">
        <v>595000.0</v>
      </c>
      <c r="C208" s="273">
        <v>579000.0</v>
      </c>
      <c r="D208" s="179">
        <f t="shared" si="2"/>
        <v>37492436</v>
      </c>
      <c r="E208" s="273">
        <f t="shared" si="3"/>
        <v>41683215</v>
      </c>
      <c r="F208" s="179"/>
      <c r="G208" s="179"/>
    </row>
    <row r="209">
      <c r="A209" s="133">
        <v>186.0</v>
      </c>
      <c r="B209" s="272">
        <v>596000.0</v>
      </c>
      <c r="C209" s="273">
        <v>580000.0</v>
      </c>
      <c r="D209" s="179">
        <f t="shared" si="2"/>
        <v>38088436</v>
      </c>
      <c r="E209" s="273">
        <f t="shared" si="3"/>
        <v>42263215</v>
      </c>
      <c r="F209" s="179"/>
      <c r="G209" s="179"/>
    </row>
    <row r="210">
      <c r="A210" s="133">
        <v>187.0</v>
      </c>
      <c r="B210" s="272">
        <v>597000.0</v>
      </c>
      <c r="C210" s="273">
        <v>581000.0</v>
      </c>
      <c r="D210" s="179">
        <f t="shared" si="2"/>
        <v>38685436</v>
      </c>
      <c r="E210" s="273">
        <f t="shared" si="3"/>
        <v>42844215</v>
      </c>
      <c r="F210" s="179"/>
      <c r="G210" s="179"/>
    </row>
    <row r="211">
      <c r="A211" s="133">
        <v>188.0</v>
      </c>
      <c r="B211" s="272">
        <v>611000.0</v>
      </c>
      <c r="C211" s="273">
        <v>583000.0</v>
      </c>
      <c r="D211" s="179">
        <f t="shared" si="2"/>
        <v>39296436</v>
      </c>
      <c r="E211" s="273">
        <f t="shared" si="3"/>
        <v>43427215</v>
      </c>
      <c r="F211" s="179"/>
      <c r="G211" s="179"/>
    </row>
    <row r="212">
      <c r="A212" s="133">
        <v>189.0</v>
      </c>
      <c r="B212" s="272">
        <v>612000.0</v>
      </c>
      <c r="C212" s="273">
        <v>584000.0</v>
      </c>
      <c r="D212" s="179">
        <f t="shared" si="2"/>
        <v>39908436</v>
      </c>
      <c r="E212" s="273">
        <f t="shared" si="3"/>
        <v>44011215</v>
      </c>
      <c r="F212" s="179"/>
      <c r="G212" s="179"/>
    </row>
    <row r="213">
      <c r="A213" s="133">
        <v>190.0</v>
      </c>
      <c r="B213" s="272">
        <v>626000.0</v>
      </c>
      <c r="C213" s="273">
        <v>598000.0</v>
      </c>
      <c r="D213" s="179">
        <f t="shared" si="2"/>
        <v>40534436</v>
      </c>
      <c r="E213" s="273">
        <f t="shared" si="3"/>
        <v>44609215</v>
      </c>
      <c r="F213" s="179"/>
      <c r="G213" s="179"/>
    </row>
    <row r="214">
      <c r="A214" s="133">
        <v>191.0</v>
      </c>
      <c r="B214" s="272">
        <v>627000.0</v>
      </c>
      <c r="C214" s="273">
        <v>599000.0</v>
      </c>
      <c r="D214" s="179">
        <f t="shared" si="2"/>
        <v>41161436</v>
      </c>
      <c r="E214" s="273">
        <f t="shared" si="3"/>
        <v>45208215</v>
      </c>
      <c r="F214" s="179"/>
      <c r="G214" s="179"/>
    </row>
    <row r="215">
      <c r="A215" s="133">
        <v>192.0</v>
      </c>
      <c r="B215" s="272">
        <v>628000.0</v>
      </c>
      <c r="C215" s="273">
        <v>600000.0</v>
      </c>
      <c r="D215" s="179">
        <f t="shared" si="2"/>
        <v>41789436</v>
      </c>
      <c r="E215" s="273">
        <f t="shared" si="3"/>
        <v>45808215</v>
      </c>
      <c r="F215" s="179"/>
      <c r="G215" s="179"/>
    </row>
    <row r="216">
      <c r="A216" s="133">
        <v>193.0</v>
      </c>
      <c r="B216" s="272">
        <v>642000.0</v>
      </c>
      <c r="C216" s="273">
        <v>601000.0</v>
      </c>
      <c r="D216" s="179">
        <f t="shared" si="2"/>
        <v>42431436</v>
      </c>
      <c r="E216" s="273">
        <f t="shared" si="3"/>
        <v>46409215</v>
      </c>
      <c r="F216" s="179"/>
      <c r="G216" s="179"/>
    </row>
    <row r="217">
      <c r="A217" s="133">
        <v>194.0</v>
      </c>
      <c r="B217" s="272">
        <v>644000.0</v>
      </c>
      <c r="C217" s="273">
        <v>603000.0</v>
      </c>
      <c r="D217" s="179">
        <f t="shared" si="2"/>
        <v>43075436</v>
      </c>
      <c r="E217" s="273">
        <f t="shared" si="3"/>
        <v>47012215</v>
      </c>
      <c r="F217" s="179"/>
      <c r="G217" s="179"/>
    </row>
    <row r="218">
      <c r="A218" s="133">
        <v>195.0</v>
      </c>
      <c r="B218" s="272">
        <v>658000.0</v>
      </c>
      <c r="C218" s="273">
        <v>617000.0</v>
      </c>
      <c r="D218" s="179">
        <f t="shared" si="2"/>
        <v>43733436</v>
      </c>
      <c r="E218" s="273">
        <f t="shared" si="3"/>
        <v>47629215</v>
      </c>
      <c r="F218" s="179"/>
      <c r="G218" s="179"/>
    </row>
    <row r="219">
      <c r="A219" s="133">
        <v>196.0</v>
      </c>
      <c r="B219" s="272">
        <v>659000.0</v>
      </c>
      <c r="C219" s="273">
        <v>618000.0</v>
      </c>
      <c r="D219" s="179">
        <f t="shared" si="2"/>
        <v>44392436</v>
      </c>
      <c r="E219" s="273">
        <f t="shared" si="3"/>
        <v>48247215</v>
      </c>
      <c r="F219" s="179"/>
      <c r="G219" s="179"/>
    </row>
    <row r="220">
      <c r="A220" s="133">
        <v>197.0</v>
      </c>
      <c r="B220" s="272">
        <v>660000.0</v>
      </c>
      <c r="C220" s="273">
        <v>619000.0</v>
      </c>
      <c r="D220" s="179">
        <f t="shared" si="2"/>
        <v>45052436</v>
      </c>
      <c r="E220" s="273">
        <f t="shared" si="3"/>
        <v>48866215</v>
      </c>
      <c r="F220" s="179"/>
      <c r="G220" s="179"/>
    </row>
    <row r="221">
      <c r="A221" s="133">
        <v>198.0</v>
      </c>
      <c r="B221" s="272">
        <v>674000.0</v>
      </c>
      <c r="C221" s="273">
        <v>621000.0</v>
      </c>
      <c r="D221" s="179">
        <f t="shared" si="2"/>
        <v>45726436</v>
      </c>
      <c r="E221" s="273">
        <f t="shared" si="3"/>
        <v>49487215</v>
      </c>
      <c r="F221" s="179"/>
      <c r="G221" s="179"/>
    </row>
    <row r="222">
      <c r="A222" s="138">
        <v>199.0</v>
      </c>
      <c r="B222" s="317">
        <v>676000.0</v>
      </c>
      <c r="C222" s="345">
        <v>622000.0</v>
      </c>
      <c r="D222" s="344">
        <f t="shared" si="2"/>
        <v>46402436</v>
      </c>
      <c r="E222" s="345">
        <f t="shared" si="3"/>
        <v>50109215</v>
      </c>
      <c r="F222" s="179"/>
      <c r="G222" s="179"/>
    </row>
    <row r="223">
      <c r="A223" s="9">
        <v>200.0</v>
      </c>
      <c r="B223" s="333">
        <v>828000.0</v>
      </c>
      <c r="C223" s="336">
        <v>649000.0</v>
      </c>
      <c r="D223" s="179">
        <f t="shared" si="2"/>
        <v>47230436</v>
      </c>
      <c r="E223" s="273">
        <f t="shared" si="3"/>
        <v>50758215</v>
      </c>
      <c r="F223" s="178"/>
      <c r="G223" s="179"/>
    </row>
    <row r="224">
      <c r="A224" s="133">
        <v>201.0</v>
      </c>
      <c r="B224" s="333">
        <v>829000.0</v>
      </c>
      <c r="C224" s="336">
        <v>650000.0</v>
      </c>
      <c r="D224" s="179">
        <f t="shared" si="2"/>
        <v>48059436</v>
      </c>
      <c r="E224" s="273">
        <f t="shared" si="3"/>
        <v>51408215</v>
      </c>
      <c r="F224" s="179"/>
      <c r="G224" s="179"/>
    </row>
    <row r="225">
      <c r="A225" s="133">
        <v>202.0</v>
      </c>
      <c r="B225" s="333">
        <v>831000.0</v>
      </c>
      <c r="C225" s="336">
        <v>651000.0</v>
      </c>
      <c r="D225" s="179">
        <f t="shared" si="2"/>
        <v>48890436</v>
      </c>
      <c r="E225" s="273">
        <f t="shared" si="3"/>
        <v>52059215</v>
      </c>
      <c r="F225" s="179"/>
      <c r="G225" s="179"/>
    </row>
    <row r="226">
      <c r="A226" s="133">
        <v>203.0</v>
      </c>
      <c r="B226" s="333">
        <v>848000.0</v>
      </c>
      <c r="C226" s="336">
        <v>652000.0</v>
      </c>
      <c r="D226" s="179">
        <f t="shared" si="2"/>
        <v>49738436</v>
      </c>
      <c r="E226" s="273">
        <f t="shared" si="3"/>
        <v>52711215</v>
      </c>
      <c r="F226" s="179"/>
      <c r="G226" s="179"/>
    </row>
    <row r="227">
      <c r="A227" s="133">
        <v>204.0</v>
      </c>
      <c r="B227" s="333">
        <v>850000.0</v>
      </c>
      <c r="C227" s="336">
        <v>653000.0</v>
      </c>
      <c r="D227" s="179">
        <f t="shared" si="2"/>
        <v>50588436</v>
      </c>
      <c r="E227" s="273">
        <f t="shared" si="3"/>
        <v>53364215</v>
      </c>
      <c r="F227" s="179"/>
      <c r="G227" s="179"/>
    </row>
    <row r="228">
      <c r="A228" s="133">
        <v>205.0</v>
      </c>
      <c r="B228" s="333">
        <v>867000.0</v>
      </c>
      <c r="C228" s="336">
        <v>668000.0</v>
      </c>
      <c r="D228" s="179">
        <f t="shared" si="2"/>
        <v>51455436</v>
      </c>
      <c r="E228" s="273">
        <f t="shared" si="3"/>
        <v>54032215</v>
      </c>
      <c r="F228" s="179"/>
      <c r="G228" s="179"/>
    </row>
    <row r="229">
      <c r="A229" s="133">
        <v>206.0</v>
      </c>
      <c r="B229" s="333">
        <v>869000.0</v>
      </c>
      <c r="C229" s="336">
        <v>670000.0</v>
      </c>
      <c r="D229" s="179">
        <f t="shared" si="2"/>
        <v>52324436</v>
      </c>
      <c r="E229" s="273">
        <f t="shared" si="3"/>
        <v>54702215</v>
      </c>
      <c r="F229" s="179"/>
      <c r="G229" s="179"/>
    </row>
    <row r="230">
      <c r="A230" s="133">
        <v>207.0</v>
      </c>
      <c r="B230" s="333">
        <v>870000.0</v>
      </c>
      <c r="C230" s="336">
        <v>671000.0</v>
      </c>
      <c r="D230" s="179">
        <f t="shared" si="2"/>
        <v>53194436</v>
      </c>
      <c r="E230" s="273">
        <f t="shared" si="3"/>
        <v>55373215</v>
      </c>
      <c r="F230" s="179"/>
      <c r="G230" s="179"/>
    </row>
    <row r="231">
      <c r="A231" s="133">
        <v>208.0</v>
      </c>
      <c r="B231" s="333">
        <v>888000.0</v>
      </c>
      <c r="C231" s="336">
        <v>672000.0</v>
      </c>
      <c r="D231" s="179">
        <f t="shared" si="2"/>
        <v>54082436</v>
      </c>
      <c r="E231" s="273">
        <f t="shared" si="3"/>
        <v>56045215</v>
      </c>
      <c r="F231" s="179"/>
      <c r="G231" s="179"/>
    </row>
    <row r="232">
      <c r="A232" s="133">
        <v>209.0</v>
      </c>
      <c r="B232" s="333">
        <v>889000.0</v>
      </c>
      <c r="C232" s="336">
        <v>673000.0</v>
      </c>
      <c r="D232" s="179">
        <f t="shared" si="2"/>
        <v>54971436</v>
      </c>
      <c r="E232" s="273">
        <f t="shared" si="3"/>
        <v>56718215</v>
      </c>
      <c r="F232" s="179"/>
      <c r="G232" s="179"/>
    </row>
    <row r="233">
      <c r="A233" s="133">
        <v>210.0</v>
      </c>
      <c r="B233" s="333">
        <v>1058000.0</v>
      </c>
      <c r="C233" s="336">
        <v>702000.0</v>
      </c>
      <c r="D233" s="179">
        <f t="shared" si="2"/>
        <v>56029436</v>
      </c>
      <c r="E233" s="273">
        <f t="shared" si="3"/>
        <v>57420215</v>
      </c>
      <c r="F233" s="179"/>
      <c r="G233" s="179"/>
    </row>
    <row r="234">
      <c r="A234" s="133">
        <v>211.0</v>
      </c>
      <c r="B234" s="333">
        <v>1060000.0</v>
      </c>
      <c r="C234" s="336">
        <v>703000.0</v>
      </c>
      <c r="D234" s="179">
        <f t="shared" si="2"/>
        <v>57089436</v>
      </c>
      <c r="E234" s="273">
        <f t="shared" si="3"/>
        <v>58123215</v>
      </c>
      <c r="F234" s="179"/>
      <c r="G234" s="179"/>
    </row>
    <row r="235">
      <c r="A235" s="133">
        <v>212.0</v>
      </c>
      <c r="B235" s="333">
        <v>1062000.0</v>
      </c>
      <c r="C235" s="336">
        <v>704000.0</v>
      </c>
      <c r="D235" s="179">
        <f t="shared" si="2"/>
        <v>58151436</v>
      </c>
      <c r="E235" s="273">
        <f t="shared" si="3"/>
        <v>58827215</v>
      </c>
      <c r="F235" s="179"/>
      <c r="G235" s="179"/>
    </row>
    <row r="236">
      <c r="A236" s="133">
        <v>213.0</v>
      </c>
      <c r="B236" s="333">
        <v>1082000.0</v>
      </c>
      <c r="C236" s="336">
        <v>705000.0</v>
      </c>
      <c r="D236" s="179">
        <f t="shared" si="2"/>
        <v>59233436</v>
      </c>
      <c r="E236" s="273">
        <f t="shared" si="3"/>
        <v>59532215</v>
      </c>
      <c r="F236" s="179"/>
      <c r="G236" s="179"/>
    </row>
    <row r="237">
      <c r="A237" s="133">
        <v>214.0</v>
      </c>
      <c r="B237" s="333">
        <v>1084000.0</v>
      </c>
      <c r="C237" s="336">
        <v>707000.0</v>
      </c>
      <c r="D237" s="179">
        <f t="shared" si="2"/>
        <v>60317436</v>
      </c>
      <c r="E237" s="273">
        <f t="shared" si="3"/>
        <v>60239215</v>
      </c>
      <c r="F237" s="179"/>
      <c r="G237" s="179"/>
    </row>
    <row r="238">
      <c r="A238" s="133">
        <v>215.0</v>
      </c>
      <c r="B238" s="333">
        <v>1105000.0</v>
      </c>
      <c r="C238" s="336">
        <v>722000.0</v>
      </c>
      <c r="D238" s="179">
        <f t="shared" si="2"/>
        <v>61422436</v>
      </c>
      <c r="E238" s="273">
        <f t="shared" si="3"/>
        <v>60961215</v>
      </c>
      <c r="F238" s="179"/>
      <c r="G238" s="179"/>
    </row>
    <row r="239">
      <c r="A239" s="133">
        <v>216.0</v>
      </c>
      <c r="B239" s="333">
        <v>1107000.0</v>
      </c>
      <c r="C239" s="336">
        <v>724000.0</v>
      </c>
      <c r="D239" s="179">
        <f t="shared" si="2"/>
        <v>62529436</v>
      </c>
      <c r="E239" s="273">
        <f t="shared" si="3"/>
        <v>61685215</v>
      </c>
      <c r="F239" s="179"/>
      <c r="G239" s="179"/>
    </row>
    <row r="240">
      <c r="A240" s="133">
        <v>217.0</v>
      </c>
      <c r="B240" s="333">
        <v>1109000.0</v>
      </c>
      <c r="C240" s="336">
        <v>725000.0</v>
      </c>
      <c r="D240" s="179">
        <f t="shared" si="2"/>
        <v>63638436</v>
      </c>
      <c r="E240" s="273">
        <f t="shared" si="3"/>
        <v>62410215</v>
      </c>
      <c r="F240" s="179"/>
      <c r="G240" s="179"/>
    </row>
    <row r="241">
      <c r="A241" s="133">
        <v>218.0</v>
      </c>
      <c r="B241" s="333">
        <v>1129000.0</v>
      </c>
      <c r="C241" s="336">
        <v>726000.0</v>
      </c>
      <c r="D241" s="179">
        <f t="shared" si="2"/>
        <v>64767436</v>
      </c>
      <c r="E241" s="273">
        <f t="shared" si="3"/>
        <v>63136215</v>
      </c>
      <c r="F241" s="179"/>
      <c r="G241" s="179"/>
    </row>
    <row r="242">
      <c r="A242" s="133">
        <v>219.0</v>
      </c>
      <c r="B242" s="333">
        <v>1131000.0</v>
      </c>
      <c r="C242" s="336">
        <v>728000.0</v>
      </c>
      <c r="D242" s="179">
        <f t="shared" si="2"/>
        <v>65898436</v>
      </c>
      <c r="E242" s="273">
        <f t="shared" si="3"/>
        <v>63864215</v>
      </c>
      <c r="F242" s="179"/>
      <c r="G242" s="179"/>
    </row>
    <row r="243">
      <c r="A243" s="133">
        <v>220.0</v>
      </c>
      <c r="B243" s="333">
        <v>1399000.0</v>
      </c>
      <c r="C243" s="336">
        <v>757000.0</v>
      </c>
      <c r="D243" s="179">
        <f t="shared" si="2"/>
        <v>67297436</v>
      </c>
      <c r="E243" s="273">
        <f t="shared" si="3"/>
        <v>64621215</v>
      </c>
      <c r="F243" s="179"/>
      <c r="G243" s="179"/>
    </row>
    <row r="244">
      <c r="A244" s="133">
        <v>221.0</v>
      </c>
      <c r="B244" s="333">
        <v>1402000.0</v>
      </c>
      <c r="C244" s="336">
        <v>759000.0</v>
      </c>
      <c r="D244" s="179">
        <f t="shared" si="2"/>
        <v>68699436</v>
      </c>
      <c r="E244" s="273">
        <f t="shared" si="3"/>
        <v>65380215</v>
      </c>
      <c r="F244" s="179"/>
      <c r="G244" s="179"/>
    </row>
    <row r="245">
      <c r="A245" s="133">
        <v>222.0</v>
      </c>
      <c r="B245" s="333">
        <v>1404000.0</v>
      </c>
      <c r="C245" s="336">
        <v>760000.0</v>
      </c>
      <c r="D245" s="179">
        <f t="shared" si="2"/>
        <v>70103436</v>
      </c>
      <c r="E245" s="273">
        <f t="shared" si="3"/>
        <v>66140215</v>
      </c>
      <c r="F245" s="179"/>
      <c r="G245" s="179"/>
    </row>
    <row r="246">
      <c r="A246" s="133">
        <v>223.0</v>
      </c>
      <c r="B246" s="333">
        <v>1430000.0</v>
      </c>
      <c r="C246" s="336">
        <v>761000.0</v>
      </c>
      <c r="D246" s="179">
        <f t="shared" si="2"/>
        <v>71533436</v>
      </c>
      <c r="E246" s="273">
        <f t="shared" si="3"/>
        <v>66901215</v>
      </c>
      <c r="F246" s="179"/>
      <c r="G246" s="179"/>
    </row>
    <row r="247">
      <c r="A247" s="133">
        <v>224.0</v>
      </c>
      <c r="B247" s="333">
        <v>1432000.0</v>
      </c>
      <c r="C247" s="336">
        <v>763000.0</v>
      </c>
      <c r="D247" s="179">
        <f t="shared" si="2"/>
        <v>72965436</v>
      </c>
      <c r="E247" s="273">
        <f t="shared" si="3"/>
        <v>67664215</v>
      </c>
      <c r="F247" s="179"/>
      <c r="G247" s="179"/>
    </row>
    <row r="248">
      <c r="A248" s="133">
        <v>225.0</v>
      </c>
      <c r="B248" s="333">
        <v>1458000.0</v>
      </c>
      <c r="C248" s="336">
        <v>779000.0</v>
      </c>
      <c r="D248" s="179">
        <f t="shared" si="2"/>
        <v>74423436</v>
      </c>
      <c r="E248" s="273">
        <f t="shared" si="3"/>
        <v>68443215</v>
      </c>
      <c r="F248" s="179"/>
      <c r="G248" s="179"/>
    </row>
    <row r="249">
      <c r="A249" s="133">
        <v>226.0</v>
      </c>
      <c r="B249" s="333">
        <v>1460000.0</v>
      </c>
      <c r="C249" s="336">
        <v>780000.0</v>
      </c>
      <c r="D249" s="179">
        <f t="shared" si="2"/>
        <v>75883436</v>
      </c>
      <c r="E249" s="273">
        <f t="shared" si="3"/>
        <v>69223215</v>
      </c>
      <c r="F249" s="179"/>
      <c r="G249" s="179"/>
    </row>
    <row r="250">
      <c r="A250" s="133">
        <v>227.0</v>
      </c>
      <c r="B250" s="333">
        <v>1463000.0</v>
      </c>
      <c r="C250" s="336">
        <v>782000.0</v>
      </c>
      <c r="D250" s="179">
        <f t="shared" si="2"/>
        <v>77346436</v>
      </c>
      <c r="E250" s="273">
        <f t="shared" si="3"/>
        <v>70005215</v>
      </c>
      <c r="F250" s="179"/>
      <c r="G250" s="179"/>
    </row>
    <row r="251">
      <c r="A251" s="133">
        <v>228.0</v>
      </c>
      <c r="B251" s="333">
        <v>1489000.0</v>
      </c>
      <c r="C251" s="336">
        <v>783000.0</v>
      </c>
      <c r="D251" s="179">
        <f t="shared" si="2"/>
        <v>78835436</v>
      </c>
      <c r="E251" s="273">
        <f t="shared" si="3"/>
        <v>70788215</v>
      </c>
      <c r="F251" s="179"/>
      <c r="G251" s="179"/>
    </row>
    <row r="252">
      <c r="A252" s="133">
        <v>229.0</v>
      </c>
      <c r="B252" s="333">
        <v>1491000.0</v>
      </c>
      <c r="C252" s="336">
        <v>784000.0</v>
      </c>
      <c r="D252" s="179">
        <f t="shared" si="2"/>
        <v>80326436</v>
      </c>
      <c r="E252" s="273">
        <f t="shared" si="3"/>
        <v>71572215</v>
      </c>
      <c r="F252" s="179"/>
      <c r="G252" s="179"/>
    </row>
    <row r="253">
      <c r="A253" s="133">
        <v>230.0</v>
      </c>
      <c r="B253" s="333">
        <v>1785000.0</v>
      </c>
      <c r="C253" s="336">
        <v>815000.0</v>
      </c>
      <c r="D253" s="179">
        <f t="shared" si="2"/>
        <v>82111436</v>
      </c>
      <c r="E253" s="273">
        <f t="shared" si="3"/>
        <v>72387215</v>
      </c>
      <c r="F253" s="179"/>
      <c r="G253" s="179"/>
    </row>
    <row r="254">
      <c r="A254" s="133">
        <v>231.0</v>
      </c>
      <c r="B254" s="333">
        <v>1788000.0</v>
      </c>
      <c r="C254" s="336">
        <v>817000.0</v>
      </c>
      <c r="D254" s="179">
        <f t="shared" si="2"/>
        <v>83899436</v>
      </c>
      <c r="E254" s="273">
        <f t="shared" si="3"/>
        <v>73204215</v>
      </c>
      <c r="F254" s="179"/>
      <c r="G254" s="179"/>
    </row>
    <row r="255">
      <c r="A255" s="133">
        <v>232.0</v>
      </c>
      <c r="B255" s="333">
        <v>1791000.0</v>
      </c>
      <c r="C255" s="336">
        <v>818000.0</v>
      </c>
      <c r="D255" s="179">
        <f t="shared" si="2"/>
        <v>85690436</v>
      </c>
      <c r="E255" s="273">
        <f t="shared" si="3"/>
        <v>74022215</v>
      </c>
      <c r="F255" s="179"/>
      <c r="G255" s="179"/>
    </row>
    <row r="256">
      <c r="A256" s="133">
        <v>233.0</v>
      </c>
      <c r="B256" s="333">
        <v>1822000.0</v>
      </c>
      <c r="C256" s="336">
        <v>820000.0</v>
      </c>
      <c r="D256" s="179">
        <f t="shared" si="2"/>
        <v>87512436</v>
      </c>
      <c r="E256" s="273">
        <f t="shared" si="3"/>
        <v>74842215</v>
      </c>
      <c r="F256" s="179"/>
      <c r="G256" s="179"/>
    </row>
    <row r="257">
      <c r="A257" s="133">
        <v>234.0</v>
      </c>
      <c r="B257" s="333">
        <v>1852000.0</v>
      </c>
      <c r="C257" s="336">
        <v>821000.0</v>
      </c>
      <c r="D257" s="179">
        <f t="shared" si="2"/>
        <v>89364436</v>
      </c>
      <c r="E257" s="273">
        <f t="shared" si="3"/>
        <v>75663215</v>
      </c>
      <c r="F257" s="179"/>
      <c r="G257" s="179"/>
    </row>
    <row r="258">
      <c r="A258" s="133">
        <v>235.0</v>
      </c>
      <c r="B258" s="333">
        <v>1856000.0</v>
      </c>
      <c r="C258" s="336">
        <v>838000.0</v>
      </c>
      <c r="D258" s="179">
        <f t="shared" si="2"/>
        <v>91220436</v>
      </c>
      <c r="E258" s="273">
        <f t="shared" si="3"/>
        <v>76501215</v>
      </c>
      <c r="F258" s="179"/>
      <c r="G258" s="179"/>
    </row>
    <row r="259">
      <c r="A259" s="133">
        <v>236.0</v>
      </c>
      <c r="B259" s="333">
        <v>1859000.0</v>
      </c>
      <c r="C259" s="336">
        <v>839000.0</v>
      </c>
      <c r="D259" s="179">
        <f t="shared" si="2"/>
        <v>93079436</v>
      </c>
      <c r="E259" s="273">
        <f t="shared" si="3"/>
        <v>77340215</v>
      </c>
      <c r="F259" s="179"/>
      <c r="G259" s="179"/>
    </row>
    <row r="260">
      <c r="A260" s="133">
        <v>237.0</v>
      </c>
      <c r="B260" s="333">
        <v>1863000.0</v>
      </c>
      <c r="C260" s="336">
        <v>841000.0</v>
      </c>
      <c r="D260" s="179">
        <f t="shared" si="2"/>
        <v>94942436</v>
      </c>
      <c r="E260" s="273">
        <f t="shared" si="3"/>
        <v>78181215</v>
      </c>
      <c r="F260" s="179"/>
      <c r="G260" s="179"/>
    </row>
    <row r="261">
      <c r="A261" s="133">
        <v>238.0</v>
      </c>
      <c r="B261" s="333">
        <v>1894000.0</v>
      </c>
      <c r="C261" s="336">
        <v>842000.0</v>
      </c>
      <c r="D261" s="179">
        <f t="shared" si="2"/>
        <v>96836436</v>
      </c>
      <c r="E261" s="273">
        <f t="shared" si="3"/>
        <v>79023215</v>
      </c>
      <c r="F261" s="179"/>
      <c r="G261" s="179"/>
    </row>
    <row r="262">
      <c r="A262" s="133">
        <v>239.0</v>
      </c>
      <c r="B262" s="333">
        <v>1897000.0</v>
      </c>
      <c r="C262" s="336">
        <v>844000.0</v>
      </c>
      <c r="D262" s="179">
        <f t="shared" si="2"/>
        <v>98733436</v>
      </c>
      <c r="E262" s="273">
        <f t="shared" si="3"/>
        <v>79867215</v>
      </c>
      <c r="F262" s="179"/>
      <c r="G262" s="179"/>
    </row>
    <row r="263">
      <c r="A263" s="133">
        <v>240.0</v>
      </c>
      <c r="B263" s="333">
        <v>2410000.0</v>
      </c>
      <c r="C263" s="336">
        <v>861000.0</v>
      </c>
      <c r="D263" s="179">
        <f t="shared" si="2"/>
        <v>101143436</v>
      </c>
      <c r="E263" s="273">
        <f t="shared" si="3"/>
        <v>80728215</v>
      </c>
      <c r="F263" s="179"/>
      <c r="G263" s="179"/>
    </row>
    <row r="264">
      <c r="A264" s="133">
        <v>241.0</v>
      </c>
      <c r="B264" s="333">
        <v>2414000.0</v>
      </c>
      <c r="C264" s="336">
        <v>862000.0</v>
      </c>
      <c r="D264" s="179">
        <f t="shared" si="2"/>
        <v>103557436</v>
      </c>
      <c r="E264" s="273">
        <f t="shared" si="3"/>
        <v>81590215</v>
      </c>
      <c r="F264" s="179"/>
      <c r="G264" s="179"/>
    </row>
    <row r="265">
      <c r="A265" s="133">
        <v>242.0</v>
      </c>
      <c r="B265" s="333">
        <v>2418000.0</v>
      </c>
      <c r="C265" s="336">
        <v>864000.0</v>
      </c>
      <c r="D265" s="179">
        <f t="shared" si="2"/>
        <v>105975436</v>
      </c>
      <c r="E265" s="273">
        <f t="shared" si="3"/>
        <v>82454215</v>
      </c>
      <c r="F265" s="179"/>
      <c r="G265" s="179"/>
    </row>
    <row r="266">
      <c r="A266" s="133">
        <v>243.0</v>
      </c>
      <c r="B266" s="333">
        <v>2457000.0</v>
      </c>
      <c r="C266" s="336">
        <v>865000.0</v>
      </c>
      <c r="D266" s="179">
        <f t="shared" si="2"/>
        <v>108432436</v>
      </c>
      <c r="E266" s="273">
        <f t="shared" si="3"/>
        <v>83319215</v>
      </c>
      <c r="F266" s="179"/>
      <c r="G266" s="179"/>
    </row>
    <row r="267">
      <c r="A267" s="133">
        <v>244.0</v>
      </c>
      <c r="B267" s="333">
        <v>2462000.0</v>
      </c>
      <c r="C267" s="336">
        <v>867000.0</v>
      </c>
      <c r="D267" s="179">
        <f t="shared" si="2"/>
        <v>110894436</v>
      </c>
      <c r="E267" s="273">
        <f t="shared" si="3"/>
        <v>84186215</v>
      </c>
      <c r="F267" s="179"/>
      <c r="G267" s="179"/>
    </row>
    <row r="268">
      <c r="A268" s="133">
        <v>245.0</v>
      </c>
      <c r="B268" s="333">
        <v>2501000.0</v>
      </c>
      <c r="C268" s="336">
        <v>884000.0</v>
      </c>
      <c r="D268" s="179">
        <f t="shared" si="2"/>
        <v>113395436</v>
      </c>
      <c r="E268" s="273">
        <f t="shared" si="3"/>
        <v>85070215</v>
      </c>
      <c r="F268" s="179"/>
      <c r="G268" s="179"/>
    </row>
    <row r="269">
      <c r="A269" s="133">
        <v>246.0</v>
      </c>
      <c r="B269" s="333">
        <v>2505000.0</v>
      </c>
      <c r="C269" s="336">
        <v>886000.0</v>
      </c>
      <c r="D269" s="179">
        <f t="shared" si="2"/>
        <v>115900436</v>
      </c>
      <c r="E269" s="273">
        <f t="shared" si="3"/>
        <v>85956215</v>
      </c>
      <c r="F269" s="179"/>
      <c r="G269" s="179"/>
    </row>
    <row r="270">
      <c r="A270" s="133">
        <v>247.0</v>
      </c>
      <c r="B270" s="333">
        <v>2510000.0</v>
      </c>
      <c r="C270" s="336">
        <v>887000.0</v>
      </c>
      <c r="D270" s="179">
        <f t="shared" si="2"/>
        <v>118410436</v>
      </c>
      <c r="E270" s="273">
        <f t="shared" si="3"/>
        <v>86843215</v>
      </c>
      <c r="F270" s="179"/>
      <c r="G270" s="179"/>
    </row>
    <row r="271">
      <c r="A271" s="133">
        <v>248.0</v>
      </c>
      <c r="B271" s="333">
        <v>2549000.0</v>
      </c>
      <c r="C271" s="336">
        <v>889000.0</v>
      </c>
      <c r="D271" s="179">
        <f t="shared" si="2"/>
        <v>120959436</v>
      </c>
      <c r="E271" s="273">
        <f t="shared" si="3"/>
        <v>87732215</v>
      </c>
      <c r="F271" s="179"/>
      <c r="G271" s="179"/>
    </row>
    <row r="272">
      <c r="A272" s="138">
        <v>249.0</v>
      </c>
      <c r="B272" s="342">
        <v>2554000.0</v>
      </c>
      <c r="C272" s="343">
        <v>890000.0</v>
      </c>
      <c r="D272" s="344">
        <f t="shared" si="2"/>
        <v>123513436</v>
      </c>
      <c r="E272" s="345">
        <f t="shared" si="3"/>
        <v>88622215</v>
      </c>
      <c r="F272" s="179"/>
      <c r="G272" s="179"/>
    </row>
    <row r="273">
      <c r="A273" s="9">
        <v>250.0</v>
      </c>
      <c r="B273" s="272"/>
      <c r="C273" s="273"/>
      <c r="D273" s="179">
        <f t="shared" si="2"/>
        <v>123513436</v>
      </c>
      <c r="E273" s="273">
        <f t="shared" si="3"/>
        <v>88622215</v>
      </c>
      <c r="F273" s="178"/>
      <c r="G273" s="179"/>
    </row>
    <row r="274">
      <c r="A274" s="133">
        <v>251.0</v>
      </c>
      <c r="B274" s="272"/>
      <c r="C274" s="273"/>
      <c r="D274" s="179">
        <f t="shared" si="2"/>
        <v>123513436</v>
      </c>
      <c r="E274" s="273">
        <f t="shared" si="3"/>
        <v>88622215</v>
      </c>
      <c r="F274" s="179"/>
      <c r="G274" s="179"/>
    </row>
    <row r="275">
      <c r="A275" s="133">
        <v>252.0</v>
      </c>
      <c r="B275" s="272"/>
      <c r="C275" s="273"/>
      <c r="D275" s="179">
        <f t="shared" si="2"/>
        <v>123513436</v>
      </c>
      <c r="E275" s="273">
        <f t="shared" si="3"/>
        <v>88622215</v>
      </c>
      <c r="F275" s="179"/>
      <c r="G275" s="179"/>
    </row>
    <row r="276">
      <c r="A276" s="133">
        <v>253.0</v>
      </c>
      <c r="B276" s="272"/>
      <c r="C276" s="273"/>
      <c r="D276" s="179">
        <f t="shared" si="2"/>
        <v>123513436</v>
      </c>
      <c r="E276" s="273">
        <f t="shared" si="3"/>
        <v>88622215</v>
      </c>
      <c r="F276" s="179"/>
      <c r="G276" s="179"/>
    </row>
    <row r="277">
      <c r="A277" s="133">
        <v>254.0</v>
      </c>
      <c r="B277" s="272"/>
      <c r="C277" s="273"/>
      <c r="D277" s="179">
        <f t="shared" si="2"/>
        <v>123513436</v>
      </c>
      <c r="E277" s="273">
        <f t="shared" si="3"/>
        <v>88622215</v>
      </c>
      <c r="F277" s="179"/>
      <c r="G277" s="179"/>
    </row>
    <row r="278">
      <c r="A278" s="133">
        <v>255.0</v>
      </c>
      <c r="B278" s="272"/>
      <c r="C278" s="273"/>
      <c r="D278" s="179">
        <f t="shared" si="2"/>
        <v>123513436</v>
      </c>
      <c r="E278" s="273">
        <f t="shared" si="3"/>
        <v>88622215</v>
      </c>
      <c r="F278" s="179"/>
      <c r="G278" s="179"/>
    </row>
    <row r="279">
      <c r="A279" s="133">
        <v>256.0</v>
      </c>
      <c r="B279" s="272"/>
      <c r="C279" s="273"/>
      <c r="D279" s="179">
        <f t="shared" si="2"/>
        <v>123513436</v>
      </c>
      <c r="E279" s="273">
        <f t="shared" si="3"/>
        <v>88622215</v>
      </c>
      <c r="F279" s="179"/>
      <c r="G279" s="179"/>
    </row>
    <row r="280">
      <c r="A280" s="133">
        <v>257.0</v>
      </c>
      <c r="B280" s="272"/>
      <c r="C280" s="273"/>
      <c r="D280" s="179">
        <f t="shared" si="2"/>
        <v>123513436</v>
      </c>
      <c r="E280" s="273">
        <f t="shared" si="3"/>
        <v>88622215</v>
      </c>
      <c r="F280" s="179"/>
      <c r="G280" s="179"/>
    </row>
    <row r="281">
      <c r="A281" s="133">
        <v>258.0</v>
      </c>
      <c r="B281" s="272"/>
      <c r="C281" s="273"/>
      <c r="D281" s="179">
        <f t="shared" si="2"/>
        <v>123513436</v>
      </c>
      <c r="E281" s="273">
        <f t="shared" si="3"/>
        <v>88622215</v>
      </c>
      <c r="F281" s="179"/>
      <c r="G281" s="179"/>
    </row>
    <row r="282">
      <c r="A282" s="138">
        <v>259.0</v>
      </c>
      <c r="B282" s="317"/>
      <c r="C282" s="345"/>
      <c r="D282" s="344">
        <f t="shared" si="2"/>
        <v>123513436</v>
      </c>
      <c r="E282" s="345">
        <f t="shared" si="3"/>
        <v>88622215</v>
      </c>
      <c r="F282" s="179"/>
      <c r="G282" s="179"/>
    </row>
    <row r="283">
      <c r="A283" s="9">
        <v>260.0</v>
      </c>
      <c r="B283" s="333">
        <v>3904000.0</v>
      </c>
      <c r="C283" s="336">
        <v>1341000.0</v>
      </c>
      <c r="D283" s="179">
        <f t="shared" si="2"/>
        <v>127417436</v>
      </c>
      <c r="E283" s="273">
        <f t="shared" si="3"/>
        <v>89963215</v>
      </c>
      <c r="F283" s="178"/>
      <c r="G283" s="179"/>
    </row>
    <row r="284">
      <c r="A284" s="133">
        <v>261.0</v>
      </c>
      <c r="B284" s="333">
        <v>3937000.0</v>
      </c>
      <c r="C284" s="336">
        <v>1352000.0</v>
      </c>
      <c r="D284" s="179">
        <f t="shared" si="2"/>
        <v>131354436</v>
      </c>
      <c r="E284" s="273">
        <f t="shared" si="3"/>
        <v>91315215</v>
      </c>
      <c r="F284" s="179"/>
      <c r="G284" s="179"/>
    </row>
    <row r="285">
      <c r="A285" s="133">
        <v>262.0</v>
      </c>
      <c r="B285" s="333">
        <v>3969000.0</v>
      </c>
      <c r="C285" s="336">
        <v>1363000.0</v>
      </c>
      <c r="D285" s="179">
        <f t="shared" si="2"/>
        <v>135323436</v>
      </c>
      <c r="E285" s="273">
        <f t="shared" si="3"/>
        <v>92678215</v>
      </c>
      <c r="F285" s="179"/>
      <c r="G285" s="179"/>
    </row>
    <row r="286">
      <c r="A286" s="133">
        <v>263.0</v>
      </c>
      <c r="B286" s="333">
        <v>4053000.0</v>
      </c>
      <c r="C286" s="336">
        <v>1374000.0</v>
      </c>
      <c r="D286" s="179">
        <f t="shared" si="2"/>
        <v>139376436</v>
      </c>
      <c r="E286" s="273">
        <f t="shared" si="3"/>
        <v>94052215</v>
      </c>
      <c r="F286" s="179"/>
      <c r="G286" s="179"/>
    </row>
    <row r="287">
      <c r="A287" s="133">
        <v>264.0</v>
      </c>
      <c r="B287" s="333">
        <v>4086000.0</v>
      </c>
      <c r="C287" s="336">
        <v>1385000.0</v>
      </c>
      <c r="D287" s="179">
        <f t="shared" si="2"/>
        <v>143462436</v>
      </c>
      <c r="E287" s="273">
        <f t="shared" si="3"/>
        <v>95437215</v>
      </c>
      <c r="F287" s="179"/>
      <c r="G287" s="179"/>
    </row>
    <row r="288">
      <c r="A288" s="133">
        <v>265.0</v>
      </c>
      <c r="B288" s="333">
        <v>4172000.0</v>
      </c>
      <c r="C288" s="336">
        <v>1420000.0</v>
      </c>
      <c r="D288" s="179">
        <f t="shared" si="2"/>
        <v>147634436</v>
      </c>
      <c r="E288" s="273">
        <f t="shared" si="3"/>
        <v>96857215</v>
      </c>
      <c r="F288" s="179"/>
      <c r="G288" s="179"/>
    </row>
    <row r="289">
      <c r="A289" s="133">
        <v>266.0</v>
      </c>
      <c r="B289" s="333">
        <v>4205000.0</v>
      </c>
      <c r="C289" s="336">
        <v>1431000.0</v>
      </c>
      <c r="D289" s="179">
        <f t="shared" si="2"/>
        <v>151839436</v>
      </c>
      <c r="E289" s="273">
        <f t="shared" si="3"/>
        <v>98288215</v>
      </c>
      <c r="F289" s="179"/>
      <c r="G289" s="179"/>
    </row>
    <row r="290">
      <c r="A290" s="133">
        <v>267.0</v>
      </c>
      <c r="B290" s="333">
        <v>4238000.0</v>
      </c>
      <c r="C290" s="336">
        <v>1442000.0</v>
      </c>
      <c r="D290" s="179">
        <f t="shared" si="2"/>
        <v>156077436</v>
      </c>
      <c r="E290" s="273">
        <f t="shared" si="3"/>
        <v>99730215</v>
      </c>
      <c r="F290" s="179"/>
      <c r="G290" s="179"/>
    </row>
    <row r="291">
      <c r="A291" s="133">
        <v>268.0</v>
      </c>
      <c r="B291" s="333">
        <v>4325000.0</v>
      </c>
      <c r="C291" s="336">
        <v>1454000.0</v>
      </c>
      <c r="D291" s="179">
        <f t="shared" si="2"/>
        <v>160402436</v>
      </c>
      <c r="E291" s="273">
        <f t="shared" si="3"/>
        <v>101184215</v>
      </c>
      <c r="F291" s="179"/>
      <c r="G291" s="179"/>
    </row>
    <row r="292">
      <c r="A292" s="138">
        <v>269.0</v>
      </c>
      <c r="B292" s="342">
        <v>4359000.0</v>
      </c>
      <c r="C292" s="343">
        <v>1465000.0</v>
      </c>
      <c r="D292" s="344">
        <f t="shared" si="2"/>
        <v>164761436</v>
      </c>
      <c r="E292" s="345">
        <f t="shared" si="3"/>
        <v>102649215</v>
      </c>
      <c r="F292" s="179"/>
      <c r="G292" s="179"/>
    </row>
    <row r="293">
      <c r="A293" s="9">
        <v>270.0</v>
      </c>
      <c r="B293" s="333">
        <v>4839000.0</v>
      </c>
      <c r="C293" s="336">
        <v>1626000.0</v>
      </c>
      <c r="D293" s="179">
        <f t="shared" si="2"/>
        <v>169600436</v>
      </c>
      <c r="E293" s="273">
        <f t="shared" si="3"/>
        <v>104275215</v>
      </c>
      <c r="F293" s="178"/>
      <c r="G293" s="179"/>
    </row>
    <row r="294">
      <c r="A294" s="133">
        <v>271.0</v>
      </c>
      <c r="B294" s="333">
        <v>4877000.0</v>
      </c>
      <c r="C294" s="336">
        <v>1639000.0</v>
      </c>
      <c r="D294" s="179">
        <f t="shared" si="2"/>
        <v>174477436</v>
      </c>
      <c r="E294" s="273">
        <f t="shared" si="3"/>
        <v>105914215</v>
      </c>
      <c r="F294" s="179"/>
      <c r="G294" s="179"/>
    </row>
    <row r="295">
      <c r="A295" s="133">
        <v>272.0</v>
      </c>
      <c r="B295" s="333">
        <v>4916000.0</v>
      </c>
      <c r="C295" s="336">
        <v>1652000.0</v>
      </c>
      <c r="D295" s="179">
        <f t="shared" si="2"/>
        <v>179393436</v>
      </c>
      <c r="E295" s="273">
        <f t="shared" si="3"/>
        <v>107566215</v>
      </c>
      <c r="F295" s="179"/>
      <c r="G295" s="179"/>
    </row>
    <row r="296">
      <c r="A296" s="133">
        <v>273.0</v>
      </c>
      <c r="B296" s="333">
        <v>4954000.0</v>
      </c>
      <c r="C296" s="336">
        <v>1665000.0</v>
      </c>
      <c r="D296" s="179">
        <f t="shared" si="2"/>
        <v>184347436</v>
      </c>
      <c r="E296" s="273">
        <f t="shared" si="3"/>
        <v>109231215</v>
      </c>
      <c r="F296" s="179"/>
      <c r="G296" s="179"/>
    </row>
    <row r="297">
      <c r="A297" s="133">
        <v>274.0</v>
      </c>
      <c r="B297" s="333">
        <v>4992000.0</v>
      </c>
      <c r="C297" s="336">
        <v>1678000.0</v>
      </c>
      <c r="D297" s="179">
        <f t="shared" si="2"/>
        <v>189339436</v>
      </c>
      <c r="E297" s="273">
        <f t="shared" si="3"/>
        <v>110909215</v>
      </c>
      <c r="F297" s="179"/>
      <c r="G297" s="179"/>
    </row>
    <row r="298">
      <c r="A298" s="133">
        <v>275.0</v>
      </c>
      <c r="B298" s="333">
        <v>5031000.0</v>
      </c>
      <c r="C298" s="336">
        <v>1691000.0</v>
      </c>
      <c r="D298" s="179">
        <f t="shared" si="2"/>
        <v>194370436</v>
      </c>
      <c r="E298" s="273">
        <f t="shared" si="3"/>
        <v>112600215</v>
      </c>
      <c r="F298" s="179"/>
      <c r="G298" s="179"/>
    </row>
    <row r="299">
      <c r="A299" s="133">
        <v>276.0</v>
      </c>
      <c r="B299" s="333">
        <v>5069000.0</v>
      </c>
      <c r="C299" s="336">
        <v>1704000.0</v>
      </c>
      <c r="D299" s="179">
        <f t="shared" si="2"/>
        <v>199439436</v>
      </c>
      <c r="E299" s="273">
        <f t="shared" si="3"/>
        <v>114304215</v>
      </c>
      <c r="F299" s="179"/>
      <c r="G299" s="179"/>
    </row>
    <row r="300">
      <c r="A300" s="133">
        <v>277.0</v>
      </c>
      <c r="B300" s="333">
        <v>5108000.0</v>
      </c>
      <c r="C300" s="336">
        <v>1717000.0</v>
      </c>
      <c r="D300" s="179">
        <f t="shared" si="2"/>
        <v>204547436</v>
      </c>
      <c r="E300" s="273">
        <f t="shared" si="3"/>
        <v>116021215</v>
      </c>
      <c r="F300" s="179"/>
      <c r="G300" s="179"/>
    </row>
    <row r="301">
      <c r="A301" s="133">
        <v>278.0</v>
      </c>
      <c r="B301" s="333">
        <v>5146000.0</v>
      </c>
      <c r="C301" s="336">
        <v>1729000.0</v>
      </c>
      <c r="D301" s="179">
        <f t="shared" si="2"/>
        <v>209693436</v>
      </c>
      <c r="E301" s="273">
        <f t="shared" si="3"/>
        <v>117750215</v>
      </c>
      <c r="F301" s="179"/>
      <c r="G301" s="179"/>
    </row>
    <row r="302">
      <c r="A302" s="133">
        <v>279.0</v>
      </c>
      <c r="B302" s="333">
        <v>5184000.0</v>
      </c>
      <c r="C302" s="336">
        <v>1742000.0</v>
      </c>
      <c r="D302" s="179">
        <f t="shared" si="2"/>
        <v>214877436</v>
      </c>
      <c r="E302" s="273">
        <f t="shared" si="3"/>
        <v>119492215</v>
      </c>
      <c r="F302" s="179"/>
      <c r="G302" s="179"/>
    </row>
    <row r="303">
      <c r="A303" s="133">
        <v>280.0</v>
      </c>
      <c r="B303" s="333">
        <v>5223000.0</v>
      </c>
      <c r="C303" s="336">
        <v>1755000.0</v>
      </c>
      <c r="D303" s="179">
        <f t="shared" si="2"/>
        <v>220100436</v>
      </c>
      <c r="E303" s="273">
        <f t="shared" si="3"/>
        <v>121247215</v>
      </c>
      <c r="F303" s="179"/>
      <c r="G303" s="179"/>
    </row>
    <row r="304">
      <c r="A304" s="133">
        <v>281.0</v>
      </c>
      <c r="B304" s="333">
        <v>5261000.0</v>
      </c>
      <c r="C304" s="336">
        <v>1768000.0</v>
      </c>
      <c r="D304" s="179">
        <f t="shared" si="2"/>
        <v>225361436</v>
      </c>
      <c r="E304" s="273">
        <f t="shared" si="3"/>
        <v>123015215</v>
      </c>
      <c r="F304" s="179"/>
      <c r="G304" s="179"/>
    </row>
    <row r="305">
      <c r="A305" s="133">
        <v>282.0</v>
      </c>
      <c r="B305" s="333">
        <v>5300000.0</v>
      </c>
      <c r="C305" s="336">
        <v>1781000.0</v>
      </c>
      <c r="D305" s="179">
        <f t="shared" si="2"/>
        <v>230661436</v>
      </c>
      <c r="E305" s="273">
        <f t="shared" si="3"/>
        <v>124796215</v>
      </c>
      <c r="F305" s="179"/>
      <c r="G305" s="179"/>
    </row>
    <row r="306">
      <c r="A306" s="133">
        <v>283.0</v>
      </c>
      <c r="B306" s="333">
        <v>5338000.0</v>
      </c>
      <c r="C306" s="336">
        <v>1794000.0</v>
      </c>
      <c r="D306" s="179">
        <f t="shared" si="2"/>
        <v>235999436</v>
      </c>
      <c r="E306" s="273">
        <f t="shared" si="3"/>
        <v>126590215</v>
      </c>
      <c r="F306" s="179"/>
      <c r="G306" s="179"/>
    </row>
    <row r="307">
      <c r="A307" s="133">
        <v>284.0</v>
      </c>
      <c r="B307" s="333">
        <v>5376000.0</v>
      </c>
      <c r="C307" s="336">
        <v>1807000.0</v>
      </c>
      <c r="D307" s="179">
        <f t="shared" si="2"/>
        <v>241375436</v>
      </c>
      <c r="E307" s="273">
        <f t="shared" si="3"/>
        <v>128397215</v>
      </c>
      <c r="F307" s="179"/>
      <c r="G307" s="179"/>
    </row>
    <row r="308">
      <c r="A308" s="133">
        <v>285.0</v>
      </c>
      <c r="B308" s="333">
        <v>5415000.0</v>
      </c>
      <c r="C308" s="336">
        <v>1820000.0</v>
      </c>
      <c r="D308" s="179">
        <f t="shared" si="2"/>
        <v>246790436</v>
      </c>
      <c r="E308" s="273">
        <f t="shared" si="3"/>
        <v>130217215</v>
      </c>
      <c r="F308" s="179"/>
      <c r="G308" s="179"/>
    </row>
    <row r="309">
      <c r="A309" s="133">
        <v>286.0</v>
      </c>
      <c r="B309" s="333">
        <v>5453000.0</v>
      </c>
      <c r="C309" s="336">
        <v>1833000.0</v>
      </c>
      <c r="D309" s="179">
        <f t="shared" si="2"/>
        <v>252243436</v>
      </c>
      <c r="E309" s="273">
        <f t="shared" si="3"/>
        <v>132050215</v>
      </c>
      <c r="F309" s="179"/>
      <c r="G309" s="179"/>
    </row>
    <row r="310">
      <c r="A310" s="133">
        <v>287.0</v>
      </c>
      <c r="B310" s="333">
        <v>5492000.0</v>
      </c>
      <c r="C310" s="336">
        <v>1846000.0</v>
      </c>
      <c r="D310" s="179">
        <f t="shared" si="2"/>
        <v>257735436</v>
      </c>
      <c r="E310" s="273">
        <f t="shared" si="3"/>
        <v>133896215</v>
      </c>
      <c r="F310" s="179"/>
      <c r="G310" s="179"/>
    </row>
    <row r="311">
      <c r="A311" s="133">
        <v>288.0</v>
      </c>
      <c r="B311" s="333">
        <v>5530000.0</v>
      </c>
      <c r="C311" s="336">
        <v>1858000.0</v>
      </c>
      <c r="D311" s="179">
        <f t="shared" si="2"/>
        <v>263265436</v>
      </c>
      <c r="E311" s="273">
        <f t="shared" si="3"/>
        <v>135754215</v>
      </c>
      <c r="F311" s="179"/>
      <c r="G311" s="179"/>
    </row>
    <row r="312">
      <c r="A312" s="133">
        <v>289.0</v>
      </c>
      <c r="B312" s="333">
        <v>5568000.0</v>
      </c>
      <c r="C312" s="336">
        <v>1871000.0</v>
      </c>
      <c r="D312" s="179">
        <f t="shared" si="2"/>
        <v>268833436</v>
      </c>
      <c r="E312" s="273">
        <f t="shared" si="3"/>
        <v>137625215</v>
      </c>
      <c r="F312" s="179"/>
      <c r="G312" s="179"/>
    </row>
    <row r="313">
      <c r="A313" s="138">
        <v>290.0</v>
      </c>
      <c r="B313" s="389" t="s">
        <v>507</v>
      </c>
      <c r="C313" s="390" t="s">
        <v>507</v>
      </c>
      <c r="D313" s="344">
        <f t="shared" si="2"/>
        <v>268833436</v>
      </c>
      <c r="E313" s="345">
        <f t="shared" si="3"/>
        <v>137625215</v>
      </c>
      <c r="F313" s="179"/>
      <c r="G313" s="179"/>
    </row>
  </sheetData>
  <mergeCells count="8">
    <mergeCell ref="D22:E22"/>
    <mergeCell ref="B22:C22"/>
    <mergeCell ref="I4:J4"/>
    <mergeCell ref="G4:H4"/>
    <mergeCell ref="D4:F4"/>
    <mergeCell ref="B4:C4"/>
    <mergeCell ref="A4:A5"/>
    <mergeCell ref="K4:L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sheetPr>
  <sheetViews>
    <sheetView workbookViewId="0"/>
  </sheetViews>
  <sheetFormatPr customHeight="1" defaultColWidth="14.43" defaultRowHeight="15.0"/>
  <sheetData>
    <row r="1">
      <c r="A1" s="9" t="s">
        <v>240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pageSetUpPr/>
  </sheetPr>
  <sheetViews>
    <sheetView workbookViewId="0"/>
  </sheetViews>
  <sheetFormatPr customHeight="1" defaultColWidth="14.43" defaultRowHeight="15.0"/>
  <cols>
    <col customWidth="1" min="1" max="1" width="11.29"/>
    <col customWidth="1" min="2" max="2" width="12.14"/>
    <col customWidth="1" min="3" max="3" width="12.57"/>
    <col customWidth="1" min="4" max="4" width="14.86"/>
    <col customWidth="1" min="5" max="6" width="13.86"/>
    <col customWidth="1" min="7" max="7" width="17.0"/>
    <col customWidth="1" min="8" max="8" width="14.43"/>
    <col customWidth="1" min="9" max="9" width="13.14"/>
    <col customWidth="1" min="10" max="10" width="10.14"/>
    <col customWidth="1" min="11" max="11" width="13.0"/>
    <col customWidth="1" min="12" max="12" width="12.43"/>
    <col customWidth="1" min="13" max="26" width="8.71"/>
  </cols>
  <sheetData>
    <row r="2">
      <c r="A2" s="143" t="s">
        <v>285</v>
      </c>
      <c r="B2" s="144"/>
      <c r="C2" s="144"/>
      <c r="D2" s="144"/>
      <c r="E2" s="144"/>
      <c r="F2" s="144"/>
      <c r="G2" s="144"/>
      <c r="H2" s="144"/>
      <c r="I2" s="144"/>
      <c r="J2" s="144"/>
      <c r="K2" s="144"/>
    </row>
    <row r="3">
      <c r="A3" s="143" t="s">
        <v>286</v>
      </c>
      <c r="B3" s="144"/>
      <c r="C3" s="144"/>
      <c r="D3" s="144"/>
      <c r="E3" s="144"/>
      <c r="F3" s="144"/>
      <c r="G3" s="144"/>
      <c r="H3" s="144"/>
      <c r="I3" s="144"/>
      <c r="J3" s="144"/>
      <c r="K3" s="144"/>
    </row>
    <row r="4">
      <c r="A4" s="144"/>
      <c r="B4" s="144"/>
      <c r="C4" s="144"/>
      <c r="D4" s="144"/>
      <c r="E4" s="144"/>
      <c r="F4" s="144"/>
      <c r="G4" s="144"/>
      <c r="H4" s="144"/>
      <c r="I4" s="144"/>
      <c r="J4" s="144"/>
      <c r="K4" s="144"/>
    </row>
    <row r="5">
      <c r="A5" s="145" t="s">
        <v>287</v>
      </c>
      <c r="B5" s="146" t="s">
        <v>288</v>
      </c>
      <c r="C5" s="146" t="s">
        <v>289</v>
      </c>
      <c r="D5" s="146" t="s">
        <v>160</v>
      </c>
      <c r="E5" s="146" t="s">
        <v>161</v>
      </c>
      <c r="F5" s="146" t="s">
        <v>162</v>
      </c>
      <c r="G5" s="146" t="s">
        <v>163</v>
      </c>
      <c r="H5" s="146" t="s">
        <v>164</v>
      </c>
      <c r="I5" s="146" t="s">
        <v>165</v>
      </c>
      <c r="J5" s="146" t="s">
        <v>166</v>
      </c>
      <c r="K5" s="146" t="s">
        <v>290</v>
      </c>
      <c r="L5" s="147" t="s">
        <v>291</v>
      </c>
    </row>
    <row r="6">
      <c r="A6" s="148">
        <v>0.0</v>
      </c>
      <c r="B6" s="149">
        <v>0.0</v>
      </c>
      <c r="C6" s="150">
        <v>0.0</v>
      </c>
      <c r="D6" s="150">
        <v>0.0</v>
      </c>
      <c r="E6" s="151">
        <v>0.0</v>
      </c>
      <c r="F6" s="152" t="s">
        <v>137</v>
      </c>
      <c r="G6" s="152" t="s">
        <v>137</v>
      </c>
      <c r="H6" s="151">
        <v>5.0</v>
      </c>
      <c r="I6" s="151">
        <v>0.0</v>
      </c>
      <c r="J6" s="151" t="s">
        <v>292</v>
      </c>
      <c r="K6" s="153">
        <v>0.0</v>
      </c>
      <c r="L6" s="155">
        <f t="shared" ref="L6:L19" si="1">K6*1.3</f>
        <v>0</v>
      </c>
    </row>
    <row r="7">
      <c r="A7" s="157">
        <v>1.0</v>
      </c>
      <c r="B7" s="158">
        <v>350.0</v>
      </c>
      <c r="C7" s="159">
        <v>0.1</v>
      </c>
      <c r="D7" s="159">
        <v>0.2</v>
      </c>
      <c r="E7" s="160">
        <v>20.0</v>
      </c>
      <c r="F7" s="161" t="s">
        <v>137</v>
      </c>
      <c r="G7" s="161" t="s">
        <v>137</v>
      </c>
      <c r="H7" s="160">
        <v>6.0</v>
      </c>
      <c r="I7" s="160">
        <v>1.0</v>
      </c>
      <c r="J7" s="160" t="s">
        <v>293</v>
      </c>
      <c r="K7" s="162">
        <v>7.0</v>
      </c>
      <c r="L7" s="163">
        <f t="shared" si="1"/>
        <v>9.1</v>
      </c>
    </row>
    <row r="8">
      <c r="A8" s="165">
        <v>2.0</v>
      </c>
      <c r="B8" s="166">
        <v>700.0</v>
      </c>
      <c r="C8" s="167">
        <v>0.2</v>
      </c>
      <c r="D8" s="167">
        <v>0.4</v>
      </c>
      <c r="E8" s="168">
        <v>40.0</v>
      </c>
      <c r="F8" s="168" t="s">
        <v>294</v>
      </c>
      <c r="G8" s="169" t="s">
        <v>137</v>
      </c>
      <c r="H8" s="168">
        <v>6.0</v>
      </c>
      <c r="I8" s="168">
        <v>1.0</v>
      </c>
      <c r="J8" s="168" t="s">
        <v>293</v>
      </c>
      <c r="K8" s="170">
        <v>14.0</v>
      </c>
      <c r="L8" s="171">
        <f t="shared" si="1"/>
        <v>18.2</v>
      </c>
    </row>
    <row r="9">
      <c r="A9" s="157">
        <v>3.0</v>
      </c>
      <c r="B9" s="158">
        <v>1400.0</v>
      </c>
      <c r="C9" s="159">
        <v>0.3</v>
      </c>
      <c r="D9" s="159">
        <v>0.6</v>
      </c>
      <c r="E9" s="160">
        <v>60.0</v>
      </c>
      <c r="F9" s="160" t="s">
        <v>294</v>
      </c>
      <c r="G9" s="160" t="s">
        <v>294</v>
      </c>
      <c r="H9" s="160">
        <v>7.0</v>
      </c>
      <c r="I9" s="160">
        <v>2.0</v>
      </c>
      <c r="J9" s="160" t="s">
        <v>293</v>
      </c>
      <c r="K9" s="162">
        <v>28.0</v>
      </c>
      <c r="L9" s="163">
        <f t="shared" si="1"/>
        <v>36.4</v>
      </c>
    </row>
    <row r="10">
      <c r="A10" s="165">
        <v>4.0</v>
      </c>
      <c r="B10" s="166">
        <v>3150.0</v>
      </c>
      <c r="C10" s="167">
        <v>0.45</v>
      </c>
      <c r="D10" s="167">
        <v>0.8</v>
      </c>
      <c r="E10" s="168">
        <v>90.0</v>
      </c>
      <c r="F10" s="168" t="s">
        <v>294</v>
      </c>
      <c r="G10" s="168" t="s">
        <v>294</v>
      </c>
      <c r="H10" s="168">
        <v>7.0</v>
      </c>
      <c r="I10" s="168">
        <v>2.0</v>
      </c>
      <c r="J10" s="168" t="s">
        <v>293</v>
      </c>
      <c r="K10" s="170">
        <v>63.0</v>
      </c>
      <c r="L10" s="171">
        <f t="shared" si="1"/>
        <v>81.9</v>
      </c>
    </row>
    <row r="11">
      <c r="A11" s="157">
        <v>5.0</v>
      </c>
      <c r="B11" s="158">
        <v>7560.0</v>
      </c>
      <c r="C11" s="159">
        <v>0.6</v>
      </c>
      <c r="D11" s="159">
        <v>1.0</v>
      </c>
      <c r="E11" s="160">
        <v>120.0</v>
      </c>
      <c r="F11" s="160" t="s">
        <v>294</v>
      </c>
      <c r="G11" s="160" t="s">
        <v>294</v>
      </c>
      <c r="H11" s="160">
        <v>8.0</v>
      </c>
      <c r="I11" s="160">
        <v>3.0</v>
      </c>
      <c r="J11" s="160" t="s">
        <v>293</v>
      </c>
      <c r="K11" s="162">
        <v>151.2</v>
      </c>
      <c r="L11" s="163">
        <f t="shared" si="1"/>
        <v>196.56</v>
      </c>
    </row>
    <row r="12">
      <c r="A12" s="165">
        <v>6.0</v>
      </c>
      <c r="B12" s="166">
        <v>18900.0</v>
      </c>
      <c r="C12" s="167">
        <v>0.75</v>
      </c>
      <c r="D12" s="167">
        <v>1.2</v>
      </c>
      <c r="E12" s="168">
        <v>160.0</v>
      </c>
      <c r="F12" s="168" t="s">
        <v>294</v>
      </c>
      <c r="G12" s="168" t="s">
        <v>294</v>
      </c>
      <c r="H12" s="168">
        <v>8.0</v>
      </c>
      <c r="I12" s="168">
        <v>3.0</v>
      </c>
      <c r="J12" s="168" t="s">
        <v>293</v>
      </c>
      <c r="K12" s="170">
        <v>378.0</v>
      </c>
      <c r="L12" s="171">
        <f t="shared" si="1"/>
        <v>491.4</v>
      </c>
    </row>
    <row r="13">
      <c r="A13" s="157">
        <v>7.0</v>
      </c>
      <c r="B13" s="158">
        <v>47250.0</v>
      </c>
      <c r="C13" s="159">
        <v>0.9</v>
      </c>
      <c r="D13" s="159">
        <v>1.4</v>
      </c>
      <c r="E13" s="160">
        <v>200.0</v>
      </c>
      <c r="F13" s="160" t="s">
        <v>294</v>
      </c>
      <c r="G13" s="160" t="s">
        <v>294</v>
      </c>
      <c r="H13" s="160">
        <v>9.0</v>
      </c>
      <c r="I13" s="160">
        <v>4.0</v>
      </c>
      <c r="J13" s="160" t="s">
        <v>293</v>
      </c>
      <c r="K13" s="162">
        <v>945.0</v>
      </c>
      <c r="L13" s="163">
        <f t="shared" si="1"/>
        <v>1228.5</v>
      </c>
    </row>
    <row r="14">
      <c r="A14" s="165">
        <v>8.0</v>
      </c>
      <c r="B14" s="166">
        <v>103950.0</v>
      </c>
      <c r="C14" s="167">
        <v>1.1</v>
      </c>
      <c r="D14" s="167">
        <v>1.6</v>
      </c>
      <c r="E14" s="168">
        <v>240.0</v>
      </c>
      <c r="F14" s="168" t="s">
        <v>294</v>
      </c>
      <c r="G14" s="168" t="s">
        <v>294</v>
      </c>
      <c r="H14" s="168">
        <v>10.0</v>
      </c>
      <c r="I14" s="168">
        <v>4.0</v>
      </c>
      <c r="J14" s="168" t="s">
        <v>293</v>
      </c>
      <c r="K14" s="170">
        <v>2079.0</v>
      </c>
      <c r="L14" s="171">
        <f t="shared" si="1"/>
        <v>2702.7</v>
      </c>
    </row>
    <row r="15">
      <c r="A15" s="157">
        <v>9.0</v>
      </c>
      <c r="B15" s="158">
        <v>187110.0</v>
      </c>
      <c r="C15" s="159">
        <v>1.3</v>
      </c>
      <c r="D15" s="159">
        <v>1.8</v>
      </c>
      <c r="E15" s="160">
        <v>290.0</v>
      </c>
      <c r="F15" s="160" t="s">
        <v>294</v>
      </c>
      <c r="G15" s="160" t="s">
        <v>294</v>
      </c>
      <c r="H15" s="160">
        <v>11.0</v>
      </c>
      <c r="I15" s="160">
        <v>5.0</v>
      </c>
      <c r="J15" s="160" t="s">
        <v>293</v>
      </c>
      <c r="K15" s="162">
        <v>3742.2</v>
      </c>
      <c r="L15" s="163">
        <f t="shared" si="1"/>
        <v>4864.86</v>
      </c>
    </row>
    <row r="16">
      <c r="A16" s="165">
        <v>10.0</v>
      </c>
      <c r="B16" s="166">
        <v>299376.0</v>
      </c>
      <c r="C16" s="167">
        <v>1.5</v>
      </c>
      <c r="D16" s="167">
        <v>2.0</v>
      </c>
      <c r="E16" s="168">
        <v>340.0</v>
      </c>
      <c r="F16" s="168" t="s">
        <v>294</v>
      </c>
      <c r="G16" s="168" t="s">
        <v>294</v>
      </c>
      <c r="H16" s="168">
        <v>12.0</v>
      </c>
      <c r="I16" s="168">
        <v>5.0</v>
      </c>
      <c r="J16" s="168" t="s">
        <v>293</v>
      </c>
      <c r="K16" s="170">
        <v>5987.52</v>
      </c>
      <c r="L16" s="171">
        <f t="shared" si="1"/>
        <v>7783.776</v>
      </c>
    </row>
    <row r="17">
      <c r="A17" s="157">
        <v>11.0</v>
      </c>
      <c r="B17" s="158">
        <v>449064.0</v>
      </c>
      <c r="C17" s="159">
        <v>2.0</v>
      </c>
      <c r="D17" s="159">
        <v>3.5</v>
      </c>
      <c r="E17" s="160">
        <v>390.0</v>
      </c>
      <c r="F17" s="160" t="s">
        <v>294</v>
      </c>
      <c r="G17" s="160" t="s">
        <v>294</v>
      </c>
      <c r="H17" s="160">
        <v>13.0</v>
      </c>
      <c r="I17" s="160">
        <v>5.0</v>
      </c>
      <c r="J17" s="160" t="s">
        <v>293</v>
      </c>
      <c r="K17" s="162">
        <v>8981.28</v>
      </c>
      <c r="L17" s="163">
        <f t="shared" si="1"/>
        <v>11675.664</v>
      </c>
    </row>
    <row r="18">
      <c r="A18" s="165">
        <v>12.0</v>
      </c>
      <c r="B18" s="166">
        <v>673596.0</v>
      </c>
      <c r="C18" s="167">
        <v>2.0</v>
      </c>
      <c r="D18" s="167">
        <v>4.0</v>
      </c>
      <c r="E18" s="168">
        <v>450.0</v>
      </c>
      <c r="F18" s="168" t="s">
        <v>294</v>
      </c>
      <c r="G18" s="168" t="s">
        <v>294</v>
      </c>
      <c r="H18" s="168">
        <v>14.0</v>
      </c>
      <c r="I18" s="168">
        <v>5.0</v>
      </c>
      <c r="J18" s="168" t="s">
        <v>293</v>
      </c>
      <c r="K18" s="170">
        <v>13471.92</v>
      </c>
      <c r="L18" s="171">
        <f t="shared" si="1"/>
        <v>17513.496</v>
      </c>
    </row>
    <row r="19">
      <c r="A19" s="172">
        <v>13.0</v>
      </c>
      <c r="B19" s="173">
        <v>1010394.0</v>
      </c>
      <c r="C19" s="174">
        <v>2.0</v>
      </c>
      <c r="D19" s="174">
        <v>4.0</v>
      </c>
      <c r="E19" s="175">
        <v>550.0</v>
      </c>
      <c r="F19" s="175" t="s">
        <v>294</v>
      </c>
      <c r="G19" s="175" t="s">
        <v>294</v>
      </c>
      <c r="H19" s="175">
        <v>15.0</v>
      </c>
      <c r="I19" s="175">
        <v>6.0</v>
      </c>
      <c r="J19" s="175" t="s">
        <v>293</v>
      </c>
      <c r="K19" s="176">
        <v>20207.88</v>
      </c>
      <c r="L19" s="177">
        <f t="shared" si="1"/>
        <v>26270.244</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4.43" defaultRowHeight="15.0"/>
  <cols>
    <col customWidth="1" min="1" max="1" width="35.43"/>
    <col customWidth="1" min="7" max="7" width="17.0"/>
  </cols>
  <sheetData>
    <row r="1">
      <c r="A1" s="9" t="s">
        <v>295</v>
      </c>
    </row>
    <row r="3">
      <c r="A3" s="9" t="s">
        <v>296</v>
      </c>
    </row>
    <row r="5">
      <c r="A5" s="9" t="s">
        <v>297</v>
      </c>
    </row>
    <row r="6">
      <c r="A6" s="9" t="s">
        <v>298</v>
      </c>
    </row>
    <row r="7">
      <c r="A7" s="9" t="s">
        <v>299</v>
      </c>
    </row>
    <row r="8">
      <c r="A8" s="9" t="s">
        <v>300</v>
      </c>
    </row>
    <row r="9">
      <c r="A9" s="9" t="s">
        <v>301</v>
      </c>
    </row>
    <row r="10">
      <c r="A10" s="9" t="s">
        <v>302</v>
      </c>
    </row>
    <row r="11">
      <c r="A11" s="9" t="s">
        <v>303</v>
      </c>
    </row>
    <row r="12">
      <c r="A12" s="9" t="s">
        <v>304</v>
      </c>
    </row>
    <row r="13">
      <c r="A13" s="9" t="s">
        <v>305</v>
      </c>
    </row>
    <row r="14">
      <c r="A14" s="9" t="s">
        <v>306</v>
      </c>
    </row>
    <row r="15">
      <c r="A15" s="9" t="s">
        <v>307</v>
      </c>
    </row>
    <row r="16">
      <c r="A16" s="9" t="s">
        <v>308</v>
      </c>
    </row>
    <row r="17">
      <c r="A17" s="9" t="s">
        <v>309</v>
      </c>
    </row>
    <row r="18">
      <c r="A18" s="9" t="s">
        <v>310</v>
      </c>
    </row>
    <row r="19">
      <c r="A19" s="9" t="s">
        <v>311</v>
      </c>
    </row>
    <row r="20">
      <c r="A20" s="9" t="s">
        <v>312</v>
      </c>
    </row>
    <row r="21">
      <c r="A21" s="9" t="s">
        <v>313</v>
      </c>
    </row>
    <row r="22">
      <c r="A22" s="9" t="s">
        <v>314</v>
      </c>
    </row>
    <row r="23">
      <c r="A23" s="9" t="s">
        <v>315</v>
      </c>
    </row>
    <row r="24">
      <c r="A24" s="9" t="s">
        <v>316</v>
      </c>
    </row>
    <row r="25">
      <c r="A25" s="9" t="s">
        <v>317</v>
      </c>
    </row>
    <row r="26">
      <c r="A26" s="9" t="s">
        <v>318</v>
      </c>
    </row>
    <row r="27">
      <c r="A27" s="9" t="s">
        <v>319</v>
      </c>
    </row>
    <row r="28">
      <c r="A28" s="9" t="s">
        <v>320</v>
      </c>
    </row>
    <row r="29">
      <c r="A29" s="9" t="s">
        <v>321</v>
      </c>
    </row>
    <row r="30">
      <c r="A30" s="9" t="s">
        <v>322</v>
      </c>
    </row>
    <row r="36">
      <c r="A36" s="9" t="s">
        <v>323</v>
      </c>
    </row>
    <row r="37">
      <c r="C37" s="9" t="s">
        <v>324</v>
      </c>
      <c r="D37" s="9"/>
      <c r="E37" s="9" t="s">
        <v>325</v>
      </c>
      <c r="F37" s="9"/>
      <c r="G37" s="9" t="s">
        <v>326</v>
      </c>
      <c r="H37" s="9"/>
      <c r="I37" s="9" t="s">
        <v>327</v>
      </c>
      <c r="K37" s="9" t="s">
        <v>328</v>
      </c>
      <c r="L37" s="9"/>
      <c r="M37" s="9"/>
      <c r="N37" s="9" t="s">
        <v>329</v>
      </c>
    </row>
    <row r="38">
      <c r="A38" s="9" t="s">
        <v>330</v>
      </c>
      <c r="B38" s="9" t="s">
        <v>331</v>
      </c>
      <c r="C38" s="9" t="s">
        <v>143</v>
      </c>
      <c r="D38" s="9" t="s">
        <v>332</v>
      </c>
      <c r="E38" s="9" t="s">
        <v>143</v>
      </c>
      <c r="F38" s="9" t="s">
        <v>332</v>
      </c>
      <c r="G38" s="9" t="s">
        <v>143</v>
      </c>
      <c r="H38" s="9" t="s">
        <v>332</v>
      </c>
      <c r="I38" s="9" t="s">
        <v>143</v>
      </c>
      <c r="J38" s="9" t="s">
        <v>332</v>
      </c>
      <c r="K38" s="9" t="s">
        <v>143</v>
      </c>
      <c r="L38" s="9" t="s">
        <v>332</v>
      </c>
      <c r="M38" s="9" t="s">
        <v>333</v>
      </c>
      <c r="N38" s="9" t="s">
        <v>143</v>
      </c>
      <c r="O38" s="9" t="s">
        <v>332</v>
      </c>
      <c r="P38" s="9" t="s">
        <v>334</v>
      </c>
    </row>
    <row r="39">
      <c r="A39" s="9" t="s">
        <v>305</v>
      </c>
      <c r="B39" s="178">
        <v>1.0</v>
      </c>
      <c r="C39" s="179"/>
      <c r="D39" s="179"/>
      <c r="E39" s="179"/>
      <c r="F39" s="179"/>
      <c r="G39" s="179"/>
      <c r="H39" s="179"/>
      <c r="I39" s="179"/>
      <c r="J39" s="178">
        <v>50.0</v>
      </c>
      <c r="K39">
        <f t="shared" ref="K39:L39" si="1">COUNT(C39,E39,G39,I39)</f>
        <v>0</v>
      </c>
      <c r="L39">
        <f t="shared" si="1"/>
        <v>1</v>
      </c>
      <c r="M39">
        <f t="shared" ref="M39:M67" si="4">SUM(K39:L39)</f>
        <v>1</v>
      </c>
      <c r="N39" t="str">
        <f t="shared" ref="N39:O39" si="2">if(sum(C39,E39,G39,I39)=0,,AVERAGE(C39,E39,G39,I39))</f>
        <v/>
      </c>
      <c r="O39" s="179">
        <f t="shared" si="2"/>
        <v>50</v>
      </c>
      <c r="P39" s="180" t="str">
        <f t="shared" ref="P39:P67" si="6">IF(OR(ISBLANK(N39),ISBLANK(O39)),"",N39/O39)</f>
        <v/>
      </c>
    </row>
    <row r="40">
      <c r="A40" s="9" t="s">
        <v>310</v>
      </c>
      <c r="B40" s="178">
        <v>1.0</v>
      </c>
      <c r="C40" s="179"/>
      <c r="D40" s="179"/>
      <c r="E40" s="179"/>
      <c r="F40" s="178">
        <v>500.0</v>
      </c>
      <c r="G40" s="179"/>
      <c r="H40" s="179"/>
      <c r="I40" s="179"/>
      <c r="J40" s="178">
        <v>300.0</v>
      </c>
      <c r="K40">
        <f t="shared" ref="K40:L40" si="3">COUNT(C40,E40,G40,I40)</f>
        <v>0</v>
      </c>
      <c r="L40">
        <f t="shared" si="3"/>
        <v>2</v>
      </c>
      <c r="M40">
        <f t="shared" si="4"/>
        <v>2</v>
      </c>
      <c r="N40" t="str">
        <f t="shared" ref="N40:O40" si="5">if(sum(C40,E40,G40,I40)=0,,AVERAGE(C40,E40,G40,I40))</f>
        <v/>
      </c>
      <c r="O40" s="179">
        <f t="shared" si="5"/>
        <v>400</v>
      </c>
      <c r="P40" s="180" t="str">
        <f t="shared" si="6"/>
        <v/>
      </c>
    </row>
    <row r="41">
      <c r="A41" s="9" t="s">
        <v>306</v>
      </c>
      <c r="B41" s="178">
        <v>1.0</v>
      </c>
      <c r="C41" s="179"/>
      <c r="D41" s="179"/>
      <c r="E41" s="179"/>
      <c r="F41" s="179"/>
      <c r="G41" s="179"/>
      <c r="H41" s="179"/>
      <c r="I41" s="178">
        <v>1500000.0</v>
      </c>
      <c r="J41" s="179"/>
      <c r="K41">
        <f t="shared" ref="K41:L41" si="7">COUNT(C41,E41,G41,I41)</f>
        <v>1</v>
      </c>
      <c r="L41">
        <f t="shared" si="7"/>
        <v>0</v>
      </c>
      <c r="M41">
        <f t="shared" si="4"/>
        <v>1</v>
      </c>
      <c r="N41" s="179">
        <f t="shared" ref="N41:O41" si="8">if(sum(C41,E41,G41,I41)=0,,AVERAGE(C41,E41,G41,I41))</f>
        <v>1500000</v>
      </c>
      <c r="O41" t="str">
        <f t="shared" si="8"/>
        <v/>
      </c>
      <c r="P41" s="180" t="str">
        <f t="shared" si="6"/>
        <v/>
      </c>
    </row>
    <row r="42">
      <c r="A42" s="9" t="s">
        <v>312</v>
      </c>
      <c r="B42" s="178">
        <v>1.0</v>
      </c>
      <c r="C42" s="179"/>
      <c r="D42" s="178"/>
      <c r="E42" s="179"/>
      <c r="F42" s="179"/>
      <c r="G42" s="179"/>
      <c r="H42" s="178">
        <v>3000.0</v>
      </c>
      <c r="I42" s="179"/>
      <c r="J42" s="178"/>
      <c r="K42">
        <f t="shared" ref="K42:L42" si="9">COUNT(C42,E42,G42,I42)</f>
        <v>0</v>
      </c>
      <c r="L42">
        <f t="shared" si="9"/>
        <v>1</v>
      </c>
      <c r="M42">
        <f t="shared" si="4"/>
        <v>1</v>
      </c>
      <c r="N42" t="str">
        <f t="shared" ref="N42:O42" si="10">if(sum(C42,E42,G42,I42)=0,,AVERAGE(C42,E42,G42,I42))</f>
        <v/>
      </c>
      <c r="O42" s="179">
        <f t="shared" si="10"/>
        <v>3000</v>
      </c>
      <c r="P42" s="180" t="str">
        <f t="shared" si="6"/>
        <v/>
      </c>
    </row>
    <row r="43">
      <c r="A43" s="9" t="s">
        <v>335</v>
      </c>
      <c r="B43" s="178">
        <v>5.0</v>
      </c>
      <c r="C43" s="178">
        <v>300000.0</v>
      </c>
      <c r="D43" s="178">
        <v>70.0</v>
      </c>
      <c r="E43" s="179"/>
      <c r="F43" s="179"/>
      <c r="G43" s="179"/>
      <c r="H43" s="179"/>
      <c r="I43" s="178">
        <v>300000.0</v>
      </c>
      <c r="J43" s="179"/>
      <c r="K43">
        <f t="shared" ref="K43:L43" si="11">COUNT(C43,E43,G43,I43)</f>
        <v>2</v>
      </c>
      <c r="L43">
        <f t="shared" si="11"/>
        <v>1</v>
      </c>
      <c r="M43">
        <f t="shared" si="4"/>
        <v>3</v>
      </c>
      <c r="N43" s="179">
        <f t="shared" ref="N43:O43" si="12">if(sum(C43,E43,G43,I43)=0,,AVERAGE(C43,E43,G43,I43))</f>
        <v>300000</v>
      </c>
      <c r="O43" s="179">
        <f t="shared" si="12"/>
        <v>70</v>
      </c>
      <c r="P43" s="180">
        <f t="shared" si="6"/>
        <v>4285.714286</v>
      </c>
    </row>
    <row r="44">
      <c r="A44" s="9" t="s">
        <v>335</v>
      </c>
      <c r="B44" s="178">
        <v>10.0</v>
      </c>
      <c r="C44" s="179"/>
      <c r="D44" s="179"/>
      <c r="E44" s="178">
        <v>600000.0</v>
      </c>
      <c r="F44" s="179"/>
      <c r="G44" s="179"/>
      <c r="H44" s="179"/>
      <c r="I44" s="179"/>
      <c r="J44" s="178">
        <v>120.0</v>
      </c>
      <c r="K44">
        <f t="shared" ref="K44:L44" si="13">COUNT(C44,E44,G44,I44)</f>
        <v>1</v>
      </c>
      <c r="L44">
        <f t="shared" si="13"/>
        <v>1</v>
      </c>
      <c r="M44">
        <f t="shared" si="4"/>
        <v>2</v>
      </c>
      <c r="N44" s="179">
        <f t="shared" ref="N44:O44" si="14">if(sum(C44,E44,G44,I44)=0,,AVERAGE(C44,E44,G44,I44))</f>
        <v>600000</v>
      </c>
      <c r="O44" s="179">
        <f t="shared" si="14"/>
        <v>120</v>
      </c>
      <c r="P44" s="180">
        <f t="shared" si="6"/>
        <v>5000</v>
      </c>
    </row>
    <row r="45">
      <c r="A45" s="9" t="s">
        <v>335</v>
      </c>
      <c r="B45" s="178">
        <v>20.0</v>
      </c>
      <c r="C45" s="178"/>
      <c r="D45" s="179"/>
      <c r="E45" s="179"/>
      <c r="F45" s="179"/>
      <c r="G45" s="178">
        <v>1200000.0</v>
      </c>
      <c r="H45" s="179"/>
      <c r="I45" s="178"/>
      <c r="J45" s="179"/>
      <c r="K45">
        <f t="shared" ref="K45:L45" si="15">COUNT(C45,E45,G45,I45)</f>
        <v>1</v>
      </c>
      <c r="L45">
        <f t="shared" si="15"/>
        <v>0</v>
      </c>
      <c r="M45">
        <f t="shared" si="4"/>
        <v>1</v>
      </c>
      <c r="N45" s="179">
        <f t="shared" ref="N45:O45" si="16">if(sum(C45,E45,G45,I45)=0,,AVERAGE(C45,E45,G45,I45))</f>
        <v>1200000</v>
      </c>
      <c r="O45" t="str">
        <f t="shared" si="16"/>
        <v/>
      </c>
      <c r="P45" s="180" t="str">
        <f t="shared" si="6"/>
        <v/>
      </c>
    </row>
    <row r="46">
      <c r="A46" s="9" t="s">
        <v>313</v>
      </c>
      <c r="B46" s="178">
        <v>1.0</v>
      </c>
      <c r="C46" s="179"/>
      <c r="D46" s="179"/>
      <c r="E46" s="179"/>
      <c r="F46" s="179"/>
      <c r="G46" s="179"/>
      <c r="H46" s="179"/>
      <c r="I46" s="179"/>
      <c r="J46" s="178">
        <v>10.0</v>
      </c>
      <c r="K46">
        <f t="shared" ref="K46:L46" si="17">COUNT(C46,E46,G46,I46)</f>
        <v>0</v>
      </c>
      <c r="L46">
        <f t="shared" si="17"/>
        <v>1</v>
      </c>
      <c r="M46">
        <f t="shared" si="4"/>
        <v>1</v>
      </c>
      <c r="N46" t="str">
        <f t="shared" ref="N46:O46" si="18">if(sum(C46,E46,G46,I46)=0,,AVERAGE(C46,E46,G46,I46))</f>
        <v/>
      </c>
      <c r="O46" s="179">
        <f t="shared" si="18"/>
        <v>10</v>
      </c>
      <c r="P46" s="180" t="str">
        <f t="shared" si="6"/>
        <v/>
      </c>
    </row>
    <row r="47">
      <c r="A47" s="9" t="s">
        <v>313</v>
      </c>
      <c r="B47" s="178">
        <v>5.0</v>
      </c>
      <c r="C47" s="179"/>
      <c r="D47" s="179"/>
      <c r="E47" s="179"/>
      <c r="F47" s="179"/>
      <c r="G47" s="179"/>
      <c r="H47" s="179"/>
      <c r="I47" s="178">
        <v>500000.0</v>
      </c>
      <c r="J47" s="179"/>
      <c r="K47">
        <f t="shared" ref="K47:L47" si="19">COUNT(C47,E47,G47,I47)</f>
        <v>1</v>
      </c>
      <c r="L47">
        <f t="shared" si="19"/>
        <v>0</v>
      </c>
      <c r="M47">
        <f t="shared" si="4"/>
        <v>1</v>
      </c>
      <c r="N47" s="179">
        <f t="shared" ref="N47:O47" si="20">if(sum(C47,E47,G47,I47)=0,,AVERAGE(C47,E47,G47,I47))</f>
        <v>500000</v>
      </c>
      <c r="O47" t="str">
        <f t="shared" si="20"/>
        <v/>
      </c>
      <c r="P47" s="180" t="str">
        <f t="shared" si="6"/>
        <v/>
      </c>
    </row>
    <row r="48">
      <c r="A48" s="9" t="s">
        <v>336</v>
      </c>
      <c r="B48" s="178">
        <v>1.0</v>
      </c>
      <c r="C48" s="179"/>
      <c r="D48" s="179"/>
      <c r="E48" s="179"/>
      <c r="F48" s="179"/>
      <c r="G48" s="179"/>
      <c r="H48" s="179"/>
      <c r="I48" s="178">
        <v>300000.0</v>
      </c>
      <c r="J48" s="179"/>
      <c r="K48">
        <f t="shared" ref="K48:L48" si="21">COUNT(C48,E48,G48,I48)</f>
        <v>1</v>
      </c>
      <c r="L48">
        <f t="shared" si="21"/>
        <v>0</v>
      </c>
      <c r="M48">
        <f t="shared" si="4"/>
        <v>1</v>
      </c>
      <c r="N48" s="179">
        <f t="shared" ref="N48:O48" si="22">if(sum(C48,E48,G48,I48)=0,,AVERAGE(C48,E48,G48,I48))</f>
        <v>300000</v>
      </c>
      <c r="O48" t="str">
        <f t="shared" si="22"/>
        <v/>
      </c>
      <c r="P48" s="180" t="str">
        <f t="shared" si="6"/>
        <v/>
      </c>
    </row>
    <row r="49">
      <c r="A49" s="9" t="s">
        <v>315</v>
      </c>
      <c r="B49" s="178">
        <v>500.0</v>
      </c>
      <c r="C49" s="178">
        <v>1200000.0</v>
      </c>
      <c r="D49" s="179"/>
      <c r="E49" s="179"/>
      <c r="F49" s="179"/>
      <c r="G49" s="179"/>
      <c r="H49" s="179"/>
      <c r="I49" s="178">
        <v>1000000.0</v>
      </c>
      <c r="J49" s="178">
        <v>150.0</v>
      </c>
      <c r="K49">
        <f t="shared" ref="K49:L49" si="23">COUNT(C49,E49,G49,I49)</f>
        <v>2</v>
      </c>
      <c r="L49">
        <f t="shared" si="23"/>
        <v>1</v>
      </c>
      <c r="M49">
        <f t="shared" si="4"/>
        <v>3</v>
      </c>
      <c r="N49" s="179">
        <f t="shared" ref="N49:O49" si="24">if(sum(C49,E49,G49,I49)=0,,AVERAGE(C49,E49,G49,I49))</f>
        <v>1100000</v>
      </c>
      <c r="O49" s="179">
        <f t="shared" si="24"/>
        <v>150</v>
      </c>
      <c r="P49" s="180">
        <f t="shared" si="6"/>
        <v>7333.333333</v>
      </c>
    </row>
    <row r="50">
      <c r="A50" s="9" t="s">
        <v>315</v>
      </c>
      <c r="B50" s="178">
        <v>1000.0</v>
      </c>
      <c r="C50" s="178">
        <v>2400000.0</v>
      </c>
      <c r="D50" s="179"/>
      <c r="E50" s="179"/>
      <c r="F50" s="179"/>
      <c r="G50" s="179"/>
      <c r="H50" s="179"/>
      <c r="I50" s="179"/>
      <c r="J50" s="178">
        <v>300.0</v>
      </c>
      <c r="K50">
        <f t="shared" ref="K50:L50" si="25">COUNT(C50,E50,G50,I50)</f>
        <v>1</v>
      </c>
      <c r="L50">
        <f t="shared" si="25"/>
        <v>1</v>
      </c>
      <c r="M50">
        <f t="shared" si="4"/>
        <v>2</v>
      </c>
      <c r="N50" s="179">
        <f t="shared" ref="N50:O50" si="26">if(sum(C50,E50,G50,I50)=0,,AVERAGE(C50,E50,G50,I50))</f>
        <v>2400000</v>
      </c>
      <c r="O50" s="179">
        <f t="shared" si="26"/>
        <v>300</v>
      </c>
      <c r="P50" s="180">
        <f t="shared" si="6"/>
        <v>8000</v>
      </c>
    </row>
    <row r="51">
      <c r="A51" s="9" t="s">
        <v>315</v>
      </c>
      <c r="B51" s="178">
        <v>2000.0</v>
      </c>
      <c r="C51" s="179"/>
      <c r="D51" s="179"/>
      <c r="E51" s="179"/>
      <c r="F51" s="179"/>
      <c r="G51" s="179"/>
      <c r="H51" s="179"/>
      <c r="I51" s="179"/>
      <c r="J51" s="178">
        <v>500.0</v>
      </c>
      <c r="K51">
        <f t="shared" ref="K51:L51" si="27">COUNT(C51,E51,G51,I51)</f>
        <v>0</v>
      </c>
      <c r="L51">
        <f t="shared" si="27"/>
        <v>1</v>
      </c>
      <c r="M51">
        <f t="shared" si="4"/>
        <v>1</v>
      </c>
      <c r="N51" t="str">
        <f t="shared" ref="N51:O51" si="28">if(sum(C51,E51,G51,I51)=0,,AVERAGE(C51,E51,G51,I51))</f>
        <v/>
      </c>
      <c r="O51" s="179">
        <f t="shared" si="28"/>
        <v>500</v>
      </c>
      <c r="P51" s="180" t="str">
        <f t="shared" si="6"/>
        <v/>
      </c>
    </row>
    <row r="52">
      <c r="A52" s="9" t="s">
        <v>314</v>
      </c>
      <c r="B52" s="178">
        <v>1.0</v>
      </c>
      <c r="C52" s="179"/>
      <c r="D52" s="178">
        <v>175.0</v>
      </c>
      <c r="E52" s="179"/>
      <c r="F52" s="179"/>
      <c r="G52" s="179"/>
      <c r="H52" s="179"/>
      <c r="I52" s="179"/>
      <c r="J52" s="178">
        <v>150.0</v>
      </c>
      <c r="K52">
        <f t="shared" ref="K52:L52" si="29">COUNT(C52,E52,G52,I52)</f>
        <v>0</v>
      </c>
      <c r="L52">
        <f t="shared" si="29"/>
        <v>2</v>
      </c>
      <c r="M52">
        <f t="shared" si="4"/>
        <v>2</v>
      </c>
      <c r="N52" t="str">
        <f t="shared" ref="N52:O52" si="30">if(sum(C52,E52,G52,I52)=0,,AVERAGE(C52,E52,G52,I52))</f>
        <v/>
      </c>
      <c r="O52" s="179">
        <f t="shared" si="30"/>
        <v>162.5</v>
      </c>
      <c r="P52" s="180" t="str">
        <f t="shared" si="6"/>
        <v/>
      </c>
    </row>
    <row r="53">
      <c r="A53" s="9" t="s">
        <v>314</v>
      </c>
      <c r="B53" s="178">
        <v>5.0</v>
      </c>
      <c r="C53" s="179"/>
      <c r="D53" s="179"/>
      <c r="E53" s="179"/>
      <c r="F53" s="178">
        <v>750.0</v>
      </c>
      <c r="G53" s="179"/>
      <c r="H53" s="179"/>
      <c r="I53" s="179"/>
      <c r="J53" s="178"/>
      <c r="K53">
        <f t="shared" ref="K53:L53" si="31">COUNT(C53,E53,G53,I53)</f>
        <v>0</v>
      </c>
      <c r="L53">
        <f t="shared" si="31"/>
        <v>1</v>
      </c>
      <c r="M53">
        <f t="shared" si="4"/>
        <v>1</v>
      </c>
      <c r="N53" t="str">
        <f t="shared" ref="N53:O53" si="32">if(sum(C53,E53,G53,I53)=0,,AVERAGE(C53,E53,G53,I53))</f>
        <v/>
      </c>
      <c r="O53" s="179">
        <f t="shared" si="32"/>
        <v>750</v>
      </c>
      <c r="P53" s="180" t="str">
        <f t="shared" si="6"/>
        <v/>
      </c>
    </row>
    <row r="54">
      <c r="A54" s="9" t="s">
        <v>314</v>
      </c>
      <c r="B54" s="178">
        <v>8.0</v>
      </c>
      <c r="C54" s="179"/>
      <c r="D54" s="179"/>
      <c r="E54" s="179"/>
      <c r="F54" s="179"/>
      <c r="G54" s="179"/>
      <c r="H54" s="179"/>
      <c r="I54" s="179"/>
      <c r="J54" s="178">
        <v>1000.0</v>
      </c>
      <c r="K54">
        <f t="shared" ref="K54:L54" si="33">COUNT(C54,E54,G54,I54)</f>
        <v>0</v>
      </c>
      <c r="L54">
        <f t="shared" si="33"/>
        <v>1</v>
      </c>
      <c r="M54">
        <f t="shared" si="4"/>
        <v>1</v>
      </c>
      <c r="N54" t="str">
        <f t="shared" ref="N54:O54" si="34">if(sum(C54,E54,G54,I54)=0,,AVERAGE(C54,E54,G54,I54))</f>
        <v/>
      </c>
      <c r="O54" s="179">
        <f t="shared" si="34"/>
        <v>1000</v>
      </c>
      <c r="P54" s="180" t="str">
        <f t="shared" si="6"/>
        <v/>
      </c>
    </row>
    <row r="55">
      <c r="A55" s="9" t="s">
        <v>314</v>
      </c>
      <c r="B55" s="178">
        <v>10.0</v>
      </c>
      <c r="C55" s="178"/>
      <c r="D55" s="178"/>
      <c r="E55" s="179"/>
      <c r="F55" s="179"/>
      <c r="G55" s="179"/>
      <c r="H55" s="178">
        <v>1250.0</v>
      </c>
      <c r="I55" s="178"/>
      <c r="J55" s="179"/>
      <c r="K55">
        <f t="shared" ref="K55:L55" si="35">COUNT(C55,E55,G55,I55)</f>
        <v>0</v>
      </c>
      <c r="L55">
        <f t="shared" si="35"/>
        <v>1</v>
      </c>
      <c r="M55">
        <f t="shared" si="4"/>
        <v>1</v>
      </c>
      <c r="N55" t="str">
        <f t="shared" ref="N55:O55" si="36">if(sum(C55,E55,G55,I55)=0,,AVERAGE(C55,E55,G55,I55))</f>
        <v/>
      </c>
      <c r="O55" s="179">
        <f t="shared" si="36"/>
        <v>1250</v>
      </c>
      <c r="P55" s="180" t="str">
        <f t="shared" si="6"/>
        <v/>
      </c>
    </row>
    <row r="56">
      <c r="A56" s="9" t="s">
        <v>316</v>
      </c>
      <c r="B56" s="178">
        <v>300.0</v>
      </c>
      <c r="C56" s="179"/>
      <c r="D56" s="179"/>
      <c r="E56" s="179"/>
      <c r="F56" s="179"/>
      <c r="G56" s="179"/>
      <c r="H56" s="179"/>
      <c r="I56" s="179"/>
      <c r="J56" s="178">
        <v>100.0</v>
      </c>
      <c r="K56">
        <f t="shared" ref="K56:L56" si="37">COUNT(C56,E56,G56,I56)</f>
        <v>0</v>
      </c>
      <c r="L56">
        <f t="shared" si="37"/>
        <v>1</v>
      </c>
      <c r="M56">
        <f t="shared" si="4"/>
        <v>1</v>
      </c>
      <c r="N56" t="str">
        <f t="shared" ref="N56:O56" si="38">if(sum(C56,E56,G56,I56)=0,,AVERAGE(C56,E56,G56,I56))</f>
        <v/>
      </c>
      <c r="O56" s="179">
        <f t="shared" si="38"/>
        <v>100</v>
      </c>
      <c r="P56" s="180" t="str">
        <f t="shared" si="6"/>
        <v/>
      </c>
    </row>
    <row r="57">
      <c r="A57" s="9" t="s">
        <v>316</v>
      </c>
      <c r="B57" s="178">
        <v>3000.0</v>
      </c>
      <c r="C57" s="179"/>
      <c r="D57" s="179"/>
      <c r="E57" s="179"/>
      <c r="F57" s="179"/>
      <c r="G57" s="179"/>
      <c r="H57" s="179"/>
      <c r="I57" s="179"/>
      <c r="J57" s="178">
        <v>900.0</v>
      </c>
      <c r="K57">
        <f t="shared" ref="K57:L57" si="39">COUNT(C57,E57,G57,I57)</f>
        <v>0</v>
      </c>
      <c r="L57">
        <f t="shared" si="39"/>
        <v>1</v>
      </c>
      <c r="M57">
        <f t="shared" si="4"/>
        <v>1</v>
      </c>
      <c r="N57" t="str">
        <f t="shared" ref="N57:O57" si="40">if(sum(C57,E57,G57,I57)=0,,AVERAGE(C57,E57,G57,I57))</f>
        <v/>
      </c>
      <c r="O57" s="179">
        <f t="shared" si="40"/>
        <v>900</v>
      </c>
      <c r="P57" s="180" t="str">
        <f t="shared" si="6"/>
        <v/>
      </c>
    </row>
    <row r="58">
      <c r="A58" s="9" t="s">
        <v>300</v>
      </c>
      <c r="B58" s="178">
        <v>1.0</v>
      </c>
      <c r="C58" s="179"/>
      <c r="D58" s="179"/>
      <c r="E58" s="179"/>
      <c r="F58" s="178">
        <v>500.0</v>
      </c>
      <c r="G58" s="179"/>
      <c r="H58" s="179"/>
      <c r="I58" s="179"/>
      <c r="J58" s="178">
        <v>500.0</v>
      </c>
      <c r="K58">
        <f t="shared" ref="K58:L58" si="41">COUNT(C58,E58,G58,I58)</f>
        <v>0</v>
      </c>
      <c r="L58">
        <f t="shared" si="41"/>
        <v>2</v>
      </c>
      <c r="M58">
        <f t="shared" si="4"/>
        <v>2</v>
      </c>
      <c r="N58" t="str">
        <f t="shared" ref="N58:O58" si="42">if(sum(C58,E58,G58,I58)=0,,AVERAGE(C58,E58,G58,I58))</f>
        <v/>
      </c>
      <c r="O58" s="179">
        <f t="shared" si="42"/>
        <v>500</v>
      </c>
      <c r="P58" s="180" t="str">
        <f t="shared" si="6"/>
        <v/>
      </c>
    </row>
    <row r="59">
      <c r="A59" s="9" t="s">
        <v>337</v>
      </c>
      <c r="B59" s="178">
        <v>200.0</v>
      </c>
      <c r="C59" s="179"/>
      <c r="D59" s="179"/>
      <c r="E59" s="179"/>
      <c r="F59" s="179"/>
      <c r="G59" s="179"/>
      <c r="H59" s="179"/>
      <c r="I59" s="179"/>
      <c r="J59" s="178">
        <v>600.0</v>
      </c>
      <c r="K59">
        <f t="shared" ref="K59:L59" si="43">COUNT(C59,E59,G59,I59)</f>
        <v>0</v>
      </c>
      <c r="L59">
        <f t="shared" si="43"/>
        <v>1</v>
      </c>
      <c r="M59">
        <f t="shared" si="4"/>
        <v>1</v>
      </c>
      <c r="N59" t="str">
        <f t="shared" ref="N59:O59" si="44">if(sum(C59,E59,G59,I59)=0,,AVERAGE(C59,E59,G59,I59))</f>
        <v/>
      </c>
      <c r="O59" s="179">
        <f t="shared" si="44"/>
        <v>600</v>
      </c>
      <c r="P59" s="180" t="str">
        <f t="shared" si="6"/>
        <v/>
      </c>
    </row>
    <row r="60">
      <c r="A60" s="9" t="s">
        <v>317</v>
      </c>
      <c r="B60" s="178">
        <v>250000.0</v>
      </c>
      <c r="C60" s="178">
        <v>400000.0</v>
      </c>
      <c r="D60" s="179"/>
      <c r="E60" s="179"/>
      <c r="F60" s="179"/>
      <c r="G60" s="179"/>
      <c r="H60" s="179"/>
      <c r="I60" s="178"/>
      <c r="J60" s="179"/>
      <c r="K60">
        <f t="shared" ref="K60:L60" si="45">COUNT(C60,E60,G60,I60)</f>
        <v>1</v>
      </c>
      <c r="L60">
        <f t="shared" si="45"/>
        <v>0</v>
      </c>
      <c r="M60">
        <f t="shared" si="4"/>
        <v>1</v>
      </c>
      <c r="N60" s="179">
        <f t="shared" ref="N60:O60" si="46">if(sum(C60,E60,G60,I60)=0,,AVERAGE(C60,E60,G60,I60))</f>
        <v>400000</v>
      </c>
      <c r="O60" t="str">
        <f t="shared" si="46"/>
        <v/>
      </c>
      <c r="P60" s="180" t="str">
        <f t="shared" si="6"/>
        <v/>
      </c>
    </row>
    <row r="61">
      <c r="A61" s="9" t="s">
        <v>317</v>
      </c>
      <c r="B61" s="178">
        <v>500000.0</v>
      </c>
      <c r="C61" s="178">
        <v>800000.0</v>
      </c>
      <c r="D61" s="179"/>
      <c r="E61" s="179"/>
      <c r="F61" s="179"/>
      <c r="G61" s="179"/>
      <c r="H61" s="179"/>
      <c r="I61" s="178">
        <v>1000000.0</v>
      </c>
      <c r="J61" s="179"/>
      <c r="K61">
        <f t="shared" ref="K61:L61" si="47">COUNT(C61,E61,G61,I61)</f>
        <v>2</v>
      </c>
      <c r="L61">
        <f t="shared" si="47"/>
        <v>0</v>
      </c>
      <c r="M61">
        <f t="shared" si="4"/>
        <v>2</v>
      </c>
      <c r="N61" s="179">
        <f t="shared" ref="N61:O61" si="48">if(sum(C61,E61,G61,I61)=0,,AVERAGE(C61,E61,G61,I61))</f>
        <v>900000</v>
      </c>
      <c r="O61" t="str">
        <f t="shared" si="48"/>
        <v/>
      </c>
      <c r="P61" s="180" t="str">
        <f t="shared" si="6"/>
        <v/>
      </c>
    </row>
    <row r="62">
      <c r="A62" s="9" t="s">
        <v>317</v>
      </c>
      <c r="B62" s="178">
        <v>2.0E7</v>
      </c>
      <c r="C62" s="179"/>
      <c r="D62" s="179"/>
      <c r="E62" s="179"/>
      <c r="F62" s="179"/>
      <c r="G62" s="179"/>
      <c r="H62" s="179"/>
      <c r="I62" s="178">
        <v>3.0E7</v>
      </c>
      <c r="J62" s="179"/>
      <c r="K62">
        <f t="shared" ref="K62:L62" si="49">COUNT(C62,E62,G62,I62)</f>
        <v>1</v>
      </c>
      <c r="L62">
        <f t="shared" si="49"/>
        <v>0</v>
      </c>
      <c r="M62">
        <f t="shared" si="4"/>
        <v>1</v>
      </c>
      <c r="N62" s="179">
        <f t="shared" ref="N62:O62" si="50">if(sum(C62,E62,G62,I62)=0,,AVERAGE(C62,E62,G62,I62))</f>
        <v>30000000</v>
      </c>
      <c r="O62" t="str">
        <f t="shared" si="50"/>
        <v/>
      </c>
      <c r="P62" s="180" t="str">
        <f t="shared" si="6"/>
        <v/>
      </c>
    </row>
    <row r="63">
      <c r="A63" s="9" t="s">
        <v>345</v>
      </c>
      <c r="B63" s="178">
        <v>2.0</v>
      </c>
      <c r="C63" s="179"/>
      <c r="D63" s="179"/>
      <c r="E63" s="179"/>
      <c r="F63" s="179"/>
      <c r="G63" s="179"/>
      <c r="H63" s="179"/>
      <c r="I63" s="179"/>
      <c r="J63" s="178">
        <v>500.0</v>
      </c>
      <c r="K63">
        <f t="shared" ref="K63:L63" si="51">COUNT(C63,E63,G63,I63)</f>
        <v>0</v>
      </c>
      <c r="L63">
        <f t="shared" si="51"/>
        <v>1</v>
      </c>
      <c r="M63">
        <f t="shared" si="4"/>
        <v>1</v>
      </c>
      <c r="N63" t="str">
        <f t="shared" ref="N63:O63" si="52">if(sum(C63,E63,G63,I63)=0,,AVERAGE(C63,E63,G63,I63))</f>
        <v/>
      </c>
      <c r="O63" s="179">
        <f t="shared" si="52"/>
        <v>500</v>
      </c>
      <c r="P63" s="180" t="str">
        <f t="shared" si="6"/>
        <v/>
      </c>
    </row>
    <row r="64">
      <c r="A64" s="9" t="s">
        <v>347</v>
      </c>
      <c r="B64" s="178">
        <v>5.0</v>
      </c>
      <c r="C64" s="178">
        <v>750000.0</v>
      </c>
      <c r="D64" s="178">
        <v>175.0</v>
      </c>
      <c r="E64" s="179"/>
      <c r="F64" s="179"/>
      <c r="G64" s="179"/>
      <c r="H64" s="179"/>
      <c r="I64" s="179"/>
      <c r="J64" s="178"/>
      <c r="K64">
        <f t="shared" ref="K64:L64" si="53">COUNT(C64,E64,G64,I64)</f>
        <v>1</v>
      </c>
      <c r="L64">
        <f t="shared" si="53"/>
        <v>1</v>
      </c>
      <c r="M64">
        <f t="shared" si="4"/>
        <v>2</v>
      </c>
      <c r="N64" s="179">
        <f t="shared" ref="N64:O64" si="54">if(sum(C64,E64,G64,I64)=0,,AVERAGE(C64,E64,G64,I64))</f>
        <v>750000</v>
      </c>
      <c r="O64" s="179">
        <f t="shared" si="54"/>
        <v>175</v>
      </c>
      <c r="P64" s="180">
        <f t="shared" si="6"/>
        <v>4285.714286</v>
      </c>
    </row>
    <row r="65">
      <c r="A65" s="9" t="s">
        <v>347</v>
      </c>
      <c r="B65" s="178">
        <v>8.0</v>
      </c>
      <c r="C65" s="179"/>
      <c r="D65" s="179"/>
      <c r="E65" s="179"/>
      <c r="F65" s="179"/>
      <c r="G65" s="179"/>
      <c r="H65" s="179"/>
      <c r="I65" s="179"/>
      <c r="J65" s="178">
        <v>240.0</v>
      </c>
      <c r="K65">
        <f t="shared" ref="K65:L65" si="55">COUNT(C65,E65,G65,I65)</f>
        <v>0</v>
      </c>
      <c r="L65">
        <f t="shared" si="55"/>
        <v>1</v>
      </c>
      <c r="M65">
        <f t="shared" si="4"/>
        <v>1</v>
      </c>
      <c r="N65" t="str">
        <f t="shared" ref="N65:O65" si="56">if(sum(C65,E65,G65,I65)=0,,AVERAGE(C65,E65,G65,I65))</f>
        <v/>
      </c>
      <c r="O65" s="179">
        <f t="shared" si="56"/>
        <v>240</v>
      </c>
      <c r="P65" s="180" t="str">
        <f t="shared" si="6"/>
        <v/>
      </c>
    </row>
    <row r="66">
      <c r="A66" s="9" t="s">
        <v>347</v>
      </c>
      <c r="B66" s="178">
        <v>10.0</v>
      </c>
      <c r="C66" s="179"/>
      <c r="D66" s="179"/>
      <c r="E66" s="179"/>
      <c r="F66" s="178">
        <v>300.0</v>
      </c>
      <c r="G66" s="179"/>
      <c r="H66" s="179"/>
      <c r="I66" s="179"/>
      <c r="J66" s="178"/>
      <c r="K66">
        <f t="shared" ref="K66:L66" si="57">COUNT(C66,E66,G66,I66)</f>
        <v>0</v>
      </c>
      <c r="L66">
        <f t="shared" si="57"/>
        <v>1</v>
      </c>
      <c r="M66">
        <f t="shared" si="4"/>
        <v>1</v>
      </c>
      <c r="N66" t="str">
        <f t="shared" ref="N66:O66" si="58">if(sum(C66,E66,G66,I66)=0,,AVERAGE(C66,E66,G66,I66))</f>
        <v/>
      </c>
      <c r="O66" s="179">
        <f t="shared" si="58"/>
        <v>300</v>
      </c>
      <c r="P66" s="180" t="str">
        <f t="shared" si="6"/>
        <v/>
      </c>
    </row>
    <row r="67">
      <c r="A67" s="9" t="s">
        <v>347</v>
      </c>
      <c r="B67" s="178">
        <v>20.0</v>
      </c>
      <c r="C67" s="179"/>
      <c r="D67" s="179"/>
      <c r="E67" s="179"/>
      <c r="F67" s="179"/>
      <c r="G67" s="179"/>
      <c r="H67" s="178">
        <v>500.0</v>
      </c>
      <c r="I67" s="179"/>
      <c r="J67" s="178"/>
      <c r="K67">
        <f t="shared" ref="K67:L67" si="59">COUNT(C67,E67,G67,I67)</f>
        <v>0</v>
      </c>
      <c r="L67">
        <f t="shared" si="59"/>
        <v>1</v>
      </c>
      <c r="M67">
        <f t="shared" si="4"/>
        <v>1</v>
      </c>
      <c r="N67" t="str">
        <f t="shared" ref="N67:O67" si="60">if(sum(C67,E67,G67,I67)=0,,AVERAGE(C67,E67,G67,I67))</f>
        <v/>
      </c>
      <c r="O67" s="179">
        <f t="shared" si="60"/>
        <v>500</v>
      </c>
      <c r="P67" s="180" t="str">
        <f t="shared" si="6"/>
        <v/>
      </c>
    </row>
    <row r="72">
      <c r="C72" s="210" t="s">
        <v>354</v>
      </c>
      <c r="D72" s="210" t="s">
        <v>355</v>
      </c>
      <c r="E72" s="210" t="s">
        <v>356</v>
      </c>
      <c r="F72" s="210"/>
      <c r="G72" s="210" t="s">
        <v>357</v>
      </c>
      <c r="H72" s="210" t="s">
        <v>358</v>
      </c>
      <c r="I72" s="210" t="s">
        <v>359</v>
      </c>
      <c r="J72" s="210" t="s">
        <v>360</v>
      </c>
    </row>
    <row r="73">
      <c r="A73" s="212" t="s">
        <v>330</v>
      </c>
      <c r="B73" s="214" t="s">
        <v>331</v>
      </c>
      <c r="C73" s="210" t="s">
        <v>362</v>
      </c>
      <c r="D73" s="210" t="s">
        <v>363</v>
      </c>
      <c r="E73" s="210" t="s">
        <v>364</v>
      </c>
      <c r="F73" s="210" t="s">
        <v>365</v>
      </c>
      <c r="G73" s="210" t="s">
        <v>366</v>
      </c>
      <c r="H73" s="210" t="s">
        <v>367</v>
      </c>
      <c r="I73" s="210" t="s">
        <v>368</v>
      </c>
      <c r="J73" s="210" t="s">
        <v>369</v>
      </c>
      <c r="K73" s="214" t="s">
        <v>328</v>
      </c>
    </row>
    <row r="74">
      <c r="A74" s="9" t="s">
        <v>320</v>
      </c>
      <c r="B74" s="216">
        <v>1.0</v>
      </c>
      <c r="C74" s="218"/>
      <c r="D74" s="218"/>
      <c r="E74" s="218"/>
      <c r="F74" s="218"/>
      <c r="G74" s="218"/>
      <c r="H74" s="216">
        <v>1200.0</v>
      </c>
      <c r="I74" s="218"/>
      <c r="J74" s="218"/>
      <c r="K74" s="218">
        <f t="shared" ref="K74:K157" si="61">COUNT(C74:J74)</f>
        <v>1</v>
      </c>
    </row>
    <row r="75">
      <c r="A75" s="9" t="s">
        <v>370</v>
      </c>
      <c r="B75" s="216">
        <v>1.0</v>
      </c>
      <c r="C75" s="218"/>
      <c r="D75" s="218"/>
      <c r="E75" s="218"/>
      <c r="F75" s="218"/>
      <c r="G75" s="218"/>
      <c r="H75" s="216">
        <v>3000.0</v>
      </c>
      <c r="I75" s="218"/>
      <c r="J75" s="218"/>
      <c r="K75" s="218">
        <f t="shared" si="61"/>
        <v>1</v>
      </c>
    </row>
    <row r="76">
      <c r="A76" s="9" t="s">
        <v>319</v>
      </c>
      <c r="B76" s="216">
        <v>1.0</v>
      </c>
      <c r="C76" s="218"/>
      <c r="D76" s="218"/>
      <c r="E76" s="218"/>
      <c r="F76" s="218"/>
      <c r="G76" s="218"/>
      <c r="H76" s="216">
        <v>500.0</v>
      </c>
      <c r="I76" s="218"/>
      <c r="J76" s="218"/>
      <c r="K76" s="218">
        <f t="shared" si="61"/>
        <v>1</v>
      </c>
    </row>
    <row r="77">
      <c r="A77" s="9" t="s">
        <v>372</v>
      </c>
      <c r="B77" s="216">
        <v>1.0</v>
      </c>
      <c r="C77" s="218"/>
      <c r="D77" s="218"/>
      <c r="E77" s="218"/>
      <c r="F77" s="218"/>
      <c r="G77" s="218"/>
      <c r="H77" s="218"/>
      <c r="I77" s="218"/>
      <c r="J77" s="216">
        <v>20000.0</v>
      </c>
      <c r="K77" s="218">
        <f t="shared" si="61"/>
        <v>1</v>
      </c>
    </row>
    <row r="78">
      <c r="A78" s="9" t="s">
        <v>322</v>
      </c>
      <c r="B78" s="216">
        <v>1.0</v>
      </c>
      <c r="C78" s="218"/>
      <c r="D78" s="218"/>
      <c r="E78" s="218"/>
      <c r="F78" s="218"/>
      <c r="G78" s="218"/>
      <c r="H78" s="216">
        <v>6800.0</v>
      </c>
      <c r="I78" s="218"/>
      <c r="J78" s="218"/>
      <c r="K78" s="218">
        <f t="shared" si="61"/>
        <v>1</v>
      </c>
    </row>
    <row r="79">
      <c r="A79" s="9" t="s">
        <v>373</v>
      </c>
      <c r="B79" s="222">
        <f>10/30</f>
        <v>0.3333333333</v>
      </c>
      <c r="C79" s="218"/>
      <c r="D79" s="216">
        <v>1000.0</v>
      </c>
      <c r="E79" s="218"/>
      <c r="F79" s="218"/>
      <c r="G79" s="218"/>
      <c r="H79" s="218"/>
      <c r="I79" s="218"/>
      <c r="J79" s="218"/>
      <c r="K79" s="218">
        <f t="shared" si="61"/>
        <v>1</v>
      </c>
    </row>
    <row r="80">
      <c r="A80" s="9" t="s">
        <v>307</v>
      </c>
      <c r="B80" s="222">
        <f>10/40</f>
        <v>0.25</v>
      </c>
      <c r="C80" s="216">
        <v>160.0</v>
      </c>
      <c r="D80" s="218"/>
      <c r="E80" s="218"/>
      <c r="F80" s="218"/>
      <c r="G80" s="218"/>
      <c r="H80" s="218"/>
      <c r="I80" s="218"/>
      <c r="J80" s="218"/>
      <c r="K80" s="218">
        <f t="shared" si="61"/>
        <v>1</v>
      </c>
    </row>
    <row r="81">
      <c r="A81" s="9" t="s">
        <v>374</v>
      </c>
      <c r="B81" s="222">
        <f>10/30</f>
        <v>0.3333333333</v>
      </c>
      <c r="C81" s="218"/>
      <c r="D81" s="216">
        <v>8000.0</v>
      </c>
      <c r="E81" s="218"/>
      <c r="F81" s="218"/>
      <c r="G81" s="218"/>
      <c r="H81" s="218"/>
      <c r="I81" s="218"/>
      <c r="J81" s="218"/>
      <c r="K81" s="218">
        <f t="shared" si="61"/>
        <v>1</v>
      </c>
    </row>
    <row r="82">
      <c r="A82" s="9" t="s">
        <v>375</v>
      </c>
      <c r="B82" s="216">
        <v>1.0</v>
      </c>
      <c r="C82" s="218"/>
      <c r="D82" s="218"/>
      <c r="E82" s="216">
        <v>6000.0</v>
      </c>
      <c r="F82" s="218"/>
      <c r="G82" s="218"/>
      <c r="H82" s="218"/>
      <c r="I82" s="218"/>
      <c r="J82" s="218"/>
      <c r="K82" s="218">
        <f t="shared" si="61"/>
        <v>1</v>
      </c>
    </row>
    <row r="83">
      <c r="A83" s="9" t="s">
        <v>312</v>
      </c>
      <c r="B83" s="222">
        <f>10/50</f>
        <v>0.2</v>
      </c>
      <c r="C83" s="216">
        <v>360.0</v>
      </c>
      <c r="D83" s="218"/>
      <c r="E83" s="218"/>
      <c r="F83" s="218"/>
      <c r="G83" s="218"/>
      <c r="H83" s="218"/>
      <c r="I83" s="218"/>
      <c r="J83" s="218"/>
      <c r="K83" s="218">
        <f t="shared" si="61"/>
        <v>1</v>
      </c>
    </row>
    <row r="84">
      <c r="A84" s="9" t="s">
        <v>376</v>
      </c>
      <c r="B84" s="216">
        <v>1.0</v>
      </c>
      <c r="C84" s="218"/>
      <c r="D84" s="218"/>
      <c r="E84" s="218"/>
      <c r="F84" s="218"/>
      <c r="G84" s="216">
        <v>12000.0</v>
      </c>
      <c r="H84" s="218"/>
      <c r="I84" s="218"/>
      <c r="J84" s="218"/>
      <c r="K84" s="218">
        <f t="shared" si="61"/>
        <v>1</v>
      </c>
    </row>
    <row r="85">
      <c r="A85" s="9" t="s">
        <v>378</v>
      </c>
      <c r="B85" s="222">
        <f>10/50</f>
        <v>0.2</v>
      </c>
      <c r="C85" s="216">
        <v>350.0</v>
      </c>
      <c r="D85" s="216">
        <v>6000.0</v>
      </c>
      <c r="E85" s="218"/>
      <c r="F85" s="218"/>
      <c r="G85" s="218"/>
      <c r="H85" s="218"/>
      <c r="I85" s="218"/>
      <c r="J85" s="216">
        <v>4000.0</v>
      </c>
      <c r="K85" s="218">
        <f t="shared" si="61"/>
        <v>3</v>
      </c>
    </row>
    <row r="86">
      <c r="A86" s="9" t="s">
        <v>379</v>
      </c>
      <c r="B86" s="216">
        <v>1.0</v>
      </c>
      <c r="C86" s="218"/>
      <c r="D86" s="218"/>
      <c r="E86" s="218"/>
      <c r="F86" s="218"/>
      <c r="G86" s="218"/>
      <c r="H86" s="218"/>
      <c r="I86" s="216">
        <v>50.0</v>
      </c>
      <c r="J86" s="218"/>
      <c r="K86" s="218">
        <f t="shared" si="61"/>
        <v>1</v>
      </c>
    </row>
    <row r="87">
      <c r="A87" s="9" t="s">
        <v>380</v>
      </c>
      <c r="B87" s="216">
        <v>1.0</v>
      </c>
      <c r="C87" s="218"/>
      <c r="D87" s="218"/>
      <c r="E87" s="218"/>
      <c r="F87" s="218"/>
      <c r="G87" s="218"/>
      <c r="H87" s="218"/>
      <c r="I87" s="218"/>
      <c r="J87" s="216">
        <v>1000.0</v>
      </c>
      <c r="K87" s="218">
        <f t="shared" si="61"/>
        <v>1</v>
      </c>
    </row>
    <row r="88">
      <c r="A88" s="9" t="s">
        <v>381</v>
      </c>
      <c r="B88" s="216">
        <v>1.0</v>
      </c>
      <c r="C88" s="218"/>
      <c r="D88" s="218"/>
      <c r="E88" s="218"/>
      <c r="F88" s="218"/>
      <c r="G88" s="218"/>
      <c r="H88" s="218"/>
      <c r="I88" s="216">
        <v>80.0</v>
      </c>
      <c r="J88" s="218"/>
      <c r="K88" s="218">
        <f t="shared" si="61"/>
        <v>1</v>
      </c>
    </row>
    <row r="89">
      <c r="A89" s="9" t="s">
        <v>382</v>
      </c>
      <c r="B89" s="216">
        <v>1.0</v>
      </c>
      <c r="C89" s="218"/>
      <c r="D89" s="218"/>
      <c r="E89" s="218"/>
      <c r="F89" s="218"/>
      <c r="G89" s="218"/>
      <c r="H89" s="218"/>
      <c r="I89" s="216">
        <v>80.0</v>
      </c>
      <c r="J89" s="218"/>
      <c r="K89" s="218">
        <f t="shared" si="61"/>
        <v>1</v>
      </c>
    </row>
    <row r="90">
      <c r="A90" s="9" t="s">
        <v>318</v>
      </c>
      <c r="B90" s="216">
        <v>1.0</v>
      </c>
      <c r="C90" s="216">
        <v>1000.0</v>
      </c>
      <c r="D90" s="218"/>
      <c r="E90" s="218"/>
      <c r="F90" s="218"/>
      <c r="G90" s="218"/>
      <c r="H90" s="218"/>
      <c r="I90" s="218"/>
      <c r="J90" s="218"/>
      <c r="K90" s="218">
        <f t="shared" si="61"/>
        <v>1</v>
      </c>
    </row>
    <row r="91">
      <c r="A91" s="9" t="s">
        <v>383</v>
      </c>
      <c r="B91" s="216">
        <v>1.0</v>
      </c>
      <c r="C91" s="218"/>
      <c r="D91" s="218"/>
      <c r="E91" s="218"/>
      <c r="F91" s="218"/>
      <c r="G91" s="218"/>
      <c r="H91" s="218"/>
      <c r="I91" s="218"/>
      <c r="J91" s="216">
        <v>10000.0</v>
      </c>
      <c r="K91" s="218">
        <f t="shared" si="61"/>
        <v>1</v>
      </c>
    </row>
    <row r="92">
      <c r="A92" s="9" t="s">
        <v>384</v>
      </c>
      <c r="B92" s="216">
        <v>1.0</v>
      </c>
      <c r="C92" s="218"/>
      <c r="D92" s="218"/>
      <c r="E92" s="218"/>
      <c r="F92" s="218"/>
      <c r="G92" s="218"/>
      <c r="H92" s="218"/>
      <c r="I92" s="216">
        <v>60.0</v>
      </c>
      <c r="J92" s="218"/>
      <c r="K92" s="218">
        <f t="shared" si="61"/>
        <v>1</v>
      </c>
    </row>
    <row r="93">
      <c r="A93" s="9" t="s">
        <v>385</v>
      </c>
      <c r="B93" s="216">
        <v>1.0</v>
      </c>
      <c r="C93" s="218"/>
      <c r="D93" s="218"/>
      <c r="E93" s="218"/>
      <c r="F93" s="218"/>
      <c r="G93" s="218"/>
      <c r="H93" s="218"/>
      <c r="I93" s="216">
        <v>80.0</v>
      </c>
      <c r="J93" s="218"/>
      <c r="K93" s="218">
        <f t="shared" si="61"/>
        <v>1</v>
      </c>
    </row>
    <row r="94">
      <c r="A94" s="9" t="s">
        <v>386</v>
      </c>
      <c r="B94" s="216">
        <v>1.0</v>
      </c>
      <c r="C94" s="218"/>
      <c r="D94" s="216">
        <v>40000.0</v>
      </c>
      <c r="E94" s="218"/>
      <c r="F94" s="218"/>
      <c r="G94" s="216">
        <v>2000.0</v>
      </c>
      <c r="H94" s="218"/>
      <c r="I94" s="218"/>
      <c r="J94" s="218"/>
      <c r="K94" s="218">
        <f t="shared" si="61"/>
        <v>2</v>
      </c>
    </row>
    <row r="95">
      <c r="A95" s="9" t="s">
        <v>388</v>
      </c>
      <c r="B95" s="216">
        <v>1.0</v>
      </c>
      <c r="C95" s="218"/>
      <c r="D95" s="218"/>
      <c r="E95" s="218"/>
      <c r="F95" s="218"/>
      <c r="G95" s="218"/>
      <c r="H95" s="218"/>
      <c r="I95" s="216">
        <v>50.0</v>
      </c>
      <c r="J95" s="218"/>
      <c r="K95" s="218">
        <f t="shared" si="61"/>
        <v>1</v>
      </c>
    </row>
    <row r="96">
      <c r="A96" s="9" t="s">
        <v>389</v>
      </c>
      <c r="B96" s="216">
        <v>1.0</v>
      </c>
      <c r="C96" s="218"/>
      <c r="D96" s="218"/>
      <c r="E96" s="218"/>
      <c r="F96" s="218"/>
      <c r="G96" s="218"/>
      <c r="H96" s="218"/>
      <c r="I96" s="218"/>
      <c r="J96" s="216">
        <v>1000.0</v>
      </c>
      <c r="K96" s="218">
        <f t="shared" si="61"/>
        <v>1</v>
      </c>
    </row>
    <row r="97">
      <c r="A97" s="9" t="s">
        <v>391</v>
      </c>
      <c r="B97" s="216">
        <v>100.0</v>
      </c>
      <c r="C97" s="218"/>
      <c r="D97" s="216">
        <v>2400.0</v>
      </c>
      <c r="E97" s="218"/>
      <c r="F97" s="218"/>
      <c r="G97" s="218"/>
      <c r="H97" s="218"/>
      <c r="I97" s="218"/>
      <c r="J97" s="218"/>
      <c r="K97" s="218">
        <f t="shared" si="61"/>
        <v>1</v>
      </c>
    </row>
    <row r="98">
      <c r="A98" s="9" t="s">
        <v>392</v>
      </c>
      <c r="B98" s="216">
        <v>1.0</v>
      </c>
      <c r="C98" s="218"/>
      <c r="D98" s="218"/>
      <c r="E98" s="218"/>
      <c r="F98" s="218"/>
      <c r="G98" s="218"/>
      <c r="H98" s="218"/>
      <c r="I98" s="216">
        <v>60.0</v>
      </c>
      <c r="J98" s="218"/>
      <c r="K98" s="218">
        <f t="shared" si="61"/>
        <v>1</v>
      </c>
    </row>
    <row r="99">
      <c r="A99" s="9" t="s">
        <v>393</v>
      </c>
      <c r="B99" s="216">
        <v>1.0</v>
      </c>
      <c r="C99" s="218"/>
      <c r="D99" s="218"/>
      <c r="E99" s="218"/>
      <c r="F99" s="218"/>
      <c r="G99" s="218"/>
      <c r="H99" s="218"/>
      <c r="I99" s="216">
        <v>50.0</v>
      </c>
      <c r="J99" s="218"/>
      <c r="K99" s="218">
        <f t="shared" si="61"/>
        <v>1</v>
      </c>
    </row>
    <row r="100">
      <c r="A100" s="9" t="s">
        <v>395</v>
      </c>
      <c r="B100" s="216">
        <v>1.0</v>
      </c>
      <c r="C100" s="218"/>
      <c r="D100" s="218"/>
      <c r="E100" s="218"/>
      <c r="F100" s="218"/>
      <c r="G100" s="216">
        <v>5000.0</v>
      </c>
      <c r="H100" s="218"/>
      <c r="I100" s="216">
        <v>80.0</v>
      </c>
      <c r="J100" s="218"/>
      <c r="K100" s="218">
        <f t="shared" si="61"/>
        <v>2</v>
      </c>
    </row>
    <row r="101">
      <c r="A101" s="9" t="s">
        <v>396</v>
      </c>
      <c r="B101" s="216">
        <v>1.0</v>
      </c>
      <c r="C101" s="218"/>
      <c r="D101" s="218"/>
      <c r="E101" s="3"/>
      <c r="F101" s="3"/>
      <c r="G101" s="3"/>
      <c r="H101" s="218"/>
      <c r="I101" s="218"/>
      <c r="J101" s="216">
        <v>2000.0</v>
      </c>
      <c r="K101" s="218">
        <f t="shared" si="61"/>
        <v>1</v>
      </c>
    </row>
    <row r="102">
      <c r="A102" s="9" t="s">
        <v>398</v>
      </c>
      <c r="B102" s="216">
        <v>1.0</v>
      </c>
      <c r="C102" s="218"/>
      <c r="D102" s="218"/>
      <c r="E102" s="218"/>
      <c r="F102" s="218"/>
      <c r="G102" s="218"/>
      <c r="H102" s="218"/>
      <c r="I102" s="216">
        <v>80.0</v>
      </c>
      <c r="J102" s="218"/>
      <c r="K102" s="218">
        <f t="shared" si="61"/>
        <v>1</v>
      </c>
    </row>
    <row r="103">
      <c r="A103" s="9" t="s">
        <v>399</v>
      </c>
      <c r="B103" s="216">
        <v>1.0</v>
      </c>
      <c r="C103" s="218"/>
      <c r="D103" s="218"/>
      <c r="E103" s="218"/>
      <c r="F103" s="218"/>
      <c r="G103" s="216">
        <v>4000.0</v>
      </c>
      <c r="H103" s="218"/>
      <c r="I103" s="216">
        <v>60.0</v>
      </c>
      <c r="J103" s="218"/>
      <c r="K103" s="218">
        <f t="shared" si="61"/>
        <v>2</v>
      </c>
    </row>
    <row r="104">
      <c r="A104" s="9" t="s">
        <v>400</v>
      </c>
      <c r="B104" s="216">
        <v>1.0</v>
      </c>
      <c r="C104" s="218"/>
      <c r="D104" s="218"/>
      <c r="E104" s="218"/>
      <c r="F104" s="218"/>
      <c r="G104" s="216">
        <v>2000.0</v>
      </c>
      <c r="H104" s="218"/>
      <c r="I104" s="218"/>
      <c r="J104" s="216">
        <v>10000.0</v>
      </c>
      <c r="K104" s="218">
        <f t="shared" si="61"/>
        <v>2</v>
      </c>
    </row>
    <row r="105">
      <c r="A105" s="9" t="s">
        <v>401</v>
      </c>
      <c r="B105" s="216">
        <v>1.0</v>
      </c>
      <c r="C105" s="218"/>
      <c r="D105" s="218"/>
      <c r="E105" s="218"/>
      <c r="F105" s="218"/>
      <c r="G105" s="218"/>
      <c r="H105" s="216">
        <v>8000.0</v>
      </c>
      <c r="I105" s="218"/>
      <c r="J105" s="218"/>
      <c r="K105" s="218">
        <f t="shared" si="61"/>
        <v>1</v>
      </c>
    </row>
    <row r="106">
      <c r="A106" s="9" t="s">
        <v>402</v>
      </c>
      <c r="B106" s="216">
        <v>1.0</v>
      </c>
      <c r="C106" s="218"/>
      <c r="D106" s="218"/>
      <c r="E106" s="218"/>
      <c r="F106" s="218"/>
      <c r="G106" s="218"/>
      <c r="H106" s="218"/>
      <c r="I106" s="216">
        <v>50.0</v>
      </c>
      <c r="J106" s="218"/>
      <c r="K106" s="218">
        <f t="shared" si="61"/>
        <v>1</v>
      </c>
    </row>
    <row r="107">
      <c r="A107" s="9" t="s">
        <v>404</v>
      </c>
      <c r="B107" s="216">
        <v>1.0</v>
      </c>
      <c r="C107" s="218"/>
      <c r="D107" s="218"/>
      <c r="E107" s="218"/>
      <c r="F107" s="218"/>
      <c r="G107" s="216">
        <v>2000.0</v>
      </c>
      <c r="H107" s="218"/>
      <c r="I107" s="218"/>
      <c r="J107" s="216">
        <v>10000.0</v>
      </c>
      <c r="K107" s="218">
        <f t="shared" si="61"/>
        <v>2</v>
      </c>
    </row>
    <row r="108">
      <c r="A108" s="9" t="s">
        <v>405</v>
      </c>
      <c r="B108" s="216">
        <v>1.0</v>
      </c>
      <c r="C108" s="218"/>
      <c r="D108" s="218"/>
      <c r="E108" s="218"/>
      <c r="F108" s="218"/>
      <c r="G108" s="218"/>
      <c r="H108" s="218"/>
      <c r="I108" s="216">
        <v>80.0</v>
      </c>
      <c r="J108" s="218"/>
      <c r="K108" s="218">
        <f t="shared" si="61"/>
        <v>1</v>
      </c>
    </row>
    <row r="109">
      <c r="A109" s="9" t="s">
        <v>406</v>
      </c>
      <c r="B109" s="216">
        <v>1.0</v>
      </c>
      <c r="C109" s="218"/>
      <c r="D109" s="218"/>
      <c r="E109" s="218"/>
      <c r="F109" s="218"/>
      <c r="G109" s="216">
        <v>400.0</v>
      </c>
      <c r="H109" s="218"/>
      <c r="I109" s="218"/>
      <c r="J109" s="218"/>
      <c r="K109" s="218">
        <f t="shared" si="61"/>
        <v>1</v>
      </c>
    </row>
    <row r="110">
      <c r="A110" s="9" t="s">
        <v>408</v>
      </c>
      <c r="B110" s="216">
        <v>1.0</v>
      </c>
      <c r="C110" s="218"/>
      <c r="D110" s="218"/>
      <c r="E110" s="218"/>
      <c r="F110" s="218"/>
      <c r="G110" s="216">
        <v>3000.0</v>
      </c>
      <c r="H110" s="218"/>
      <c r="I110" s="218"/>
      <c r="J110" s="218"/>
      <c r="K110" s="218">
        <f t="shared" si="61"/>
        <v>1</v>
      </c>
    </row>
    <row r="111">
      <c r="A111" s="9" t="s">
        <v>409</v>
      </c>
      <c r="B111" s="216">
        <v>1.0</v>
      </c>
      <c r="C111" s="218"/>
      <c r="D111" s="218"/>
      <c r="E111" s="218"/>
      <c r="F111" s="218"/>
      <c r="G111" s="218"/>
      <c r="H111" s="218"/>
      <c r="I111" s="216">
        <v>50.0</v>
      </c>
      <c r="J111" s="218"/>
      <c r="K111" s="218">
        <f t="shared" si="61"/>
        <v>1</v>
      </c>
    </row>
    <row r="112">
      <c r="A112" s="9" t="s">
        <v>410</v>
      </c>
      <c r="B112" s="216">
        <v>1.0</v>
      </c>
      <c r="C112" s="218"/>
      <c r="D112" s="218"/>
      <c r="E112" s="218"/>
      <c r="F112" s="218"/>
      <c r="G112" s="216">
        <v>200.0</v>
      </c>
      <c r="H112" s="218"/>
      <c r="I112" s="218"/>
      <c r="J112" s="218"/>
      <c r="K112" s="218">
        <f t="shared" si="61"/>
        <v>1</v>
      </c>
    </row>
    <row r="113">
      <c r="A113" s="9" t="s">
        <v>412</v>
      </c>
      <c r="B113" s="216">
        <v>1.0</v>
      </c>
      <c r="C113" s="218"/>
      <c r="D113" s="216">
        <v>55000.0</v>
      </c>
      <c r="E113" s="218"/>
      <c r="F113" s="218"/>
      <c r="G113" s="216">
        <v>5000.0</v>
      </c>
      <c r="H113" s="218"/>
      <c r="I113" s="218"/>
      <c r="J113" s="218"/>
      <c r="K113" s="218">
        <f t="shared" si="61"/>
        <v>2</v>
      </c>
    </row>
    <row r="114">
      <c r="A114" s="9" t="s">
        <v>413</v>
      </c>
      <c r="B114" s="222">
        <f>10/30</f>
        <v>0.3333333333</v>
      </c>
      <c r="C114" s="218"/>
      <c r="D114" s="218"/>
      <c r="E114" s="218"/>
      <c r="F114" s="218"/>
      <c r="G114" s="218"/>
      <c r="H114" s="218"/>
      <c r="I114" s="218"/>
      <c r="J114" s="216">
        <v>1000.0</v>
      </c>
      <c r="K114" s="218">
        <f t="shared" si="61"/>
        <v>1</v>
      </c>
    </row>
    <row r="115">
      <c r="A115" s="9" t="s">
        <v>414</v>
      </c>
      <c r="B115" s="216">
        <v>1.0</v>
      </c>
      <c r="C115" s="218"/>
      <c r="D115" s="218"/>
      <c r="E115" s="218"/>
      <c r="F115" s="218"/>
      <c r="G115" s="218"/>
      <c r="H115" s="218"/>
      <c r="I115" s="216">
        <v>50.0</v>
      </c>
      <c r="J115" s="218"/>
      <c r="K115" s="218">
        <f t="shared" si="61"/>
        <v>1</v>
      </c>
    </row>
    <row r="116">
      <c r="A116" s="9" t="s">
        <v>415</v>
      </c>
      <c r="B116" s="216">
        <v>1.0</v>
      </c>
      <c r="C116" s="218"/>
      <c r="D116" s="218"/>
      <c r="E116" s="218"/>
      <c r="F116" s="218"/>
      <c r="G116" s="216">
        <v>2000.0</v>
      </c>
      <c r="H116" s="218"/>
      <c r="I116" s="218"/>
      <c r="J116" s="216">
        <v>10000.0</v>
      </c>
      <c r="K116" s="218">
        <f t="shared" si="61"/>
        <v>2</v>
      </c>
    </row>
    <row r="117">
      <c r="A117" s="9" t="s">
        <v>416</v>
      </c>
      <c r="B117" s="216">
        <v>1.0</v>
      </c>
      <c r="C117" s="218"/>
      <c r="D117" s="218"/>
      <c r="E117" s="218"/>
      <c r="F117" s="218"/>
      <c r="G117" s="216">
        <v>200.0</v>
      </c>
      <c r="H117" s="218"/>
      <c r="I117" s="218"/>
      <c r="J117" s="218"/>
      <c r="K117" s="218">
        <f t="shared" si="61"/>
        <v>1</v>
      </c>
    </row>
    <row r="118">
      <c r="A118" s="9" t="s">
        <v>417</v>
      </c>
      <c r="B118" s="216">
        <v>1.0</v>
      </c>
      <c r="C118" s="218"/>
      <c r="D118" s="218"/>
      <c r="E118" s="218"/>
      <c r="F118" s="218"/>
      <c r="G118" s="218"/>
      <c r="H118" s="218"/>
      <c r="I118" s="216">
        <v>60.0</v>
      </c>
      <c r="J118" s="218"/>
      <c r="K118" s="218">
        <f t="shared" si="61"/>
        <v>1</v>
      </c>
    </row>
    <row r="119">
      <c r="A119" s="9" t="s">
        <v>418</v>
      </c>
      <c r="B119" s="216">
        <v>1.0</v>
      </c>
      <c r="C119" s="218"/>
      <c r="D119" s="218"/>
      <c r="E119" s="218"/>
      <c r="F119" s="218"/>
      <c r="G119" s="218"/>
      <c r="H119" s="218"/>
      <c r="I119" s="218"/>
      <c r="J119" s="216">
        <v>10000.0</v>
      </c>
      <c r="K119" s="218">
        <f t="shared" si="61"/>
        <v>1</v>
      </c>
    </row>
    <row r="120">
      <c r="A120" s="9" t="s">
        <v>419</v>
      </c>
      <c r="B120" s="216">
        <v>1.0</v>
      </c>
      <c r="C120" s="218"/>
      <c r="D120" s="218"/>
      <c r="E120" s="218"/>
      <c r="F120" s="218"/>
      <c r="G120" s="216">
        <v>4000.0</v>
      </c>
      <c r="H120" s="218"/>
      <c r="I120" s="216">
        <v>50.0</v>
      </c>
      <c r="J120" s="218"/>
      <c r="K120" s="218">
        <f t="shared" si="61"/>
        <v>2</v>
      </c>
    </row>
    <row r="121">
      <c r="A121" s="9" t="s">
        <v>420</v>
      </c>
      <c r="B121" s="216">
        <v>1.0</v>
      </c>
      <c r="C121" s="218"/>
      <c r="D121" s="218"/>
      <c r="E121" s="218"/>
      <c r="F121" s="218"/>
      <c r="G121" s="218"/>
      <c r="H121" s="218"/>
      <c r="I121" s="216">
        <v>60.0</v>
      </c>
      <c r="J121" s="218"/>
      <c r="K121" s="218">
        <f t="shared" si="61"/>
        <v>1</v>
      </c>
    </row>
    <row r="122">
      <c r="A122" s="9" t="s">
        <v>421</v>
      </c>
      <c r="B122" s="216">
        <v>1.0</v>
      </c>
      <c r="C122" s="218"/>
      <c r="D122" s="218"/>
      <c r="E122" s="218"/>
      <c r="F122" s="218"/>
      <c r="G122" s="218"/>
      <c r="H122" s="218"/>
      <c r="I122" s="216">
        <v>60.0</v>
      </c>
      <c r="J122" s="218"/>
      <c r="K122" s="218">
        <f t="shared" si="61"/>
        <v>1</v>
      </c>
    </row>
    <row r="123">
      <c r="A123" s="9" t="s">
        <v>422</v>
      </c>
      <c r="B123" s="216">
        <v>1.0</v>
      </c>
      <c r="C123" s="218"/>
      <c r="D123" s="218"/>
      <c r="E123" s="218"/>
      <c r="F123" s="218"/>
      <c r="G123" s="218"/>
      <c r="H123" s="218"/>
      <c r="I123" s="218"/>
      <c r="J123" s="216">
        <v>1000.0</v>
      </c>
      <c r="K123" s="218">
        <f t="shared" si="61"/>
        <v>1</v>
      </c>
    </row>
    <row r="124">
      <c r="A124" s="9" t="s">
        <v>423</v>
      </c>
      <c r="B124" s="216">
        <v>1.0</v>
      </c>
      <c r="C124" s="218"/>
      <c r="D124" s="216">
        <v>45000.0</v>
      </c>
      <c r="E124" s="218"/>
      <c r="F124" s="218"/>
      <c r="G124" s="216">
        <v>4000.0</v>
      </c>
      <c r="H124" s="218"/>
      <c r="I124" s="216">
        <v>50.0</v>
      </c>
      <c r="J124" s="218"/>
      <c r="K124" s="218">
        <f t="shared" si="61"/>
        <v>3</v>
      </c>
    </row>
    <row r="125">
      <c r="A125" s="9" t="s">
        <v>424</v>
      </c>
      <c r="B125" s="216">
        <v>1.0</v>
      </c>
      <c r="C125" s="218"/>
      <c r="D125" s="218"/>
      <c r="E125" s="218"/>
      <c r="F125" s="218"/>
      <c r="G125" s="218"/>
      <c r="H125" s="218"/>
      <c r="I125" s="216">
        <v>60.0</v>
      </c>
      <c r="J125" s="218"/>
      <c r="K125" s="218">
        <f t="shared" si="61"/>
        <v>1</v>
      </c>
    </row>
    <row r="126">
      <c r="A126" s="9" t="s">
        <v>426</v>
      </c>
      <c r="B126" s="216">
        <v>1.0</v>
      </c>
      <c r="C126" s="218"/>
      <c r="D126" s="218"/>
      <c r="E126" s="218"/>
      <c r="F126" s="218"/>
      <c r="G126" s="218"/>
      <c r="H126" s="218"/>
      <c r="I126" s="216">
        <v>60.0</v>
      </c>
      <c r="J126" s="218"/>
      <c r="K126" s="218">
        <f t="shared" si="61"/>
        <v>1</v>
      </c>
    </row>
    <row r="127">
      <c r="A127" s="9" t="s">
        <v>427</v>
      </c>
      <c r="B127" s="216">
        <v>1.0</v>
      </c>
      <c r="C127" s="218"/>
      <c r="D127" s="218"/>
      <c r="E127" s="218"/>
      <c r="F127" s="218"/>
      <c r="G127" s="216">
        <v>300.0</v>
      </c>
      <c r="H127" s="218"/>
      <c r="I127" s="218"/>
      <c r="J127" s="218"/>
      <c r="K127" s="218">
        <f t="shared" si="61"/>
        <v>1</v>
      </c>
    </row>
    <row r="128">
      <c r="A128" s="9" t="s">
        <v>428</v>
      </c>
      <c r="B128" s="216">
        <v>1.0</v>
      </c>
      <c r="C128" s="218"/>
      <c r="D128" s="218"/>
      <c r="E128" s="218"/>
      <c r="F128" s="218"/>
      <c r="G128" s="218"/>
      <c r="H128" s="218"/>
      <c r="I128" s="218"/>
      <c r="J128" s="216">
        <v>2000.0</v>
      </c>
      <c r="K128" s="218">
        <f t="shared" si="61"/>
        <v>1</v>
      </c>
    </row>
    <row r="129">
      <c r="A129" s="9" t="s">
        <v>429</v>
      </c>
      <c r="B129" s="216">
        <v>1.0</v>
      </c>
      <c r="C129" s="218"/>
      <c r="D129" s="218"/>
      <c r="E129" s="218"/>
      <c r="F129" s="218"/>
      <c r="G129" s="216">
        <v>400.0</v>
      </c>
      <c r="H129" s="218"/>
      <c r="I129" s="218"/>
      <c r="J129" s="218"/>
      <c r="K129" s="218">
        <f t="shared" si="61"/>
        <v>1</v>
      </c>
    </row>
    <row r="130">
      <c r="A130" s="9" t="s">
        <v>316</v>
      </c>
      <c r="B130" s="216">
        <v>50.0</v>
      </c>
      <c r="C130" s="218"/>
      <c r="D130" s="216">
        <v>100.0</v>
      </c>
      <c r="E130" s="218"/>
      <c r="F130" s="218"/>
      <c r="G130" s="218"/>
      <c r="H130" s="218"/>
      <c r="I130" s="218"/>
      <c r="J130" s="218"/>
      <c r="K130" s="218">
        <f t="shared" si="61"/>
        <v>1</v>
      </c>
    </row>
    <row r="131">
      <c r="A131" s="9" t="s">
        <v>316</v>
      </c>
      <c r="B131" s="216">
        <v>500.0</v>
      </c>
      <c r="C131" s="218"/>
      <c r="D131" s="216">
        <v>1000.0</v>
      </c>
      <c r="E131" s="218"/>
      <c r="F131" s="218"/>
      <c r="G131" s="218"/>
      <c r="H131" s="218"/>
      <c r="I131" s="218"/>
      <c r="J131" s="218"/>
      <c r="K131" s="218">
        <f t="shared" si="61"/>
        <v>1</v>
      </c>
    </row>
    <row r="132">
      <c r="A132" s="9" t="s">
        <v>430</v>
      </c>
      <c r="B132" s="216">
        <v>1.0</v>
      </c>
      <c r="C132" s="218"/>
      <c r="D132" s="218"/>
      <c r="E132" s="218"/>
      <c r="F132" s="218"/>
      <c r="G132" s="216">
        <v>3000.0</v>
      </c>
      <c r="H132" s="218"/>
      <c r="I132" s="218"/>
      <c r="J132" s="218"/>
      <c r="K132" s="218">
        <f t="shared" si="61"/>
        <v>1</v>
      </c>
    </row>
    <row r="133">
      <c r="A133" s="9" t="s">
        <v>431</v>
      </c>
      <c r="B133" s="216">
        <v>1.0</v>
      </c>
      <c r="C133" s="218"/>
      <c r="D133" s="218"/>
      <c r="E133" s="218"/>
      <c r="F133" s="218"/>
      <c r="G133" s="216">
        <v>3000.0</v>
      </c>
      <c r="H133" s="218"/>
      <c r="I133" s="216">
        <v>50.0</v>
      </c>
      <c r="J133" s="218"/>
      <c r="K133" s="218">
        <f t="shared" si="61"/>
        <v>2</v>
      </c>
    </row>
    <row r="134">
      <c r="A134" s="9" t="s">
        <v>432</v>
      </c>
      <c r="B134" s="216">
        <v>1.0</v>
      </c>
      <c r="C134" s="218"/>
      <c r="D134" s="218"/>
      <c r="E134" s="218"/>
      <c r="F134" s="218"/>
      <c r="G134" s="218"/>
      <c r="H134" s="218"/>
      <c r="I134" s="216">
        <v>80.0</v>
      </c>
      <c r="J134" s="218"/>
      <c r="K134" s="218">
        <f t="shared" si="61"/>
        <v>1</v>
      </c>
    </row>
    <row r="135">
      <c r="A135" s="9" t="s">
        <v>433</v>
      </c>
      <c r="B135" s="216">
        <v>1.0</v>
      </c>
      <c r="C135" s="218"/>
      <c r="D135" s="218"/>
      <c r="E135" s="218"/>
      <c r="F135" s="218"/>
      <c r="G135" s="218"/>
      <c r="H135" s="218"/>
      <c r="I135" s="216">
        <v>80.0</v>
      </c>
      <c r="J135" s="218"/>
      <c r="K135" s="218">
        <f t="shared" si="61"/>
        <v>1</v>
      </c>
    </row>
    <row r="136">
      <c r="A136" s="9" t="s">
        <v>434</v>
      </c>
      <c r="B136" s="216">
        <v>1.0</v>
      </c>
      <c r="C136" s="218"/>
      <c r="D136" s="218"/>
      <c r="E136" s="218"/>
      <c r="F136" s="218"/>
      <c r="G136" s="218"/>
      <c r="H136" s="216">
        <v>8000.0</v>
      </c>
      <c r="I136" s="218"/>
      <c r="J136" s="218"/>
      <c r="K136" s="218">
        <f t="shared" si="61"/>
        <v>1</v>
      </c>
    </row>
    <row r="137">
      <c r="A137" s="9" t="s">
        <v>435</v>
      </c>
      <c r="B137" s="216">
        <v>500.0</v>
      </c>
      <c r="C137" s="218"/>
      <c r="D137" s="216">
        <v>1500.0</v>
      </c>
      <c r="E137" s="218"/>
      <c r="F137" s="218"/>
      <c r="G137" s="218"/>
      <c r="H137" s="218"/>
      <c r="I137" s="218"/>
      <c r="J137" s="218"/>
      <c r="K137" s="218">
        <f t="shared" si="61"/>
        <v>1</v>
      </c>
    </row>
    <row r="138">
      <c r="A138" s="9" t="s">
        <v>436</v>
      </c>
      <c r="B138" s="216">
        <v>1.0</v>
      </c>
      <c r="C138" s="218"/>
      <c r="D138" s="218"/>
      <c r="E138" s="218"/>
      <c r="F138" s="218"/>
      <c r="G138" s="216">
        <v>3000.0</v>
      </c>
      <c r="H138" s="216">
        <v>10000.0</v>
      </c>
      <c r="I138" s="218"/>
      <c r="J138" s="218"/>
      <c r="K138" s="218">
        <f t="shared" si="61"/>
        <v>2</v>
      </c>
    </row>
    <row r="139">
      <c r="A139" s="9" t="s">
        <v>437</v>
      </c>
      <c r="B139" s="216">
        <v>1.0</v>
      </c>
      <c r="C139" s="218"/>
      <c r="D139" s="218"/>
      <c r="E139" s="218"/>
      <c r="F139" s="218"/>
      <c r="G139" s="218"/>
      <c r="H139" s="218"/>
      <c r="I139" s="216">
        <v>50.0</v>
      </c>
      <c r="J139" s="216">
        <v>14000.0</v>
      </c>
      <c r="K139" s="218">
        <f t="shared" si="61"/>
        <v>2</v>
      </c>
    </row>
    <row r="140">
      <c r="A140" s="9" t="s">
        <v>438</v>
      </c>
      <c r="B140" s="216">
        <v>10.0</v>
      </c>
      <c r="C140" s="216">
        <v>20.0</v>
      </c>
      <c r="D140" s="218"/>
      <c r="E140" s="218"/>
      <c r="F140" s="218"/>
      <c r="G140" s="218"/>
      <c r="H140" s="218"/>
      <c r="I140" s="218"/>
      <c r="J140" s="218"/>
      <c r="K140" s="218">
        <f t="shared" si="61"/>
        <v>1</v>
      </c>
    </row>
    <row r="141">
      <c r="A141" s="9" t="s">
        <v>300</v>
      </c>
      <c r="B141" s="216">
        <v>1.0</v>
      </c>
      <c r="C141" s="216">
        <v>200.0</v>
      </c>
      <c r="D141" s="218"/>
      <c r="E141" s="218"/>
      <c r="F141" s="218"/>
      <c r="G141" s="218"/>
      <c r="H141" s="218"/>
      <c r="I141" s="218"/>
      <c r="J141" s="218"/>
      <c r="K141" s="218">
        <f t="shared" si="61"/>
        <v>1</v>
      </c>
    </row>
    <row r="142">
      <c r="A142" s="9" t="s">
        <v>439</v>
      </c>
      <c r="B142" s="216">
        <v>1.0</v>
      </c>
      <c r="C142" s="218"/>
      <c r="D142" s="218"/>
      <c r="E142" s="218"/>
      <c r="F142" s="218"/>
      <c r="G142" s="218"/>
      <c r="H142" s="218"/>
      <c r="I142" s="216">
        <v>50.0</v>
      </c>
      <c r="J142" s="216">
        <v>14000.0</v>
      </c>
      <c r="K142" s="218">
        <f t="shared" si="61"/>
        <v>2</v>
      </c>
    </row>
    <row r="143">
      <c r="A143" s="9" t="s">
        <v>440</v>
      </c>
      <c r="B143" s="222">
        <f t="shared" ref="B143:B144" si="62">10/50</f>
        <v>0.2</v>
      </c>
      <c r="C143" s="218"/>
      <c r="D143" s="218"/>
      <c r="E143" s="218"/>
      <c r="F143" s="218"/>
      <c r="G143" s="218"/>
      <c r="H143" s="218"/>
      <c r="I143" s="218"/>
      <c r="J143" s="216">
        <v>6000.0</v>
      </c>
      <c r="K143" s="218">
        <f t="shared" si="61"/>
        <v>1</v>
      </c>
    </row>
    <row r="144">
      <c r="A144" s="9" t="s">
        <v>441</v>
      </c>
      <c r="B144" s="222">
        <f t="shared" si="62"/>
        <v>0.2</v>
      </c>
      <c r="C144" s="218"/>
      <c r="D144" s="218"/>
      <c r="E144" s="218"/>
      <c r="F144" s="218"/>
      <c r="G144" s="218"/>
      <c r="H144" s="218"/>
      <c r="I144" s="218"/>
      <c r="J144" s="216">
        <v>3000.0</v>
      </c>
      <c r="K144" s="218">
        <f t="shared" si="61"/>
        <v>1</v>
      </c>
    </row>
    <row r="145">
      <c r="A145" s="9" t="s">
        <v>442</v>
      </c>
      <c r="B145" s="216">
        <v>1.0</v>
      </c>
      <c r="C145" s="218"/>
      <c r="D145" s="218"/>
      <c r="E145" s="218"/>
      <c r="F145" s="218"/>
      <c r="G145" s="218"/>
      <c r="H145" s="218"/>
      <c r="I145" s="216">
        <v>100.0</v>
      </c>
      <c r="J145" s="218"/>
      <c r="K145" s="218">
        <f t="shared" si="61"/>
        <v>1</v>
      </c>
    </row>
    <row r="146">
      <c r="A146" s="9" t="s">
        <v>443</v>
      </c>
      <c r="B146" s="216">
        <v>1.0</v>
      </c>
      <c r="C146" s="218"/>
      <c r="D146" s="218"/>
      <c r="E146" s="218"/>
      <c r="F146" s="218"/>
      <c r="G146" s="218"/>
      <c r="H146" s="218"/>
      <c r="I146" s="216">
        <v>50.0</v>
      </c>
      <c r="J146" s="218"/>
      <c r="K146" s="218">
        <f t="shared" si="61"/>
        <v>1</v>
      </c>
    </row>
    <row r="147">
      <c r="A147" s="9" t="s">
        <v>444</v>
      </c>
      <c r="B147" s="216">
        <v>1.0</v>
      </c>
      <c r="C147" s="218"/>
      <c r="D147" s="218"/>
      <c r="E147" s="218"/>
      <c r="F147" s="218"/>
      <c r="G147" s="218"/>
      <c r="H147" s="218"/>
      <c r="I147" s="218"/>
      <c r="J147" s="216">
        <v>1000.0</v>
      </c>
      <c r="K147" s="218">
        <f t="shared" si="61"/>
        <v>1</v>
      </c>
    </row>
    <row r="148">
      <c r="A148" s="9" t="s">
        <v>445</v>
      </c>
      <c r="B148" s="216">
        <v>1.0</v>
      </c>
      <c r="C148" s="218"/>
      <c r="D148" s="218"/>
      <c r="E148" s="218"/>
      <c r="F148" s="218"/>
      <c r="G148" s="218"/>
      <c r="H148" s="218"/>
      <c r="I148" s="216">
        <v>50.0</v>
      </c>
      <c r="J148" s="218"/>
      <c r="K148" s="218">
        <f t="shared" si="61"/>
        <v>1</v>
      </c>
    </row>
    <row r="149">
      <c r="A149" s="9" t="s">
        <v>446</v>
      </c>
      <c r="B149" s="216">
        <v>1.0</v>
      </c>
      <c r="C149" s="218"/>
      <c r="D149" s="218"/>
      <c r="E149" s="218"/>
      <c r="F149" s="218"/>
      <c r="G149" s="218"/>
      <c r="H149" s="218"/>
      <c r="I149" s="216">
        <v>60.0</v>
      </c>
      <c r="J149" s="218"/>
      <c r="K149" s="218">
        <f t="shared" si="61"/>
        <v>1</v>
      </c>
    </row>
    <row r="150">
      <c r="A150" s="9" t="s">
        <v>447</v>
      </c>
      <c r="B150" s="216">
        <v>1.0</v>
      </c>
      <c r="C150" s="218"/>
      <c r="D150" s="218"/>
      <c r="E150" s="218"/>
      <c r="F150" s="218"/>
      <c r="G150" s="218"/>
      <c r="H150" s="218"/>
      <c r="I150" s="216">
        <v>30.0</v>
      </c>
      <c r="J150" s="218"/>
      <c r="K150" s="218">
        <f t="shared" si="61"/>
        <v>1</v>
      </c>
    </row>
    <row r="151">
      <c r="A151" s="9" t="s">
        <v>448</v>
      </c>
      <c r="B151" s="216">
        <v>1.0</v>
      </c>
      <c r="C151" s="218"/>
      <c r="D151" s="216">
        <v>40000.0</v>
      </c>
      <c r="E151" s="218"/>
      <c r="F151" s="218"/>
      <c r="G151" s="218"/>
      <c r="H151" s="218"/>
      <c r="I151" s="218"/>
      <c r="J151" s="216">
        <v>10000.0</v>
      </c>
      <c r="K151" s="218">
        <f t="shared" si="61"/>
        <v>2</v>
      </c>
    </row>
    <row r="152">
      <c r="A152" s="9" t="s">
        <v>449</v>
      </c>
      <c r="B152" s="216">
        <v>1.0</v>
      </c>
      <c r="C152" s="218"/>
      <c r="D152" s="218"/>
      <c r="E152" s="218"/>
      <c r="F152" s="218"/>
      <c r="G152" s="216">
        <v>200.0</v>
      </c>
      <c r="H152" s="218"/>
      <c r="I152" s="218"/>
      <c r="J152" s="218"/>
      <c r="K152" s="218">
        <f t="shared" si="61"/>
        <v>1</v>
      </c>
    </row>
    <row r="153">
      <c r="A153" s="9" t="s">
        <v>450</v>
      </c>
      <c r="B153" s="216">
        <v>1.0</v>
      </c>
      <c r="C153" s="218"/>
      <c r="D153" s="218"/>
      <c r="E153" s="218"/>
      <c r="F153" s="218"/>
      <c r="G153" s="218"/>
      <c r="H153" s="218"/>
      <c r="I153" s="216">
        <v>60.0</v>
      </c>
      <c r="J153" s="218"/>
      <c r="K153" s="218">
        <f t="shared" si="61"/>
        <v>1</v>
      </c>
    </row>
    <row r="154">
      <c r="A154" s="9" t="s">
        <v>451</v>
      </c>
      <c r="B154" s="216">
        <v>1.0</v>
      </c>
      <c r="C154" s="218"/>
      <c r="D154" s="218"/>
      <c r="E154" s="218"/>
      <c r="F154" s="218"/>
      <c r="G154" s="218"/>
      <c r="H154" s="218"/>
      <c r="I154" s="216">
        <v>60.0</v>
      </c>
      <c r="J154" s="218"/>
      <c r="K154" s="218">
        <f t="shared" si="61"/>
        <v>1</v>
      </c>
    </row>
    <row r="155">
      <c r="A155" s="9" t="s">
        <v>452</v>
      </c>
      <c r="B155" s="216">
        <v>1.0</v>
      </c>
      <c r="C155" s="218"/>
      <c r="D155" s="218"/>
      <c r="E155" s="218"/>
      <c r="F155" s="218"/>
      <c r="G155" s="218"/>
      <c r="H155" s="218"/>
      <c r="I155" s="216">
        <v>50.0</v>
      </c>
      <c r="J155" s="218"/>
      <c r="K155" s="218">
        <f t="shared" si="61"/>
        <v>1</v>
      </c>
    </row>
    <row r="156">
      <c r="A156" s="9" t="s">
        <v>453</v>
      </c>
      <c r="B156" s="216">
        <v>1.0</v>
      </c>
      <c r="C156" s="218"/>
      <c r="D156" s="218"/>
      <c r="E156" s="218"/>
      <c r="F156" s="218"/>
      <c r="G156" s="216">
        <v>4000.0</v>
      </c>
      <c r="H156" s="218"/>
      <c r="I156" s="216">
        <v>50.0</v>
      </c>
      <c r="J156" s="218"/>
      <c r="K156" s="218">
        <f t="shared" si="61"/>
        <v>2</v>
      </c>
    </row>
    <row r="157">
      <c r="A157" s="9" t="s">
        <v>454</v>
      </c>
      <c r="B157" s="216">
        <v>1.0</v>
      </c>
      <c r="C157" s="218"/>
      <c r="D157" s="218"/>
      <c r="E157" s="218"/>
      <c r="F157" s="218"/>
      <c r="G157" s="218"/>
      <c r="H157" s="218"/>
      <c r="I157" s="216">
        <v>60.0</v>
      </c>
      <c r="J157" s="218"/>
      <c r="K157" s="218">
        <f t="shared" si="61"/>
        <v>1</v>
      </c>
    </row>
    <row r="158">
      <c r="E158" s="179"/>
      <c r="F158" s="179"/>
      <c r="G158" s="179"/>
      <c r="H158" s="17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9BD5"/>
    <pageSetUpPr/>
  </sheetPr>
  <sheetViews>
    <sheetView workbookViewId="0"/>
  </sheetViews>
  <sheetFormatPr customHeight="1" defaultColWidth="14.43" defaultRowHeight="15.0"/>
  <cols>
    <col customWidth="1" min="1" max="1" width="17.86"/>
    <col customWidth="1" min="2" max="6" width="11.57"/>
    <col customWidth="1" min="7" max="7" width="12.57"/>
  </cols>
  <sheetData>
    <row r="2">
      <c r="A2" s="186" t="s">
        <v>338</v>
      </c>
    </row>
    <row r="3"/>
    <row r="4" ht="30.0" customHeight="1">
      <c r="A4" s="187"/>
      <c r="B4" s="188" t="s">
        <v>339</v>
      </c>
      <c r="C4" s="189" t="s">
        <v>340</v>
      </c>
      <c r="D4" s="190" t="s">
        <v>341</v>
      </c>
      <c r="E4" s="191" t="s">
        <v>342</v>
      </c>
      <c r="F4" s="192" t="s">
        <v>343</v>
      </c>
    </row>
    <row r="5">
      <c r="A5" s="193" t="s">
        <v>344</v>
      </c>
      <c r="B5" s="194">
        <v>60.0</v>
      </c>
      <c r="C5" s="195">
        <v>60.0</v>
      </c>
      <c r="D5" s="196">
        <v>60.0</v>
      </c>
      <c r="E5" s="197">
        <v>10.0</v>
      </c>
      <c r="F5" s="198">
        <v>60.0</v>
      </c>
    </row>
    <row r="6">
      <c r="A6" s="193" t="s">
        <v>346</v>
      </c>
      <c r="B6" s="199">
        <v>50.0</v>
      </c>
      <c r="C6" s="200">
        <v>50.0</v>
      </c>
      <c r="D6" s="201">
        <v>50.0</v>
      </c>
      <c r="E6" s="202">
        <v>10.0</v>
      </c>
      <c r="F6" s="203">
        <v>50.0</v>
      </c>
    </row>
    <row r="7">
      <c r="A7" s="193" t="s">
        <v>348</v>
      </c>
      <c r="B7" s="199">
        <v>40.0</v>
      </c>
      <c r="C7" s="200">
        <v>40.0</v>
      </c>
      <c r="D7" s="201">
        <v>40.0</v>
      </c>
      <c r="E7" s="202">
        <v>10.0</v>
      </c>
      <c r="F7" s="203">
        <v>40.0</v>
      </c>
    </row>
    <row r="8">
      <c r="A8" s="193" t="s">
        <v>349</v>
      </c>
      <c r="B8" s="199">
        <v>30.0</v>
      </c>
      <c r="C8" s="200">
        <v>30.0</v>
      </c>
      <c r="D8" s="201">
        <v>30.0</v>
      </c>
      <c r="E8" s="202">
        <v>10.0</v>
      </c>
      <c r="F8" s="203">
        <v>30.0</v>
      </c>
    </row>
    <row r="9">
      <c r="A9" s="193" t="s">
        <v>350</v>
      </c>
      <c r="B9" s="199">
        <v>20.0</v>
      </c>
      <c r="C9" s="200">
        <v>20.0</v>
      </c>
      <c r="D9" s="201">
        <v>20.0</v>
      </c>
      <c r="E9" s="202">
        <v>10.0</v>
      </c>
      <c r="F9" s="203">
        <v>20.0</v>
      </c>
    </row>
    <row r="10">
      <c r="A10" s="193" t="s">
        <v>351</v>
      </c>
      <c r="B10" s="199">
        <v>20.0</v>
      </c>
      <c r="C10" s="200">
        <v>20.0</v>
      </c>
      <c r="D10" s="201">
        <v>20.0</v>
      </c>
      <c r="E10" s="204">
        <v>0.0</v>
      </c>
      <c r="F10" s="203">
        <v>20.0</v>
      </c>
    </row>
    <row r="11">
      <c r="A11" s="193" t="s">
        <v>352</v>
      </c>
      <c r="B11" s="199">
        <v>20.0</v>
      </c>
      <c r="C11" s="200">
        <v>20.0</v>
      </c>
      <c r="D11" s="201">
        <v>20.0</v>
      </c>
      <c r="E11" s="204">
        <v>0.0</v>
      </c>
      <c r="F11" s="203">
        <v>20.0</v>
      </c>
    </row>
    <row r="12">
      <c r="A12" s="205" t="s">
        <v>353</v>
      </c>
      <c r="B12" s="206">
        <v>20.0</v>
      </c>
      <c r="C12" s="207">
        <v>20.0</v>
      </c>
      <c r="D12" s="208">
        <v>20.0</v>
      </c>
      <c r="E12" s="209">
        <v>0.0</v>
      </c>
      <c r="F12" s="211">
        <v>20.0</v>
      </c>
    </row>
    <row r="15">
      <c r="A15" s="213" t="s">
        <v>361</v>
      </c>
    </row>
    <row r="16" ht="30.0" customHeight="1">
      <c r="A16" s="187"/>
      <c r="B16" s="215" t="s">
        <v>339</v>
      </c>
      <c r="C16" s="217" t="s">
        <v>340</v>
      </c>
      <c r="D16" s="219" t="s">
        <v>341</v>
      </c>
      <c r="E16" s="220" t="s">
        <v>342</v>
      </c>
      <c r="F16" s="221" t="s">
        <v>343</v>
      </c>
    </row>
    <row r="17">
      <c r="A17" s="193" t="s">
        <v>371</v>
      </c>
      <c r="B17" s="223">
        <f t="shared" ref="B17:F17" si="1">IF(B5=0,"-",(1+B5/100*0.5)*(1+B11/100)*(1+B12/100)-1)</f>
        <v>0.872</v>
      </c>
      <c r="C17" s="224">
        <f t="shared" si="1"/>
        <v>0.872</v>
      </c>
      <c r="D17" s="225">
        <f t="shared" si="1"/>
        <v>0.872</v>
      </c>
      <c r="E17" s="226">
        <f t="shared" si="1"/>
        <v>0.05</v>
      </c>
      <c r="F17" s="227">
        <f t="shared" si="1"/>
        <v>0.872</v>
      </c>
    </row>
    <row r="18">
      <c r="A18" s="193" t="s">
        <v>377</v>
      </c>
      <c r="B18" s="223">
        <f t="shared" ref="B18:D18" si="2">IF(B6=0,"-",(1+B6/100*0.5)*(1+B11/100)-1)</f>
        <v>0.5</v>
      </c>
      <c r="C18" s="224">
        <f t="shared" si="2"/>
        <v>0.5</v>
      </c>
      <c r="D18" s="225">
        <f t="shared" si="2"/>
        <v>0.5</v>
      </c>
      <c r="E18" s="226" t="str">
        <f>IF(E11=0,"-",E11/100)</f>
        <v>-</v>
      </c>
      <c r="F18" s="227" t="str">
        <f>IF(E10=0,"-",(1+E10/100*0.5)*(1+E11/100)-1)</f>
        <v>-</v>
      </c>
    </row>
    <row r="19">
      <c r="A19" s="193" t="s">
        <v>387</v>
      </c>
      <c r="B19" s="223">
        <f t="shared" ref="B19:C19" si="3">IF(B7=0,"-",B7*0.5/100)</f>
        <v>0.2</v>
      </c>
      <c r="C19" s="224">
        <f t="shared" si="3"/>
        <v>0.2</v>
      </c>
      <c r="D19" s="225" t="s">
        <v>390</v>
      </c>
      <c r="E19" s="226">
        <f t="shared" ref="E19:F19" si="4">IF(E7=0,"-",E7*0.5/100)</f>
        <v>0.05</v>
      </c>
      <c r="F19" s="227">
        <f t="shared" si="4"/>
        <v>0.2</v>
      </c>
    </row>
    <row r="20">
      <c r="A20" s="193" t="s">
        <v>394</v>
      </c>
      <c r="B20" s="223" t="s">
        <v>390</v>
      </c>
      <c r="C20" s="224" t="s">
        <v>390</v>
      </c>
      <c r="D20" s="225" t="s">
        <v>390</v>
      </c>
      <c r="E20" s="226">
        <f>IF(E6=0,"-",E6*0.5/100)</f>
        <v>0.05</v>
      </c>
      <c r="F20" s="227" t="s">
        <v>390</v>
      </c>
    </row>
    <row r="21" ht="15.75" customHeight="1">
      <c r="A21" s="193" t="s">
        <v>397</v>
      </c>
      <c r="B21" s="223">
        <f>IF(B8=0,"-",B8*0.5/100)</f>
        <v>0.15</v>
      </c>
      <c r="C21" s="224" t="s">
        <v>390</v>
      </c>
      <c r="D21" s="225">
        <f>IF(D7=0,"-",D7*0.5/100)</f>
        <v>0.2</v>
      </c>
      <c r="E21" s="226" t="s">
        <v>390</v>
      </c>
      <c r="F21" s="227">
        <f>IF(F6=0,"-",F6*0.5/100)</f>
        <v>0.25</v>
      </c>
    </row>
    <row r="22" ht="15.75" customHeight="1">
      <c r="A22" s="193" t="s">
        <v>403</v>
      </c>
      <c r="B22" s="223" t="s">
        <v>390</v>
      </c>
      <c r="C22" s="224">
        <f t="shared" ref="C22:D22" si="5">IF(C8=0,"-",C8*0.5/100)</f>
        <v>0.15</v>
      </c>
      <c r="D22" s="225">
        <f t="shared" si="5"/>
        <v>0.15</v>
      </c>
      <c r="E22" s="226" t="s">
        <v>390</v>
      </c>
      <c r="F22" s="227" t="s">
        <v>390</v>
      </c>
    </row>
    <row r="23" ht="15.75" customHeight="1">
      <c r="A23" s="193" t="s">
        <v>407</v>
      </c>
      <c r="B23" s="223" t="s">
        <v>390</v>
      </c>
      <c r="C23" s="224" t="s">
        <v>390</v>
      </c>
      <c r="D23" s="225" t="s">
        <v>390</v>
      </c>
      <c r="E23" s="226">
        <f>IF(E8=0,"-",E8*0.5/100)</f>
        <v>0.05</v>
      </c>
      <c r="F23" s="227" t="s">
        <v>390</v>
      </c>
    </row>
    <row r="24" ht="15.75" customHeight="1">
      <c r="A24" s="193" t="s">
        <v>411</v>
      </c>
      <c r="B24" s="228">
        <f t="shared" ref="B24:E24" si="6">IF(B10=0,"-",B10*4)</f>
        <v>80</v>
      </c>
      <c r="C24" s="229">
        <f t="shared" si="6"/>
        <v>80</v>
      </c>
      <c r="D24" s="230">
        <f t="shared" si="6"/>
        <v>80</v>
      </c>
      <c r="E24" s="231" t="str">
        <f t="shared" si="6"/>
        <v>-</v>
      </c>
      <c r="F24" s="232">
        <f>IF(F8=0,"-",F8*2+F10)</f>
        <v>80</v>
      </c>
    </row>
    <row r="25" ht="15.75" customHeight="1">
      <c r="A25" s="205" t="s">
        <v>425</v>
      </c>
      <c r="B25" s="233">
        <f>IF('Tech Input'!B9=0,"-",ROUNDDOWN('Tech Input'!B9+'Tech Input'!B12,0)/100)</f>
        <v>0.4</v>
      </c>
      <c r="C25" s="234">
        <f>IF('Tech Input'!C9=0,"-",ROUNDDOWN('Tech Input'!C9+'Tech Input'!C12,0)/100)</f>
        <v>0.4</v>
      </c>
      <c r="D25" s="235">
        <f>IF('Tech Input'!D9=0,"-",ROUNDDOWN('Tech Input'!D9+'Tech Input'!D12,0)/100)</f>
        <v>0.4</v>
      </c>
      <c r="E25" s="236">
        <f>IF('Tech Input'!E9=0,"-",ROUNDDOWN('Tech Input'!E9+'Tech Input'!E12,0)/100)</f>
        <v>0.1</v>
      </c>
      <c r="F25" s="237">
        <f>IF('Tech Input'!F9=0,"-",ROUNDDOWN('Tech Input'!F9+'Tech Input'!F12,0)/100)</f>
        <v>0.4</v>
      </c>
    </row>
    <row r="26" ht="15.75" customHeight="1"/>
    <row r="27" ht="15.75" customHeight="1"/>
    <row r="28" ht="15.75" customHeight="1"/>
    <row r="29" ht="15.75" customHeight="1"/>
    <row r="30" ht="15.75" customHeight="1"/>
  </sheetData>
  <dataValidations>
    <dataValidation type="decimal" allowBlank="1" showDropDown="1" showInputMessage="1" showErrorMessage="1" prompt="Please enter a number between 0 and 40" sqref="B7:F7">
      <formula1>0.0</formula1>
      <formula2>40.0</formula2>
    </dataValidation>
    <dataValidation type="decimal" allowBlank="1" showDropDown="1" showInputMessage="1" showErrorMessage="1" prompt="Please enter a number between 0 and 60" sqref="B5:F5">
      <formula1>0.0</formula1>
      <formula2>60.0</formula2>
    </dataValidation>
    <dataValidation type="decimal" allowBlank="1" showDropDown="1" showInputMessage="1" showErrorMessage="1" prompt="Please enter a number between 0 and 20" sqref="B9:F12">
      <formula1>0.0</formula1>
      <formula2>20.0</formula2>
    </dataValidation>
    <dataValidation type="decimal" allowBlank="1" showDropDown="1" showInputMessage="1" showErrorMessage="1" prompt="Please enter a number between 0 and 50" sqref="B6:F6">
      <formula1>0.0</formula1>
      <formula2>50.0</formula2>
    </dataValidation>
    <dataValidation type="decimal" allowBlank="1" showDropDown="1" showInputMessage="1" showErrorMessage="1" prompt="Please enter a number between 0 and 30" sqref="B8:F8">
      <formula1>0.0</formula1>
      <formula2>30.0</formula2>
    </dataValidation>
  </dataValidations>
  <printOptions/>
  <pageMargins bottom="0.75" footer="0.0" header="0.0" left="0.7" right="0.7" top="0.75"/>
  <pageSetup orientation="portrait"/>
  <drawing r:id="rId1"/>
</worksheet>
</file>