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 state="visible" name="Snowman Exchange Rate" sheetId="2" r:id="rId4"/>
    <sheet state="visible" name="Magic Lantern &amp; Sweetheart Choc" sheetId="3" r:id="rId5"/>
    <sheet state="visible" name="Commemorative Coin" sheetId="4" r:id="rId6"/>
    <sheet state="visible" name="Changelog" sheetId="5" r:id="rId7"/>
    <sheet state="visible" name="WIP" sheetId="6" r:id="rId8"/>
    <sheet state="visible" name="Calculations" sheetId="7"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&lt;100 = Dark red
100-120 = Red
120-140 = Orange
140-160 = Yellow
160-180 = Green
180+ = Light Blue</t>
      </text>
    </comment>
    <comment authorId="0" ref="F2">
      <text>
        <t xml:space="preserve">I'm going to blindly evaluate a skin at $20. You need 10 shards to make a skin, so each shard is worth roughly 100 gems
See changelog tab revision 7</t>
      </text>
    </comment>
    <comment authorId="0" ref="G2">
      <text>
        <t xml:space="preserve">10000 gold per gem
At higher vip levels, this is about the ration you get from Midas</t>
      </text>
    </comment>
    <comment authorId="0" ref="H2">
      <text>
        <t xml:space="preserve">This is a difficult one. Scrolls can be bought on demand for 10x2200, in aspens they can be bought for 1x175 and 10x1250. This value could either be 220, 175, or 125 depending on what the baseline value would be, but you are not always guaranteed to be able to buy them because of RNG with sales and/or availability of aspens, but the price is always the same.
See Changelog tab Revision 6</t>
      </text>
    </comment>
    <comment authorId="0" ref="I2">
      <text>
        <t xml:space="preserve">Market price. I try to avoid paying the full 50 gems.</t>
      </text>
    </comment>
    <comment authorId="0" ref="J2">
      <text>
        <t xml:space="preserve">See changelog tab 2017-12-14</t>
      </text>
    </comment>
    <comment authorId="0" ref="K2">
      <text>
        <t xml:space="preserve">I set it to 60 gems per shard.
50 shards = 3k gems for a random 5* hero
Update 10/24/17: Lowered valuation to 50. 2.5k gems for a random 5* from a limited pool sounds fair.</t>
      </text>
    </comment>
    <comment authorId="0" ref="L2">
      <text>
        <t xml:space="preserve">Default at 3k. 
I gave higher weights to L/D heroes and top tier heroes.</t>
      </text>
    </comment>
    <comment authorId="0" ref="M2">
      <text>
        <t xml:space="preserve">Im not too confident in my valuation of this. Ive never really bought this but at 500 dust for 700k gold (70 gems) this seems reasonable.
Lets lower 20% for inflation. (No point if you already have clestials 4 everything)
</t>
      </text>
    </comment>
    <comment authorId="0" ref="N2">
      <text>
        <t xml:space="preserve">Market price @ 10 for 120</t>
      </text>
    </comment>
    <comment authorId="0" ref="O2">
      <text>
        <t xml:space="preserve">Ehh im not sure i would pay more than 400k for this, if even that.</t>
      </text>
    </comment>
    <comment authorId="0" ref="P2">
      <text>
        <t xml:space="preserve">I want to say 500 is overpriced..
See Changelog tab 2017-12-14</t>
      </text>
    </comment>
    <comment authorId="0" ref="Q2">
      <text>
        <t xml:space="preserve">See changelog 2017-12-15
</t>
      </text>
    </comment>
    <comment authorId="0" ref="R2">
      <text>
        <t xml:space="preserve">At high levels through event raids, 50 gem refresh = 30 shards
I valued L/D as 3x the value because.... their L/D. Adjust as needed</t>
      </text>
    </comment>
    <comment authorId="0" ref="S2">
      <text>
        <t xml:space="preserve">So. Million dollar question. How do we value these tokens?
Lets take a look at the trade values.
10GP = 5 orbs (2000 gems) = 200g/GP
20GP = 10 super tokens (2500 gems) = 125g/GP
30GP = BB (5000 gems) = 166.66g/GP
40GP = DM (5000 gems) = 125g/GP
60GP = Full 4* set (40mill gold = 4000gems) = 66.66g/GP
80GP = Superequip (I value this at 10k gems) = 125g/GP
At its best maybe 200+, at its worse.. 150? Now with the unlock its a bit trickier. Presumably you can only get rewards once. Fortunately the best value is in the first reward. 
To give a fair estimate, you could just average out your total gains. Which puts us at: 118.75
</t>
      </text>
    </comment>
    <comment authorId="0" ref="T2">
      <text>
        <t xml:space="preserve">
100 SB = 10 prophet orb (4000 gems) = 40g/SB
100 SB = Full 3* set (10mill = 1000 gems) = 10g/SB
100 SB = Orange (4k gem) = 40g/SB
Emblem @ 0 gems
Total = 9000 gems for 400 SB
= 22.5</t>
      </text>
    </comment>
    <comment authorId="0" ref="U2">
      <text>
        <t xml:space="preserve">4000/5000 can get you a top tier hero that i value ~5000 gems. Lets just go for 1.25:1 here since altar points are quite versatile.</t>
      </text>
    </comment>
    <comment authorId="0" ref="V2">
      <text>
        <t xml:space="preserve">1k gems for a OJ artifact seems fair.
On one hand, you could get jack shit. On the other hand, you have a shot of getting the most valuable boost to your team (energy artifact)</t>
      </text>
    </comment>
    <comment authorId="0" ref="X2">
      <text>
        <t xml:space="preserve">Evaluated at 2 gems each because of the gold value. See the Snowman Exchange Rate tab. This could also be somewhere around 2.5 or 3 but I'll keep it at 2 gems per so as to not over inflate the value packs. YMMV</t>
      </text>
    </comment>
    <comment authorId="0" ref="Z2">
      <text>
        <t xml:space="preserve">Experimenting with numbers. WIP still
</t>
      </text>
    </comment>
    <comment authorId="0" ref="AA2">
      <text>
        <t xml:space="preserve">Experimenting with numbers. WIP still
</t>
      </text>
    </comment>
    <comment authorId="0" ref="L9">
      <text>
        <t xml:space="preserve">Ormus</t>
      </text>
    </comment>
    <comment authorId="0" ref="L14">
      <text>
        <t xml:space="preserve">DA</t>
      </text>
    </comment>
    <comment authorId="0" ref="L29">
      <text>
        <t xml:space="preserve">Flamestrike</t>
      </text>
    </comment>
    <comment authorId="0" ref="L38">
      <text>
        <t xml:space="preserve">Walter</t>
      </text>
    </comment>
    <comment authorId="0" ref="L49">
      <text>
        <t xml:space="preserve">Rosa</t>
      </text>
    </comment>
    <comment authorId="0" ref="L54">
      <text>
        <t xml:space="preserve">Margaret</t>
      </text>
    </comment>
    <comment authorId="0" ref="R62">
      <text>
        <t xml:space="preserve">30L, 30D</t>
      </text>
    </comment>
    <comment authorId="0" ref="L64">
      <text>
        <t xml:space="preserve">Bloodblade</t>
      </text>
    </comment>
    <comment authorId="0" ref="L75">
      <text>
        <t xml:space="preserve">Sleepless</t>
      </text>
    </comment>
    <comment authorId="0" ref="L90">
      <text>
        <t xml:space="preserve">Skerei</t>
      </text>
    </comment>
    <comment authorId="0" ref="L101">
      <text>
        <t xml:space="preserve">Barea</t>
      </text>
    </comment>
    <comment authorId="0" ref="L106">
      <text>
        <t xml:space="preserve">Rosa</t>
      </text>
    </comment>
    <comment authorId="0" ref="A112">
      <text>
        <t xml:space="preserve">Halloween:
Golden Pumpkin
Silver Bell
</t>
      </text>
    </comment>
    <comment authorId="0" ref="L116">
      <text>
        <t xml:space="preserve">Gerke</t>
      </text>
    </comment>
    <comment authorId="0" ref="L121">
      <text>
        <t xml:space="preserve">Demon hunter</t>
      </text>
    </comment>
    <comment authorId="0" ref="C132">
      <text>
        <t xml:space="preserve">No idea how to valuate the box atm.</t>
      </text>
    </comment>
    <comment authorId="0" ref="C134">
      <text>
        <t xml:space="preserve">No idea how to valuate the skin atm.
</t>
      </text>
    </comment>
    <comment authorId="0" ref="L141">
      <text>
        <t xml:space="preserve">Barea</t>
      </text>
    </comment>
    <comment authorId="0" ref="C142">
      <text>
        <t xml:space="preserve">Not sure what to value the avatar at
</t>
      </text>
    </comment>
    <comment authorId="0" ref="C159">
      <text>
        <t xml:space="preserve">Hard to evaluate the skin, but I'd put it somewhere near the $10 mark. This value pack might look good, but you don't get anything but a skin and 250 gems. </t>
      </text>
    </comment>
    <comment authorId="0" ref="L167">
      <text>
        <t xml:space="preserve">Das Moge</t>
      </text>
    </comment>
  </commentList>
</comments>
</file>

<file path=xl/sharedStrings.xml><?xml version="1.0" encoding="utf-8"?>
<sst xmlns="http://schemas.openxmlformats.org/spreadsheetml/2006/main" count="232" uniqueCount="162">
  <si>
    <t># of Snowmen</t>
  </si>
  <si>
    <t>Product</t>
  </si>
  <si>
    <t>Quantity</t>
  </si>
  <si>
    <t>WORK IN PROGRESS!!!</t>
  </si>
  <si>
    <t>Gem Value per Snowman</t>
  </si>
  <si>
    <t>Normalized Total Gem Value based on Gold Value</t>
  </si>
  <si>
    <t>Cost ($)</t>
  </si>
  <si>
    <t>gold</t>
  </si>
  <si>
    <t>Gems per $USD</t>
  </si>
  <si>
    <t>Value in gems</t>
  </si>
  <si>
    <t>Gems</t>
  </si>
  <si>
    <t>Hero Skin Shards</t>
  </si>
  <si>
    <t>Gold</t>
  </si>
  <si>
    <t>Heroic Scrolls</t>
  </si>
  <si>
    <t>Casino Tokens</t>
  </si>
  <si>
    <t>Super Tokens</t>
  </si>
  <si>
    <t>5* Hero Shards</t>
  </si>
  <si>
    <t>Experimenting with numbers. anyone with bright ideas please leave a comment in the comment section</t>
  </si>
  <si>
    <t>Hero</t>
  </si>
  <si>
    <t>Dust</t>
  </si>
  <si>
    <t>Arena Token</t>
  </si>
  <si>
    <t>Purple Tavern</t>
  </si>
  <si>
    <t>Prophet Orb</t>
  </si>
  <si>
    <t>Boss Token</t>
  </si>
  <si>
    <t>4* Hero Shards</t>
  </si>
  <si>
    <t>Chocolates</t>
  </si>
  <si>
    <t>#</t>
  </si>
  <si>
    <t>Gem value</t>
  </si>
  <si>
    <t xml:space="preserve">Gem value per </t>
  </si>
  <si>
    <t>20 HS</t>
  </si>
  <si>
    <t>Golden Pumpkin</t>
  </si>
  <si>
    <t>Silver Bell</t>
  </si>
  <si>
    <t>Altar Coins</t>
  </si>
  <si>
    <t>Orange Shards</t>
  </si>
  <si>
    <t>Fish Bones</t>
  </si>
  <si>
    <t>Snowman</t>
  </si>
  <si>
    <t>Senior Quest Scroll</t>
  </si>
  <si>
    <t>Magic Lantern</t>
  </si>
  <si>
    <t>Sweetheart Chocolate</t>
  </si>
  <si>
    <t>Commemorative Coin</t>
  </si>
  <si>
    <t>Value in Gems</t>
  </si>
  <si>
    <t>Lantern</t>
  </si>
  <si>
    <t>Gem Value</t>
  </si>
  <si>
    <t>Gem Value per</t>
  </si>
  <si>
    <t>20 super chips</t>
  </si>
  <si>
    <t>spirit</t>
  </si>
  <si>
    <t>heroic scroll</t>
  </si>
  <si>
    <t>5/25-6/1</t>
  </si>
  <si>
    <t>super casino chip</t>
  </si>
  <si>
    <t>orb</t>
  </si>
  <si>
    <t>avatar</t>
  </si>
  <si>
    <t>?</t>
  </si>
  <si>
    <t>hero skin shard</t>
  </si>
  <si>
    <t>Corpsedemon/Sig Shard</t>
  </si>
  <si>
    <t>rare orange artifact</t>
  </si>
  <si>
    <t>Fusion</t>
  </si>
  <si>
    <t>Faith Blade Shards</t>
  </si>
  <si>
    <t>Summon</t>
  </si>
  <si>
    <t>Average Gem value</t>
  </si>
  <si>
    <t>Lucky Commemorative Coin</t>
  </si>
  <si>
    <t>Per 1</t>
  </si>
  <si>
    <t>Coins</t>
  </si>
  <si>
    <t>Gem Value per Coin</t>
  </si>
  <si>
    <t>6/1-6/8</t>
  </si>
  <si>
    <t>PO</t>
  </si>
  <si>
    <t>Scroll</t>
  </si>
  <si>
    <t>Tavern</t>
  </si>
  <si>
    <t>Super Chip</t>
  </si>
  <si>
    <t>Casino</t>
  </si>
  <si>
    <t>6/8-6/15</t>
  </si>
  <si>
    <t>Boss</t>
  </si>
  <si>
    <t>6/15-6/22</t>
  </si>
  <si>
    <t>Anniversary</t>
  </si>
  <si>
    <t>Revision</t>
  </si>
  <si>
    <t>DATE</t>
  </si>
  <si>
    <t>Description</t>
  </si>
  <si>
    <t>6/29-7/6</t>
  </si>
  <si>
    <t>Re-evaluated the gem value of prophet orbs to be 450 gems from 400 gems. The cheapest you can get prophet orbs is 5 for 2250 gems. I will base it off that</t>
  </si>
  <si>
    <t>Re-evaluated the gem value of super casino tokens. Taking into account the odds for each item, the gem value per super casino token actually comes out to just over 200 gems. Adjusting it to 200 from 250</t>
  </si>
  <si>
    <t>CURRENT DEALS</t>
  </si>
  <si>
    <t>Re-evaluated the cost of boss tokens to be the same price that you can buy them for during the event (50). Was 40</t>
  </si>
  <si>
    <t>Added Snowman Calculations based on Gem value of individual items and based on gold value of 1 snowman</t>
  </si>
  <si>
    <t>Arena</t>
  </si>
  <si>
    <t>Added Snowman column into gem value calculations, also modified the gem value on snowman calculations to fix Spirit value of 0.0002 instead of 0.002 and hero shard calculations to not be 4000 per shard</t>
  </si>
  <si>
    <t>Adjusted Heroic Scroll value to be 125 from 220. There's a lot of discussion about the value of scrolls and the fact that the best deal in game for scrolls is 10x1250 in Aspens makes the on demand price of 10x2200 very expensive</t>
  </si>
  <si>
    <t>Blindly evaluated skins at $10 each, 100 gems per skin shard. Open to feedback and suggestions. During the Xmas event the skins for FB and Amuvor were evaluated at $24 each (1200 TS x2 gem each), YYMV</t>
  </si>
  <si>
    <t>Date</t>
  </si>
  <si>
    <t>12/28/2017 - 01/04/2017</t>
  </si>
  <si>
    <t>Name</t>
  </si>
  <si>
    <t>Event Package 1</t>
  </si>
  <si>
    <t>7/6-7/13</t>
  </si>
  <si>
    <t>$ Cost</t>
  </si>
  <si>
    <t>Limit</t>
  </si>
  <si>
    <t>Item</t>
  </si>
  <si>
    <t>Amount</t>
  </si>
  <si>
    <t>7/13-7/20</t>
  </si>
  <si>
    <t>Prophet</t>
  </si>
  <si>
    <t>7/20-7/27</t>
  </si>
  <si>
    <t>7/27-8/3</t>
  </si>
  <si>
    <t>8/3-8/10</t>
  </si>
  <si>
    <t>Resource</t>
  </si>
  <si>
    <t>Value in Gems per 1</t>
  </si>
  <si>
    <t>Heroic Scroll</t>
  </si>
  <si>
    <t>Casino Token</t>
  </si>
  <si>
    <t>Super Casino Token</t>
  </si>
  <si>
    <t>Spirit</t>
  </si>
  <si>
    <t>Arena Ticket</t>
  </si>
  <si>
    <t>5* Hero Shard</t>
  </si>
  <si>
    <t>8/10-8/17</t>
  </si>
  <si>
    <t>Boss Token (Broken Space)</t>
  </si>
  <si>
    <t>4* Hero Shard</t>
  </si>
  <si>
    <t>Altar Coin</t>
  </si>
  <si>
    <t>Orange Shard</t>
  </si>
  <si>
    <t>Tiny Snowman</t>
  </si>
  <si>
    <t>8/17-8/24</t>
  </si>
  <si>
    <t>Heroic Miracle</t>
  </si>
  <si>
    <t>Awaken Glory</t>
  </si>
  <si>
    <t>8/24-8/31</t>
  </si>
  <si>
    <t>Broken Spaces</t>
  </si>
  <si>
    <t>8/31-9/7</t>
  </si>
  <si>
    <t>9/7/-9/14</t>
  </si>
  <si>
    <t>9/14-9/21</t>
  </si>
  <si>
    <t>9/21-9/28</t>
  </si>
  <si>
    <t>9/28-10/5</t>
  </si>
  <si>
    <t>10/5-10/12</t>
  </si>
  <si>
    <t>10/12-10/19</t>
  </si>
  <si>
    <t>Militant</t>
  </si>
  <si>
    <t>10/19-10/26</t>
  </si>
  <si>
    <t>10/26-11/2</t>
  </si>
  <si>
    <t>Item Exchange</t>
  </si>
  <si>
    <t>11/2-11/9</t>
  </si>
  <si>
    <t>11/9-11/16</t>
  </si>
  <si>
    <t>Miracle</t>
  </si>
  <si>
    <t>11/16-11/23</t>
  </si>
  <si>
    <t>11/23-11/30</t>
  </si>
  <si>
    <t>???</t>
  </si>
  <si>
    <t>11/30-12/7</t>
  </si>
  <si>
    <t>12/7-12/14</t>
  </si>
  <si>
    <t>12/14-12/21</t>
  </si>
  <si>
    <t>Broken Space</t>
  </si>
  <si>
    <t>12/21-12/28</t>
  </si>
  <si>
    <t>Christmas</t>
  </si>
  <si>
    <t>12/28-01/04</t>
  </si>
  <si>
    <t>Shelter</t>
  </si>
  <si>
    <t>01/04-01/11</t>
  </si>
  <si>
    <t>01/11-01/18</t>
  </si>
  <si>
    <t>01/18-01/25</t>
  </si>
  <si>
    <t>01/25-02/01</t>
  </si>
  <si>
    <t>Hero Exchange</t>
  </si>
  <si>
    <t>10* Replace</t>
  </si>
  <si>
    <t>02/01-02/08</t>
  </si>
  <si>
    <t>02/08-02/22</t>
  </si>
  <si>
    <t>Monster Invasion</t>
  </si>
  <si>
    <t>New Year Fortune</t>
  </si>
  <si>
    <t>02/22-03/01</t>
  </si>
  <si>
    <t>03/01-03/08</t>
  </si>
  <si>
    <t>04/19-04/26</t>
  </si>
  <si>
    <t>04/26-??</t>
  </si>
  <si>
    <t>06/15-06/22</t>
  </si>
  <si>
    <t>10/18-??</t>
  </si>
  <si>
    <t>10/25-??</t>
  </si>
  <si>
    <t>11/22-??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</si>
</sst>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5">
    <font>
      <sz val="10.0"/>
      <color rgb="FF000000"/>
      <name val="Arial"/>
    </font>
    <font>
      <b/>
    </font>
    <font>
      <b/>
      <sz val="11.0"/>
      <color rgb="FF000000"/>
      <name val="Calibri"/>
    </font>
    <font/>
    <font>
      <sz val="11.0"/>
      <color rgb="FF000000"/>
      <name val="Calibri"/>
    </font>
  </fonts>
  <fills count="8">
    <fill>
      <patternFill patternType="none"/>
    </fill>
    <fill>
      <patternFill patternType="lightGray"/>
    </fill>
    <fill>
      <patternFill patternType="solid">
        <fgColor rgb="FFFF00FF"/>
        <bgColor rgb="FFFF00FF"/>
      </patternFill>
    </fill>
    <fill>
      <patternFill patternType="solid">
        <fgColor rgb="FFA4C2F4"/>
        <bgColor rgb="FFA4C2F4"/>
      </patternFill>
    </fill>
    <fill>
      <patternFill patternType="solid">
        <fgColor rgb="FFCCCCCC"/>
        <bgColor rgb="FFCCCCCC"/>
      </patternFill>
    </fill>
    <fill>
      <patternFill patternType="solid">
        <fgColor rgb="FFB7B7B7"/>
        <bgColor rgb="FFB7B7B7"/>
      </patternFill>
    </fill>
    <fill>
      <patternFill patternType="solid">
        <fgColor rgb="FFD9D9D9"/>
        <bgColor rgb="FFD9D9D9"/>
      </patternFill>
    </fill>
    <fill>
      <patternFill patternType="solid">
        <fgColor rgb="FFC27BA0"/>
        <bgColor rgb="FFC27BA0"/>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shrinkToFit="0" vertical="bottom" wrapText="0"/>
    </xf>
    <xf borderId="0" fillId="0" fontId="3" numFmtId="0" xfId="0" applyAlignment="1" applyFont="1">
      <alignment readingOrder="0"/>
    </xf>
    <xf borderId="0" fillId="0" fontId="2" numFmtId="0" xfId="0" applyAlignment="1" applyFont="1">
      <alignment readingOrder="0" shrinkToFit="0" vertical="bottom" wrapText="0"/>
    </xf>
    <xf borderId="0" fillId="0" fontId="1" numFmtId="0" xfId="0" applyFont="1"/>
    <xf borderId="0" fillId="0" fontId="3" numFmtId="0" xfId="0" applyAlignment="1" applyFont="1">
      <alignment horizontal="right"/>
    </xf>
    <xf borderId="0" fillId="2" fontId="4" numFmtId="0" xfId="0" applyAlignment="1" applyFill="1" applyFont="1">
      <alignment shrinkToFit="0" vertical="bottom" wrapText="0"/>
    </xf>
    <xf borderId="0" fillId="0" fontId="4" numFmtId="0" xfId="0" applyAlignment="1" applyFont="1">
      <alignment shrinkToFit="0" vertical="bottom" wrapText="0"/>
    </xf>
    <xf borderId="0" fillId="0" fontId="4" numFmtId="0" xfId="0" applyAlignment="1" applyFont="1">
      <alignment horizontal="right" readingOrder="0" shrinkToFit="0" vertical="bottom" wrapText="0"/>
    </xf>
    <xf borderId="0" fillId="0" fontId="4" numFmtId="0" xfId="0" applyAlignment="1" applyFont="1">
      <alignment readingOrder="0" shrinkToFit="0" vertical="bottom" wrapText="0"/>
    </xf>
    <xf borderId="0" fillId="0" fontId="3" numFmtId="0" xfId="0" applyAlignment="1" applyFont="1">
      <alignment horizontal="right" readingOrder="0"/>
    </xf>
    <xf borderId="0" fillId="0" fontId="1" numFmtId="0" xfId="0" applyAlignment="1" applyFont="1">
      <alignment horizontal="left" readingOrder="0"/>
    </xf>
    <xf borderId="0" fillId="0" fontId="3" numFmtId="164" xfId="0" applyAlignment="1" applyFont="1" applyNumberFormat="1">
      <alignment readingOrder="0"/>
    </xf>
    <xf borderId="0" fillId="0" fontId="1" numFmtId="0" xfId="0" applyAlignment="1" applyFont="1">
      <alignment horizontal="center" readingOrder="0" vertical="center"/>
    </xf>
    <xf borderId="0" fillId="0" fontId="1" numFmtId="0" xfId="0" applyAlignment="1" applyFont="1">
      <alignment horizontal="left"/>
    </xf>
    <xf borderId="0" fillId="3" fontId="3" numFmtId="0" xfId="0" applyAlignment="1" applyFill="1" applyFont="1">
      <alignment readingOrder="0"/>
    </xf>
    <xf borderId="0" fillId="3" fontId="3" numFmtId="0" xfId="0" applyFont="1"/>
    <xf borderId="0" fillId="4" fontId="1" numFmtId="0" xfId="0" applyAlignment="1" applyFill="1" applyFont="1">
      <alignment readingOrder="0"/>
    </xf>
    <xf borderId="0" fillId="5" fontId="1" numFmtId="0" xfId="0" applyAlignment="1" applyFill="1" applyFont="1">
      <alignment readingOrder="0"/>
    </xf>
    <xf borderId="0" fillId="5" fontId="3" numFmtId="0" xfId="0" applyFont="1"/>
    <xf borderId="0" fillId="6" fontId="1" numFmtId="0" xfId="0" applyAlignment="1" applyFill="1" applyFont="1">
      <alignment readingOrder="0"/>
    </xf>
    <xf borderId="0" fillId="0" fontId="3" numFmtId="0" xfId="0" applyAlignment="1" applyFont="1">
      <alignment readingOrder="0"/>
    </xf>
    <xf borderId="0" fillId="7" fontId="4" numFmtId="0" xfId="0" applyAlignment="1" applyFill="1" applyFont="1">
      <alignment horizontal="right" readingOrder="0" shrinkToFit="0" vertical="bottom" wrapText="0"/>
    </xf>
  </cellXfs>
  <cellStyles count="1">
    <cellStyle xfId="0" name="Normal" builtinId="0"/>
  </cellStyles>
  <dxfs count="8">
    <dxf>
      <font/>
      <fill>
        <patternFill patternType="solid">
          <fgColor rgb="FF980000"/>
          <bgColor rgb="FF980000"/>
        </patternFill>
      </fill>
      <border/>
    </dxf>
    <dxf>
      <font/>
      <fill>
        <patternFill patternType="solid">
          <fgColor rgb="FFFF0000"/>
          <bgColor rgb="FFFF0000"/>
        </patternFill>
      </fill>
      <border/>
    </dxf>
    <dxf>
      <font/>
      <fill>
        <patternFill patternType="solid">
          <fgColor rgb="FFFF9900"/>
          <bgColor rgb="FFFF9900"/>
        </patternFill>
      </fill>
      <border/>
    </dxf>
    <dxf>
      <font/>
      <fill>
        <patternFill patternType="solid">
          <fgColor rgb="FFFFFF00"/>
          <bgColor rgb="FFFFFF00"/>
        </patternFill>
      </fill>
      <border/>
    </dxf>
    <dxf>
      <font/>
      <fill>
        <patternFill patternType="solid">
          <fgColor rgb="FF00FF00"/>
          <bgColor rgb="FF00FF00"/>
        </patternFill>
      </fill>
      <border/>
    </dxf>
    <dxf>
      <font/>
      <fill>
        <patternFill patternType="solid">
          <fgColor rgb="FF00FFFF"/>
          <bgColor rgb="FF00FFFF"/>
        </patternFill>
      </fill>
      <border/>
    </dxf>
    <dxf>
      <font/>
      <fill>
        <patternFill patternType="solid">
          <fgColor rgb="FF4A86E8"/>
          <bgColor rgb="FF4A86E8"/>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5.14"/>
    <col customWidth="1" min="6" max="6" width="16.14"/>
  </cols>
  <sheetData>
    <row r="1">
      <c r="A1" s="2"/>
      <c r="B1" s="4" t="s">
        <v>6</v>
      </c>
      <c r="C1" s="4" t="s">
        <v>8</v>
      </c>
      <c r="D1" s="4" t="s">
        <v>9</v>
      </c>
      <c r="E1" s="4" t="s">
        <v>10</v>
      </c>
      <c r="F1" s="4" t="s">
        <v>11</v>
      </c>
      <c r="G1" s="4" t="s">
        <v>12</v>
      </c>
      <c r="H1" s="4" t="s">
        <v>13</v>
      </c>
      <c r="I1" s="4" t="s">
        <v>14</v>
      </c>
      <c r="J1" s="4" t="s">
        <v>15</v>
      </c>
      <c r="K1" s="4" t="s">
        <v>16</v>
      </c>
      <c r="L1" s="4" t="s">
        <v>18</v>
      </c>
      <c r="M1" s="4" t="s">
        <v>19</v>
      </c>
      <c r="N1" s="4" t="s">
        <v>20</v>
      </c>
      <c r="O1" s="4" t="s">
        <v>21</v>
      </c>
      <c r="P1" s="4" t="s">
        <v>22</v>
      </c>
      <c r="Q1" s="4" t="s">
        <v>23</v>
      </c>
      <c r="R1" s="4" t="s">
        <v>24</v>
      </c>
      <c r="S1" s="4" t="s">
        <v>30</v>
      </c>
      <c r="T1" s="4" t="s">
        <v>31</v>
      </c>
      <c r="U1" s="4" t="s">
        <v>32</v>
      </c>
      <c r="V1" s="4" t="s">
        <v>33</v>
      </c>
      <c r="W1" s="4" t="s">
        <v>34</v>
      </c>
      <c r="X1" s="4" t="s">
        <v>35</v>
      </c>
      <c r="Y1" s="1" t="s">
        <v>36</v>
      </c>
      <c r="Z1" s="1" t="s">
        <v>37</v>
      </c>
      <c r="AA1" s="1" t="s">
        <v>38</v>
      </c>
      <c r="AB1" s="1" t="s">
        <v>39</v>
      </c>
      <c r="AC1" s="5"/>
      <c r="AD1" s="5"/>
      <c r="AE1" s="5"/>
    </row>
    <row r="2">
      <c r="A2" s="4" t="s">
        <v>40</v>
      </c>
      <c r="C2" s="7"/>
      <c r="D2" s="8"/>
      <c r="E2" s="8"/>
      <c r="F2" s="9">
        <v>100.0</v>
      </c>
      <c r="G2" s="9">
        <v>1.0E-4</v>
      </c>
      <c r="H2" s="9">
        <v>125.0</v>
      </c>
      <c r="I2" s="9">
        <v>30.0</v>
      </c>
      <c r="J2" s="9">
        <v>200.0</v>
      </c>
      <c r="K2" s="9">
        <v>50.0</v>
      </c>
      <c r="L2" s="8"/>
      <c r="M2" s="9">
        <f>(70/500)*(0.8)</f>
        <v>0.112</v>
      </c>
      <c r="N2" s="9">
        <v>12.0</v>
      </c>
      <c r="O2" s="9">
        <v>40.0</v>
      </c>
      <c r="P2" s="9">
        <v>450.0</v>
      </c>
      <c r="Q2" s="9">
        <v>50.0</v>
      </c>
      <c r="R2" s="9">
        <f>5/3</f>
        <v>1.666666667</v>
      </c>
      <c r="S2" s="9">
        <v>118.75</v>
      </c>
      <c r="T2" s="9">
        <v>22.5</v>
      </c>
      <c r="U2" s="9">
        <v>1.25</v>
      </c>
      <c r="V2" s="9">
        <v>20.0</v>
      </c>
      <c r="W2" s="8"/>
      <c r="X2" s="10">
        <v>2.0</v>
      </c>
      <c r="Y2" s="3">
        <v>200.0</v>
      </c>
      <c r="Z2" s="3">
        <v>36.0</v>
      </c>
      <c r="AA2" s="3">
        <v>30.0</v>
      </c>
      <c r="AB2" s="3">
        <v>2.75</v>
      </c>
    </row>
    <row r="3">
      <c r="A3" s="4" t="s">
        <v>47</v>
      </c>
      <c r="B3" s="9">
        <v>100.0</v>
      </c>
      <c r="C3" s="9">
        <f t="shared" ref="C3:C7" si="1">D3/B3</f>
        <v>145</v>
      </c>
      <c r="D3" s="9">
        <f t="shared" ref="D3:D134" si="2">E3+(G3*$G$2)+(H3*$H$2)+(I3*$I$2)+(J3*$J$2)+(K3*$K$2)+L3+(M3*$M$2)+(N3*$N$2)+(O3*$O$2)+(P3*$P$2)+(Q3*$Q$2)+(R3*$R$2)+(S3*$S$2)+(T3*$T$2)+(U3*$U$2)+(V3*$V$2)+(W3*$W$2)</f>
        <v>14500</v>
      </c>
      <c r="E3" s="9">
        <v>5000.0</v>
      </c>
      <c r="F3" s="8"/>
      <c r="G3" s="8"/>
      <c r="H3" s="9">
        <v>40.0</v>
      </c>
      <c r="I3" s="8"/>
      <c r="J3" s="8"/>
      <c r="K3" s="8"/>
      <c r="L3" s="8"/>
      <c r="M3" s="8"/>
      <c r="N3" s="8"/>
      <c r="O3" s="8"/>
      <c r="P3" s="9">
        <v>10.0</v>
      </c>
      <c r="Q3" s="8"/>
      <c r="R3" s="8"/>
      <c r="S3" s="8"/>
      <c r="T3" s="8"/>
      <c r="U3" s="8"/>
      <c r="V3" s="8"/>
      <c r="W3" s="8"/>
      <c r="X3" s="8"/>
    </row>
    <row r="4">
      <c r="A4" s="10" t="s">
        <v>55</v>
      </c>
      <c r="B4" s="9">
        <v>70.0</v>
      </c>
      <c r="C4" s="9">
        <f t="shared" si="1"/>
        <v>126.7857143</v>
      </c>
      <c r="D4" s="9">
        <f t="shared" si="2"/>
        <v>8875</v>
      </c>
      <c r="E4" s="9">
        <v>3500.0</v>
      </c>
      <c r="F4" s="8"/>
      <c r="G4" s="8"/>
      <c r="H4" s="9">
        <v>25.0</v>
      </c>
      <c r="I4" s="8"/>
      <c r="J4" s="8"/>
      <c r="K4" s="8"/>
      <c r="L4" s="8"/>
      <c r="M4" s="8"/>
      <c r="N4" s="8"/>
      <c r="O4" s="8"/>
      <c r="P4" s="9">
        <v>5.0</v>
      </c>
      <c r="Q4" s="8"/>
      <c r="R4" s="8"/>
      <c r="S4" s="8"/>
      <c r="T4" s="8"/>
      <c r="U4" s="8"/>
      <c r="V4" s="8"/>
      <c r="W4" s="8"/>
      <c r="X4" s="8"/>
    </row>
    <row r="5">
      <c r="A5" s="10" t="s">
        <v>57</v>
      </c>
      <c r="B5" s="9">
        <v>30.0</v>
      </c>
      <c r="C5" s="9">
        <f t="shared" si="1"/>
        <v>142.5</v>
      </c>
      <c r="D5" s="9">
        <f t="shared" si="2"/>
        <v>4275</v>
      </c>
      <c r="E5" s="9">
        <v>1500.0</v>
      </c>
      <c r="F5" s="8"/>
      <c r="G5" s="8"/>
      <c r="H5" s="9">
        <v>15.0</v>
      </c>
      <c r="I5" s="8"/>
      <c r="J5" s="8"/>
      <c r="K5" s="8"/>
      <c r="L5" s="8"/>
      <c r="M5" s="8"/>
      <c r="N5" s="8"/>
      <c r="O5" s="8"/>
      <c r="P5" s="9">
        <v>2.0</v>
      </c>
      <c r="Q5" s="8"/>
      <c r="R5" s="8"/>
      <c r="S5" s="8"/>
      <c r="T5" s="8"/>
      <c r="U5" s="8"/>
      <c r="V5" s="8"/>
      <c r="W5" s="8"/>
      <c r="X5" s="8"/>
    </row>
    <row r="6">
      <c r="A6" s="8"/>
      <c r="B6" s="9">
        <v>10.0</v>
      </c>
      <c r="C6" s="9">
        <f t="shared" si="1"/>
        <v>157.5</v>
      </c>
      <c r="D6" s="9">
        <f t="shared" si="2"/>
        <v>1575</v>
      </c>
      <c r="E6" s="9">
        <v>500.0</v>
      </c>
      <c r="F6" s="8"/>
      <c r="G6" s="8"/>
      <c r="H6" s="9">
        <v>5.0</v>
      </c>
      <c r="I6" s="8"/>
      <c r="J6" s="8"/>
      <c r="K6" s="8"/>
      <c r="L6" s="8"/>
      <c r="M6" s="8"/>
      <c r="N6" s="8"/>
      <c r="O6" s="8"/>
      <c r="P6" s="9">
        <v>1.0</v>
      </c>
      <c r="Q6" s="8"/>
      <c r="R6" s="8"/>
      <c r="S6" s="8"/>
      <c r="T6" s="8"/>
      <c r="U6" s="8"/>
      <c r="V6" s="8"/>
      <c r="W6" s="8"/>
      <c r="X6" s="8"/>
    </row>
    <row r="7">
      <c r="A7" s="8"/>
      <c r="B7" s="9">
        <v>5.0</v>
      </c>
      <c r="C7" s="9">
        <f t="shared" si="1"/>
        <v>165</v>
      </c>
      <c r="D7" s="9">
        <f t="shared" si="2"/>
        <v>825</v>
      </c>
      <c r="E7" s="9">
        <v>250.0</v>
      </c>
      <c r="F7" s="8"/>
      <c r="G7" s="8"/>
      <c r="H7" s="9">
        <v>1.0</v>
      </c>
      <c r="I7" s="8"/>
      <c r="J7" s="8"/>
      <c r="K7" s="8"/>
      <c r="L7" s="8"/>
      <c r="M7" s="8"/>
      <c r="N7" s="8"/>
      <c r="O7" s="8"/>
      <c r="P7" s="9">
        <v>1.0</v>
      </c>
      <c r="Q7" s="8"/>
      <c r="R7" s="8"/>
      <c r="S7" s="8"/>
      <c r="T7" s="8"/>
      <c r="U7" s="8"/>
      <c r="V7" s="8"/>
      <c r="W7" s="8"/>
      <c r="X7" s="8"/>
    </row>
    <row r="8">
      <c r="A8" s="8"/>
      <c r="B8" s="8"/>
      <c r="C8" s="9"/>
      <c r="D8" s="9">
        <f t="shared" si="2"/>
        <v>0</v>
      </c>
      <c r="E8" s="8"/>
      <c r="F8" s="8"/>
      <c r="G8" s="8"/>
      <c r="H8" s="8"/>
      <c r="I8" s="8"/>
      <c r="J8" s="8"/>
      <c r="K8" s="8"/>
      <c r="L8" s="8"/>
      <c r="M8" s="8"/>
      <c r="N8" s="8"/>
      <c r="O8" s="8"/>
      <c r="P8" s="8"/>
      <c r="Q8" s="8"/>
      <c r="R8" s="8"/>
      <c r="S8" s="8"/>
      <c r="T8" s="8"/>
      <c r="U8" s="8"/>
      <c r="V8" s="8"/>
      <c r="W8" s="8"/>
      <c r="X8" s="8"/>
    </row>
    <row r="9">
      <c r="A9" s="4" t="s">
        <v>63</v>
      </c>
      <c r="B9" s="9">
        <v>100.0</v>
      </c>
      <c r="C9" s="9">
        <f t="shared" ref="C9:C12" si="3">D9/B9</f>
        <v>100</v>
      </c>
      <c r="D9" s="9">
        <f t="shared" si="2"/>
        <v>10000</v>
      </c>
      <c r="E9" s="9">
        <v>5000.0</v>
      </c>
      <c r="F9" s="8"/>
      <c r="G9" s="8"/>
      <c r="H9" s="8"/>
      <c r="I9" s="9">
        <v>50.0</v>
      </c>
      <c r="J9" s="8"/>
      <c r="K9" s="8"/>
      <c r="L9" s="9">
        <v>3500.0</v>
      </c>
      <c r="M9" s="8"/>
      <c r="N9" s="8"/>
      <c r="O9" s="8"/>
      <c r="P9" s="8"/>
      <c r="Q9" s="8"/>
      <c r="R9" s="8"/>
      <c r="S9" s="8"/>
      <c r="T9" s="8"/>
      <c r="U9" s="8"/>
      <c r="V9" s="8"/>
      <c r="W9" s="8"/>
      <c r="X9" s="8"/>
    </row>
    <row r="10">
      <c r="A10" s="10" t="s">
        <v>66</v>
      </c>
      <c r="B10" s="9">
        <v>50.0</v>
      </c>
      <c r="C10" s="9">
        <f t="shared" si="3"/>
        <v>74</v>
      </c>
      <c r="D10" s="9">
        <f t="shared" si="2"/>
        <v>3700</v>
      </c>
      <c r="E10" s="9">
        <v>2500.0</v>
      </c>
      <c r="F10" s="8"/>
      <c r="G10" s="8"/>
      <c r="H10" s="8"/>
      <c r="I10" s="9">
        <v>40.0</v>
      </c>
      <c r="J10" s="8"/>
      <c r="K10" s="8"/>
      <c r="L10" s="8"/>
      <c r="M10" s="8"/>
      <c r="N10" s="8"/>
      <c r="O10" s="8"/>
      <c r="P10" s="8"/>
      <c r="Q10" s="8"/>
      <c r="R10" s="8"/>
      <c r="S10" s="8"/>
      <c r="T10" s="8"/>
      <c r="U10" s="8"/>
      <c r="V10" s="8"/>
      <c r="W10" s="8"/>
      <c r="X10" s="8"/>
    </row>
    <row r="11">
      <c r="A11" s="10" t="s">
        <v>68</v>
      </c>
      <c r="B11" s="9">
        <v>30.0</v>
      </c>
      <c r="C11" s="9">
        <f t="shared" si="3"/>
        <v>79</v>
      </c>
      <c r="D11" s="9">
        <f t="shared" si="2"/>
        <v>2370</v>
      </c>
      <c r="E11" s="9">
        <v>1500.0</v>
      </c>
      <c r="F11" s="8"/>
      <c r="G11" s="8"/>
      <c r="H11" s="8"/>
      <c r="I11" s="9">
        <v>25.0</v>
      </c>
      <c r="J11" s="8"/>
      <c r="K11" s="8"/>
      <c r="L11" s="8"/>
      <c r="M11" s="8"/>
      <c r="N11" s="8"/>
      <c r="O11" s="9">
        <v>3.0</v>
      </c>
      <c r="P11" s="8"/>
      <c r="Q11" s="8"/>
      <c r="R11" s="8"/>
      <c r="S11" s="8"/>
      <c r="T11" s="8"/>
      <c r="U11" s="8"/>
      <c r="V11" s="8"/>
      <c r="W11" s="8"/>
      <c r="X11" s="8"/>
    </row>
    <row r="12">
      <c r="A12" s="8"/>
      <c r="B12" s="9">
        <v>5.0</v>
      </c>
      <c r="C12" s="9">
        <f t="shared" si="3"/>
        <v>118</v>
      </c>
      <c r="D12" s="9">
        <f t="shared" si="2"/>
        <v>590</v>
      </c>
      <c r="E12" s="9">
        <v>250.0</v>
      </c>
      <c r="F12" s="8"/>
      <c r="G12" s="8"/>
      <c r="H12" s="8"/>
      <c r="I12" s="9">
        <v>10.0</v>
      </c>
      <c r="J12" s="8"/>
      <c r="K12" s="8"/>
      <c r="L12" s="8"/>
      <c r="M12" s="8"/>
      <c r="N12" s="8"/>
      <c r="O12" s="9">
        <v>1.0</v>
      </c>
      <c r="P12" s="8"/>
      <c r="Q12" s="8"/>
      <c r="R12" s="8"/>
      <c r="S12" s="8"/>
      <c r="T12" s="8"/>
      <c r="U12" s="8"/>
      <c r="V12" s="8"/>
      <c r="W12" s="8"/>
      <c r="X12" s="8"/>
    </row>
    <row r="13">
      <c r="A13" s="8"/>
      <c r="B13" s="8"/>
      <c r="C13" s="9"/>
      <c r="D13" s="9">
        <f t="shared" si="2"/>
        <v>0</v>
      </c>
      <c r="E13" s="8"/>
      <c r="F13" s="8"/>
      <c r="G13" s="8"/>
      <c r="H13" s="8"/>
      <c r="I13" s="8"/>
      <c r="J13" s="8"/>
      <c r="K13" s="8"/>
      <c r="L13" s="8"/>
      <c r="M13" s="8"/>
      <c r="N13" s="8"/>
      <c r="O13" s="8"/>
      <c r="P13" s="8"/>
      <c r="Q13" s="8"/>
      <c r="R13" s="8"/>
      <c r="S13" s="8"/>
      <c r="T13" s="8"/>
      <c r="U13" s="8"/>
      <c r="V13" s="8"/>
      <c r="W13" s="8"/>
      <c r="X13" s="8"/>
    </row>
    <row r="14">
      <c r="A14" s="4" t="s">
        <v>69</v>
      </c>
      <c r="B14" s="9">
        <v>100.0</v>
      </c>
      <c r="C14" s="9">
        <f t="shared" ref="C14:C16" si="4">D14/B14</f>
        <v>130</v>
      </c>
      <c r="D14" s="9">
        <f t="shared" si="2"/>
        <v>13000</v>
      </c>
      <c r="E14" s="9">
        <v>5000.0</v>
      </c>
      <c r="F14" s="8"/>
      <c r="G14" s="8"/>
      <c r="H14" s="8"/>
      <c r="I14" s="8"/>
      <c r="J14" s="8"/>
      <c r="K14" s="8"/>
      <c r="L14" s="9">
        <v>5000.0</v>
      </c>
      <c r="M14" s="8"/>
      <c r="N14" s="8"/>
      <c r="O14" s="8"/>
      <c r="P14" s="8"/>
      <c r="Q14" s="9">
        <v>60.0</v>
      </c>
      <c r="R14" s="8"/>
      <c r="S14" s="8"/>
      <c r="T14" s="8"/>
      <c r="U14" s="8"/>
      <c r="V14" s="8"/>
      <c r="W14" s="8"/>
      <c r="X14" s="8"/>
    </row>
    <row r="15">
      <c r="A15" s="10" t="s">
        <v>70</v>
      </c>
      <c r="B15" s="9">
        <v>30.0</v>
      </c>
      <c r="C15" s="9">
        <f t="shared" si="4"/>
        <v>116.6666667</v>
      </c>
      <c r="D15" s="9">
        <f t="shared" si="2"/>
        <v>3500</v>
      </c>
      <c r="E15" s="9">
        <v>1500.0</v>
      </c>
      <c r="F15" s="8"/>
      <c r="G15" s="8"/>
      <c r="H15" s="8"/>
      <c r="I15" s="8"/>
      <c r="J15" s="8"/>
      <c r="K15" s="8"/>
      <c r="L15" s="8"/>
      <c r="M15" s="8"/>
      <c r="N15" s="8"/>
      <c r="O15" s="8"/>
      <c r="P15" s="8"/>
      <c r="Q15" s="9">
        <v>40.0</v>
      </c>
      <c r="R15" s="8"/>
      <c r="S15" s="8"/>
      <c r="T15" s="8"/>
      <c r="U15" s="8"/>
      <c r="V15" s="8"/>
      <c r="W15" s="8"/>
      <c r="X15" s="8"/>
    </row>
    <row r="16">
      <c r="A16" s="8"/>
      <c r="B16" s="9">
        <v>5.0</v>
      </c>
      <c r="C16" s="9">
        <f t="shared" si="4"/>
        <v>200</v>
      </c>
      <c r="D16" s="9">
        <f t="shared" si="2"/>
        <v>1000</v>
      </c>
      <c r="E16" s="9">
        <v>250.0</v>
      </c>
      <c r="F16" s="8"/>
      <c r="G16" s="8"/>
      <c r="H16" s="8"/>
      <c r="I16" s="8"/>
      <c r="J16" s="8"/>
      <c r="K16" s="8"/>
      <c r="L16" s="8"/>
      <c r="M16" s="8"/>
      <c r="N16" s="8"/>
      <c r="O16" s="8"/>
      <c r="P16" s="8"/>
      <c r="Q16" s="9">
        <v>15.0</v>
      </c>
      <c r="R16" s="8"/>
      <c r="S16" s="8"/>
      <c r="T16" s="8"/>
      <c r="U16" s="8"/>
      <c r="V16" s="8"/>
      <c r="W16" s="8"/>
      <c r="X16" s="8"/>
    </row>
    <row r="17">
      <c r="A17" s="8"/>
      <c r="B17" s="8"/>
      <c r="C17" s="9"/>
      <c r="D17" s="9">
        <f t="shared" si="2"/>
        <v>0</v>
      </c>
      <c r="E17" s="8"/>
      <c r="F17" s="8"/>
      <c r="G17" s="8"/>
      <c r="H17" s="8"/>
      <c r="I17" s="8"/>
      <c r="J17" s="8"/>
      <c r="K17" s="8"/>
      <c r="L17" s="8"/>
      <c r="M17" s="8"/>
      <c r="N17" s="8"/>
      <c r="O17" s="8"/>
      <c r="P17" s="8"/>
      <c r="Q17" s="8"/>
      <c r="R17" s="8"/>
      <c r="S17" s="8"/>
      <c r="T17" s="8"/>
      <c r="U17" s="8"/>
      <c r="V17" s="8"/>
      <c r="W17" s="8"/>
      <c r="X17" s="8"/>
    </row>
    <row r="18">
      <c r="A18" s="4" t="s">
        <v>71</v>
      </c>
      <c r="B18" s="9">
        <v>100.0</v>
      </c>
      <c r="C18" s="9">
        <f t="shared" ref="C18:C23" si="5">D18/B18</f>
        <v>180</v>
      </c>
      <c r="D18" s="9">
        <f t="shared" si="2"/>
        <v>18000</v>
      </c>
      <c r="E18" s="9">
        <v>5000.0</v>
      </c>
      <c r="F18" s="8"/>
      <c r="G18" s="8"/>
      <c r="H18" s="9">
        <v>50.0</v>
      </c>
      <c r="I18" s="8"/>
      <c r="J18" s="8"/>
      <c r="K18" s="8"/>
      <c r="L18" s="8"/>
      <c r="M18" s="8"/>
      <c r="N18" s="8"/>
      <c r="O18" s="8"/>
      <c r="P18" s="9">
        <v>15.0</v>
      </c>
      <c r="Q18" s="8"/>
      <c r="R18" s="8"/>
      <c r="S18" s="8"/>
      <c r="T18" s="8"/>
      <c r="U18" s="8"/>
      <c r="V18" s="8"/>
      <c r="W18" s="8"/>
      <c r="X18" s="8"/>
    </row>
    <row r="19">
      <c r="A19" s="10" t="s">
        <v>55</v>
      </c>
      <c r="B19" s="9">
        <v>70.0</v>
      </c>
      <c r="C19" s="9">
        <f t="shared" si="5"/>
        <v>150</v>
      </c>
      <c r="D19" s="9">
        <f t="shared" si="2"/>
        <v>10500</v>
      </c>
      <c r="E19" s="9">
        <v>3500.0</v>
      </c>
      <c r="F19" s="8"/>
      <c r="G19" s="8"/>
      <c r="H19" s="9">
        <v>20.0</v>
      </c>
      <c r="I19" s="8"/>
      <c r="J19" s="8"/>
      <c r="K19" s="8"/>
      <c r="L19" s="8"/>
      <c r="M19" s="8"/>
      <c r="N19" s="8"/>
      <c r="O19" s="8"/>
      <c r="P19" s="9">
        <v>10.0</v>
      </c>
      <c r="Q19" s="8"/>
      <c r="R19" s="8"/>
      <c r="S19" s="8"/>
      <c r="T19" s="8"/>
      <c r="U19" s="8"/>
      <c r="V19" s="8"/>
      <c r="W19" s="8"/>
      <c r="X19" s="8"/>
    </row>
    <row r="20">
      <c r="A20" s="10" t="s">
        <v>57</v>
      </c>
      <c r="B20" s="9">
        <v>50.0</v>
      </c>
      <c r="C20" s="9">
        <f t="shared" si="5"/>
        <v>125</v>
      </c>
      <c r="D20" s="9">
        <f t="shared" si="2"/>
        <v>6250</v>
      </c>
      <c r="E20" s="9">
        <v>2500.0</v>
      </c>
      <c r="F20" s="8"/>
      <c r="G20" s="8"/>
      <c r="H20" s="9">
        <v>30.0</v>
      </c>
      <c r="I20" s="8"/>
      <c r="J20" s="8"/>
      <c r="K20" s="8"/>
      <c r="L20" s="8"/>
      <c r="M20" s="8"/>
      <c r="N20" s="8"/>
      <c r="O20" s="8"/>
      <c r="P20" s="8"/>
      <c r="Q20" s="8"/>
      <c r="R20" s="8"/>
      <c r="S20" s="8"/>
      <c r="T20" s="8"/>
      <c r="U20" s="8"/>
      <c r="V20" s="8"/>
      <c r="W20" s="9">
        <v>600.0</v>
      </c>
      <c r="X20" s="8"/>
    </row>
    <row r="21">
      <c r="A21" s="10" t="s">
        <v>72</v>
      </c>
      <c r="B21" s="9">
        <v>30.0</v>
      </c>
      <c r="C21" s="9">
        <f t="shared" si="5"/>
        <v>95</v>
      </c>
      <c r="D21" s="9">
        <f t="shared" si="2"/>
        <v>2850</v>
      </c>
      <c r="E21" s="9">
        <v>1500.0</v>
      </c>
      <c r="F21" s="8"/>
      <c r="G21" s="8"/>
      <c r="H21" s="8"/>
      <c r="I21" s="8"/>
      <c r="J21" s="8"/>
      <c r="K21" s="8"/>
      <c r="L21" s="8"/>
      <c r="M21" s="8"/>
      <c r="N21" s="8"/>
      <c r="O21" s="8"/>
      <c r="P21" s="9">
        <v>3.0</v>
      </c>
      <c r="Q21" s="8"/>
      <c r="R21" s="8"/>
      <c r="S21" s="8"/>
      <c r="T21" s="8"/>
      <c r="U21" s="8"/>
      <c r="V21" s="8"/>
      <c r="W21" s="9">
        <v>100.0</v>
      </c>
      <c r="X21" s="8"/>
    </row>
    <row r="22">
      <c r="A22" s="8"/>
      <c r="B22" s="9">
        <v>10.0</v>
      </c>
      <c r="C22" s="9">
        <f t="shared" si="5"/>
        <v>140</v>
      </c>
      <c r="D22" s="9">
        <f t="shared" si="2"/>
        <v>1400</v>
      </c>
      <c r="E22" s="9">
        <v>500.0</v>
      </c>
      <c r="F22" s="8"/>
      <c r="G22" s="8"/>
      <c r="H22" s="8"/>
      <c r="I22" s="8"/>
      <c r="J22" s="8"/>
      <c r="K22" s="8"/>
      <c r="L22" s="8"/>
      <c r="M22" s="8"/>
      <c r="N22" s="8"/>
      <c r="O22" s="8"/>
      <c r="P22" s="9">
        <v>2.0</v>
      </c>
      <c r="Q22" s="8"/>
      <c r="R22" s="8"/>
      <c r="S22" s="8"/>
      <c r="T22" s="8"/>
      <c r="U22" s="8"/>
      <c r="V22" s="8"/>
      <c r="W22" s="9">
        <v>50.0</v>
      </c>
      <c r="X22" s="8"/>
    </row>
    <row r="23">
      <c r="A23" s="8"/>
      <c r="B23" s="9">
        <v>5.0</v>
      </c>
      <c r="C23" s="9">
        <f t="shared" si="5"/>
        <v>50</v>
      </c>
      <c r="D23" s="9">
        <f t="shared" si="2"/>
        <v>250</v>
      </c>
      <c r="E23" s="9">
        <v>250.0</v>
      </c>
      <c r="F23" s="8"/>
      <c r="G23" s="8"/>
      <c r="H23" s="8"/>
      <c r="I23" s="8"/>
      <c r="J23" s="8"/>
      <c r="K23" s="8"/>
      <c r="L23" s="8"/>
      <c r="M23" s="8"/>
      <c r="N23" s="8"/>
      <c r="O23" s="8"/>
      <c r="P23" s="8"/>
      <c r="Q23" s="8"/>
      <c r="R23" s="8"/>
      <c r="S23" s="8"/>
      <c r="T23" s="8"/>
      <c r="U23" s="8"/>
      <c r="V23" s="8"/>
      <c r="W23" s="9">
        <v>25.0</v>
      </c>
      <c r="X23" s="8"/>
    </row>
    <row r="24">
      <c r="A24" s="8"/>
      <c r="B24" s="8"/>
      <c r="C24" s="9"/>
      <c r="D24" s="9">
        <f t="shared" si="2"/>
        <v>0</v>
      </c>
      <c r="E24" s="8"/>
      <c r="F24" s="8"/>
      <c r="G24" s="8"/>
      <c r="H24" s="8"/>
      <c r="I24" s="8"/>
      <c r="J24" s="8"/>
      <c r="K24" s="8"/>
      <c r="L24" s="8"/>
      <c r="M24" s="8"/>
      <c r="N24" s="8"/>
      <c r="O24" s="8"/>
      <c r="P24" s="8"/>
      <c r="Q24" s="8"/>
      <c r="R24" s="8"/>
      <c r="S24" s="8"/>
      <c r="T24" s="8"/>
      <c r="U24" s="8"/>
      <c r="V24" s="8"/>
      <c r="W24" s="8"/>
      <c r="X24" s="8"/>
    </row>
    <row r="25">
      <c r="A25" s="4" t="s">
        <v>76</v>
      </c>
      <c r="B25" s="9">
        <v>100.0</v>
      </c>
      <c r="C25" s="9">
        <f t="shared" ref="C25:C27" si="6">D25/B25</f>
        <v>183.6</v>
      </c>
      <c r="D25" s="9">
        <f t="shared" si="2"/>
        <v>18360</v>
      </c>
      <c r="E25" s="9">
        <v>5000.0</v>
      </c>
      <c r="F25" s="9"/>
      <c r="G25" s="9">
        <v>1.0E8</v>
      </c>
      <c r="H25" s="8"/>
      <c r="I25" s="8"/>
      <c r="J25" s="8"/>
      <c r="K25" s="8"/>
      <c r="L25" s="8"/>
      <c r="M25" s="9">
        <v>30000.0</v>
      </c>
      <c r="N25" s="8"/>
      <c r="O25" s="8"/>
      <c r="P25" s="8"/>
      <c r="Q25" s="8"/>
      <c r="R25" s="8"/>
      <c r="S25" s="8"/>
      <c r="T25" s="8"/>
      <c r="U25" s="8"/>
      <c r="V25" s="8"/>
      <c r="W25" s="8"/>
      <c r="X25" s="8"/>
    </row>
    <row r="26">
      <c r="A26" s="10" t="s">
        <v>82</v>
      </c>
      <c r="B26" s="9">
        <v>30.0</v>
      </c>
      <c r="C26" s="9">
        <f t="shared" si="6"/>
        <v>113.3333333</v>
      </c>
      <c r="D26" s="9">
        <f t="shared" si="2"/>
        <v>3400</v>
      </c>
      <c r="E26" s="9">
        <v>2500.0</v>
      </c>
      <c r="F26" s="8"/>
      <c r="G26" s="8"/>
      <c r="H26" s="8"/>
      <c r="I26" s="8"/>
      <c r="J26" s="8"/>
      <c r="K26" s="8"/>
      <c r="L26" s="8"/>
      <c r="M26" s="8"/>
      <c r="N26" s="9">
        <v>75.0</v>
      </c>
      <c r="O26" s="8"/>
      <c r="P26" s="8"/>
      <c r="Q26" s="8"/>
      <c r="R26" s="8"/>
      <c r="S26" s="8"/>
      <c r="T26" s="8"/>
      <c r="U26" s="8"/>
      <c r="V26" s="8"/>
      <c r="W26" s="8"/>
      <c r="X26" s="8"/>
    </row>
    <row r="27">
      <c r="A27" s="10" t="s">
        <v>66</v>
      </c>
      <c r="B27" s="9">
        <v>5.0</v>
      </c>
      <c r="C27" s="9">
        <f t="shared" si="6"/>
        <v>65.2</v>
      </c>
      <c r="D27" s="9">
        <f t="shared" si="2"/>
        <v>326</v>
      </c>
      <c r="E27" s="9">
        <v>250.0</v>
      </c>
      <c r="F27" s="8"/>
      <c r="G27" s="8"/>
      <c r="H27" s="8"/>
      <c r="I27" s="8"/>
      <c r="J27" s="8"/>
      <c r="K27" s="8"/>
      <c r="L27" s="8"/>
      <c r="M27" s="8"/>
      <c r="N27" s="9">
        <v>3.0</v>
      </c>
      <c r="O27" s="9">
        <v>1.0</v>
      </c>
      <c r="P27" s="8"/>
      <c r="Q27" s="8"/>
      <c r="R27" s="8"/>
      <c r="S27" s="8"/>
      <c r="T27" s="8"/>
      <c r="U27" s="8"/>
      <c r="V27" s="8"/>
      <c r="W27" s="8"/>
      <c r="X27" s="8"/>
    </row>
    <row r="28">
      <c r="A28" s="8"/>
      <c r="B28" s="8"/>
      <c r="C28" s="9"/>
      <c r="D28" s="9">
        <f t="shared" si="2"/>
        <v>0</v>
      </c>
      <c r="E28" s="8"/>
      <c r="F28" s="8"/>
      <c r="G28" s="8"/>
      <c r="H28" s="8"/>
      <c r="I28" s="8"/>
      <c r="J28" s="8"/>
      <c r="K28" s="8"/>
      <c r="L28" s="8"/>
      <c r="M28" s="8"/>
      <c r="N28" s="8"/>
      <c r="O28" s="8"/>
      <c r="P28" s="8"/>
      <c r="Q28" s="8"/>
      <c r="R28" s="8"/>
      <c r="S28" s="8"/>
      <c r="T28" s="8"/>
      <c r="U28" s="8"/>
      <c r="V28" s="8"/>
      <c r="W28" s="8"/>
      <c r="X28" s="8"/>
    </row>
    <row r="29">
      <c r="A29" s="4" t="s">
        <v>90</v>
      </c>
      <c r="B29" s="9">
        <v>100.0</v>
      </c>
      <c r="C29" s="9">
        <f t="shared" ref="C29:C32" si="7">D29/B29</f>
        <v>115</v>
      </c>
      <c r="D29" s="9">
        <f t="shared" si="2"/>
        <v>11500</v>
      </c>
      <c r="E29" s="9">
        <v>5000.0</v>
      </c>
      <c r="F29" s="8"/>
      <c r="G29" s="8"/>
      <c r="H29" s="8"/>
      <c r="I29" s="9">
        <v>50.0</v>
      </c>
      <c r="J29" s="8"/>
      <c r="K29" s="8"/>
      <c r="L29" s="9">
        <v>5000.0</v>
      </c>
      <c r="M29" s="8"/>
      <c r="N29" s="8"/>
      <c r="O29" s="8"/>
      <c r="P29" s="8"/>
      <c r="Q29" s="8"/>
      <c r="R29" s="8"/>
      <c r="S29" s="8"/>
      <c r="T29" s="8"/>
      <c r="U29" s="8"/>
      <c r="V29" s="8"/>
      <c r="W29" s="8"/>
      <c r="X29" s="8"/>
    </row>
    <row r="30">
      <c r="A30" s="10" t="s">
        <v>68</v>
      </c>
      <c r="B30" s="9">
        <v>70.0</v>
      </c>
      <c r="C30" s="9">
        <f t="shared" si="7"/>
        <v>78.57142857</v>
      </c>
      <c r="D30" s="9">
        <f t="shared" si="2"/>
        <v>5500</v>
      </c>
      <c r="E30" s="9">
        <v>3500.0</v>
      </c>
      <c r="F30" s="8"/>
      <c r="G30" s="8"/>
      <c r="H30" s="8"/>
      <c r="I30" s="8"/>
      <c r="J30" s="9">
        <v>10.0</v>
      </c>
      <c r="K30" s="8"/>
      <c r="L30" s="8"/>
      <c r="M30" s="8"/>
      <c r="N30" s="8"/>
      <c r="O30" s="8"/>
      <c r="P30" s="8"/>
      <c r="Q30" s="8"/>
      <c r="R30" s="8"/>
      <c r="S30" s="8"/>
      <c r="T30" s="8"/>
      <c r="U30" s="8"/>
      <c r="V30" s="8"/>
      <c r="W30" s="8"/>
      <c r="X30" s="8"/>
    </row>
    <row r="31">
      <c r="A31" s="8"/>
      <c r="B31" s="9">
        <v>50.0</v>
      </c>
      <c r="C31" s="9">
        <f t="shared" si="7"/>
        <v>88</v>
      </c>
      <c r="D31" s="9">
        <f t="shared" si="2"/>
        <v>4400</v>
      </c>
      <c r="E31" s="9">
        <v>2500.0</v>
      </c>
      <c r="F31" s="8"/>
      <c r="G31" s="8"/>
      <c r="H31" s="8"/>
      <c r="I31" s="9">
        <v>30.0</v>
      </c>
      <c r="J31" s="9">
        <v>5.0</v>
      </c>
      <c r="K31" s="8"/>
      <c r="L31" s="8"/>
      <c r="M31" s="8"/>
      <c r="N31" s="8"/>
      <c r="O31" s="8"/>
      <c r="P31" s="8"/>
      <c r="Q31" s="8"/>
      <c r="R31" s="8"/>
      <c r="S31" s="8"/>
      <c r="T31" s="8"/>
      <c r="U31" s="8"/>
      <c r="V31" s="8"/>
      <c r="W31" s="8"/>
      <c r="X31" s="8"/>
    </row>
    <row r="32">
      <c r="A32" s="8"/>
      <c r="B32" s="9">
        <v>10.0</v>
      </c>
      <c r="C32" s="9">
        <f t="shared" si="7"/>
        <v>124</v>
      </c>
      <c r="D32" s="9">
        <f t="shared" si="2"/>
        <v>1240</v>
      </c>
      <c r="E32" s="9">
        <v>500.0</v>
      </c>
      <c r="F32" s="8"/>
      <c r="G32" s="8"/>
      <c r="H32" s="8"/>
      <c r="I32" s="9">
        <v>8.0</v>
      </c>
      <c r="J32" s="8"/>
      <c r="K32" s="9">
        <v>10.0</v>
      </c>
      <c r="L32" s="8"/>
      <c r="M32" s="8"/>
      <c r="N32" s="8"/>
      <c r="O32" s="8"/>
      <c r="P32" s="8"/>
      <c r="Q32" s="8"/>
      <c r="R32" s="8"/>
      <c r="S32" s="8"/>
      <c r="T32" s="8"/>
      <c r="U32" s="8"/>
      <c r="V32" s="8"/>
      <c r="W32" s="8"/>
      <c r="X32" s="8"/>
    </row>
    <row r="33">
      <c r="A33" s="8"/>
      <c r="B33" s="8"/>
      <c r="C33" s="9"/>
      <c r="D33" s="9">
        <f t="shared" si="2"/>
        <v>0</v>
      </c>
      <c r="E33" s="8"/>
      <c r="F33" s="8"/>
      <c r="G33" s="8"/>
      <c r="H33" s="8"/>
      <c r="I33" s="8"/>
      <c r="J33" s="8"/>
      <c r="K33" s="8"/>
      <c r="L33" s="8"/>
      <c r="M33" s="8"/>
      <c r="N33" s="8"/>
      <c r="O33" s="8"/>
      <c r="P33" s="8"/>
      <c r="Q33" s="8"/>
      <c r="R33" s="8"/>
      <c r="S33" s="8"/>
      <c r="T33" s="8"/>
      <c r="U33" s="8"/>
      <c r="V33" s="8"/>
      <c r="W33" s="8"/>
      <c r="X33" s="8"/>
    </row>
    <row r="34">
      <c r="A34" s="4" t="s">
        <v>95</v>
      </c>
      <c r="B34" s="9">
        <v>100.0</v>
      </c>
      <c r="C34" s="9">
        <f t="shared" ref="C34:C36" si="8">D34/B34</f>
        <v>140</v>
      </c>
      <c r="D34" s="9">
        <f t="shared" si="2"/>
        <v>14000</v>
      </c>
      <c r="E34" s="9">
        <v>5000.0</v>
      </c>
      <c r="F34" s="8"/>
      <c r="G34" s="8"/>
      <c r="H34" s="8"/>
      <c r="I34" s="8"/>
      <c r="J34" s="8"/>
      <c r="K34" s="8"/>
      <c r="L34" s="8"/>
      <c r="M34" s="8"/>
      <c r="N34" s="8"/>
      <c r="O34" s="8"/>
      <c r="P34" s="9">
        <v>20.0</v>
      </c>
      <c r="Q34" s="8"/>
      <c r="R34" s="8"/>
      <c r="S34" s="8"/>
      <c r="T34" s="8"/>
      <c r="U34" s="8"/>
      <c r="V34" s="8"/>
      <c r="W34" s="8"/>
      <c r="X34" s="8"/>
    </row>
    <row r="35">
      <c r="A35" s="10" t="s">
        <v>96</v>
      </c>
      <c r="B35" s="9">
        <v>70.0</v>
      </c>
      <c r="C35" s="9">
        <f t="shared" si="8"/>
        <v>127.1428571</v>
      </c>
      <c r="D35" s="9">
        <f t="shared" si="2"/>
        <v>8900</v>
      </c>
      <c r="E35" s="9">
        <v>3500.0</v>
      </c>
      <c r="F35" s="8"/>
      <c r="G35" s="8"/>
      <c r="H35" s="8"/>
      <c r="I35" s="8"/>
      <c r="J35" s="8"/>
      <c r="K35" s="8"/>
      <c r="L35" s="8"/>
      <c r="M35" s="8"/>
      <c r="N35" s="8"/>
      <c r="O35" s="8"/>
      <c r="P35" s="9">
        <v>12.0</v>
      </c>
      <c r="Q35" s="8"/>
      <c r="R35" s="8"/>
      <c r="S35" s="8"/>
      <c r="T35" s="8"/>
      <c r="U35" s="8"/>
      <c r="V35" s="8"/>
      <c r="W35" s="8"/>
      <c r="X35" s="8"/>
    </row>
    <row r="36">
      <c r="A36" s="8"/>
      <c r="B36" s="9">
        <v>30.0</v>
      </c>
      <c r="C36" s="9">
        <f t="shared" si="8"/>
        <v>170</v>
      </c>
      <c r="D36" s="9">
        <f t="shared" si="2"/>
        <v>5100</v>
      </c>
      <c r="E36" s="9">
        <v>1500.0</v>
      </c>
      <c r="F36" s="8"/>
      <c r="G36" s="8"/>
      <c r="H36" s="8"/>
      <c r="I36" s="8"/>
      <c r="J36" s="8"/>
      <c r="K36" s="8"/>
      <c r="L36" s="8"/>
      <c r="M36" s="8"/>
      <c r="N36" s="8"/>
      <c r="O36" s="8"/>
      <c r="P36" s="9">
        <v>8.0</v>
      </c>
      <c r="Q36" s="8"/>
      <c r="R36" s="8"/>
      <c r="S36" s="8"/>
      <c r="T36" s="8"/>
      <c r="U36" s="8"/>
      <c r="V36" s="8"/>
      <c r="W36" s="8"/>
      <c r="X36" s="8"/>
    </row>
    <row r="37">
      <c r="A37" s="8"/>
      <c r="B37" s="8"/>
      <c r="C37" s="9"/>
      <c r="D37" s="9">
        <f t="shared" si="2"/>
        <v>0</v>
      </c>
      <c r="E37" s="8"/>
      <c r="F37" s="8"/>
      <c r="G37" s="8"/>
      <c r="H37" s="8"/>
      <c r="I37" s="8"/>
      <c r="J37" s="8"/>
      <c r="K37" s="8"/>
      <c r="L37" s="8"/>
      <c r="M37" s="8"/>
      <c r="N37" s="8"/>
      <c r="O37" s="8"/>
      <c r="P37" s="8"/>
      <c r="Q37" s="8"/>
      <c r="R37" s="8"/>
      <c r="S37" s="8"/>
      <c r="T37" s="8"/>
      <c r="U37" s="8"/>
      <c r="V37" s="8"/>
      <c r="W37" s="8"/>
      <c r="X37" s="8"/>
    </row>
    <row r="38">
      <c r="A38" s="4" t="s">
        <v>97</v>
      </c>
      <c r="B38" s="9">
        <v>100.0</v>
      </c>
      <c r="C38" s="9">
        <f t="shared" ref="C38:C41" si="9">D38/B38</f>
        <v>140</v>
      </c>
      <c r="D38" s="9">
        <f t="shared" si="2"/>
        <v>14000</v>
      </c>
      <c r="E38" s="9">
        <v>5000.0</v>
      </c>
      <c r="F38" s="8"/>
      <c r="G38" s="8"/>
      <c r="H38" s="8"/>
      <c r="I38" s="8"/>
      <c r="J38" s="8"/>
      <c r="K38" s="8"/>
      <c r="L38" s="9">
        <v>4000.0</v>
      </c>
      <c r="M38" s="8"/>
      <c r="N38" s="8"/>
      <c r="O38" s="8"/>
      <c r="P38" s="8"/>
      <c r="Q38" s="9">
        <v>100.0</v>
      </c>
      <c r="R38" s="8"/>
      <c r="S38" s="8"/>
      <c r="T38" s="8"/>
      <c r="U38" s="8"/>
      <c r="V38" s="8"/>
      <c r="W38" s="8"/>
      <c r="X38" s="8"/>
    </row>
    <row r="39">
      <c r="A39" s="10" t="s">
        <v>70</v>
      </c>
      <c r="B39" s="9">
        <v>50.0</v>
      </c>
      <c r="C39" s="9">
        <f t="shared" si="9"/>
        <v>140</v>
      </c>
      <c r="D39" s="9">
        <f t="shared" si="2"/>
        <v>7000</v>
      </c>
      <c r="E39" s="9">
        <v>2500.0</v>
      </c>
      <c r="F39" s="8"/>
      <c r="G39" s="8"/>
      <c r="H39" s="8"/>
      <c r="I39" s="8"/>
      <c r="J39" s="8"/>
      <c r="K39" s="9">
        <v>50.0</v>
      </c>
      <c r="L39" s="8"/>
      <c r="M39" s="8"/>
      <c r="N39" s="8"/>
      <c r="O39" s="8"/>
      <c r="P39" s="8"/>
      <c r="Q39" s="9">
        <v>40.0</v>
      </c>
      <c r="R39" s="8"/>
      <c r="S39" s="8"/>
      <c r="T39" s="8"/>
      <c r="U39" s="8"/>
      <c r="V39" s="8"/>
      <c r="W39" s="8"/>
      <c r="X39" s="8"/>
    </row>
    <row r="40">
      <c r="A40" s="10" t="s">
        <v>55</v>
      </c>
      <c r="B40" s="9">
        <v>30.0</v>
      </c>
      <c r="C40" s="9">
        <f t="shared" si="9"/>
        <v>133.3333333</v>
      </c>
      <c r="D40" s="9">
        <f t="shared" si="2"/>
        <v>4000</v>
      </c>
      <c r="E40" s="9">
        <v>1500.0</v>
      </c>
      <c r="F40" s="8"/>
      <c r="G40" s="8"/>
      <c r="H40" s="8"/>
      <c r="I40" s="8"/>
      <c r="J40" s="8"/>
      <c r="K40" s="9">
        <v>25.0</v>
      </c>
      <c r="L40" s="8"/>
      <c r="M40" s="8"/>
      <c r="N40" s="8"/>
      <c r="O40" s="8"/>
      <c r="P40" s="8"/>
      <c r="Q40" s="9">
        <v>25.0</v>
      </c>
      <c r="R40" s="8"/>
      <c r="S40" s="8"/>
      <c r="T40" s="8"/>
      <c r="U40" s="8"/>
      <c r="V40" s="8"/>
      <c r="W40" s="8"/>
      <c r="X40" s="8"/>
    </row>
    <row r="41">
      <c r="A41" s="8"/>
      <c r="B41" s="9">
        <v>5.0</v>
      </c>
      <c r="C41" s="9">
        <f t="shared" si="9"/>
        <v>160</v>
      </c>
      <c r="D41" s="9">
        <f t="shared" si="2"/>
        <v>800</v>
      </c>
      <c r="E41" s="9">
        <v>500.0</v>
      </c>
      <c r="F41" s="8"/>
      <c r="G41" s="8"/>
      <c r="H41" s="8"/>
      <c r="I41" s="8"/>
      <c r="J41" s="8"/>
      <c r="K41" s="8"/>
      <c r="L41" s="8"/>
      <c r="M41" s="8"/>
      <c r="N41" s="8"/>
      <c r="O41" s="8"/>
      <c r="P41" s="8"/>
      <c r="Q41" s="9">
        <v>4.0</v>
      </c>
      <c r="R41" s="9">
        <v>60.0</v>
      </c>
      <c r="S41" s="9"/>
      <c r="T41" s="9"/>
      <c r="U41" s="9"/>
      <c r="V41" s="9"/>
      <c r="W41" s="8"/>
      <c r="X41" s="8"/>
    </row>
    <row r="42">
      <c r="A42" s="8"/>
      <c r="B42" s="8"/>
      <c r="C42" s="9"/>
      <c r="D42" s="9">
        <f t="shared" si="2"/>
        <v>0</v>
      </c>
      <c r="E42" s="8"/>
      <c r="F42" s="8"/>
      <c r="G42" s="8"/>
      <c r="H42" s="8"/>
      <c r="I42" s="8"/>
      <c r="J42" s="8"/>
      <c r="K42" s="8"/>
      <c r="L42" s="8"/>
      <c r="M42" s="8"/>
      <c r="N42" s="8"/>
      <c r="O42" s="8"/>
      <c r="P42" s="8"/>
      <c r="Q42" s="8"/>
      <c r="R42" s="8"/>
      <c r="S42" s="8"/>
      <c r="T42" s="8"/>
      <c r="U42" s="8"/>
      <c r="V42" s="8"/>
      <c r="W42" s="8"/>
      <c r="X42" s="8"/>
    </row>
    <row r="43">
      <c r="A43" s="4" t="s">
        <v>98</v>
      </c>
      <c r="B43" s="9">
        <v>100.0</v>
      </c>
      <c r="C43" s="9">
        <f t="shared" ref="C43:C47" si="10">D43/B43</f>
        <v>145</v>
      </c>
      <c r="D43" s="9">
        <f t="shared" si="2"/>
        <v>14500</v>
      </c>
      <c r="E43" s="9">
        <v>5000.0</v>
      </c>
      <c r="F43" s="8"/>
      <c r="G43" s="8"/>
      <c r="H43" s="9">
        <v>40.0</v>
      </c>
      <c r="I43" s="8"/>
      <c r="J43" s="8"/>
      <c r="K43" s="8"/>
      <c r="L43" s="8"/>
      <c r="M43" s="8"/>
      <c r="N43" s="8"/>
      <c r="O43" s="8"/>
      <c r="P43" s="9">
        <v>10.0</v>
      </c>
      <c r="Q43" s="8"/>
      <c r="R43" s="8"/>
      <c r="S43" s="8"/>
      <c r="T43" s="8"/>
      <c r="U43" s="8"/>
      <c r="V43" s="8"/>
      <c r="W43" s="8"/>
      <c r="X43" s="8"/>
    </row>
    <row r="44">
      <c r="A44" s="10" t="s">
        <v>57</v>
      </c>
      <c r="B44" s="9">
        <v>70.0</v>
      </c>
      <c r="C44" s="9">
        <f t="shared" si="10"/>
        <v>126.7857143</v>
      </c>
      <c r="D44" s="9">
        <f t="shared" si="2"/>
        <v>8875</v>
      </c>
      <c r="E44" s="9">
        <v>3500.0</v>
      </c>
      <c r="F44" s="8"/>
      <c r="G44" s="8"/>
      <c r="H44" s="9">
        <v>25.0</v>
      </c>
      <c r="I44" s="8"/>
      <c r="J44" s="8"/>
      <c r="K44" s="8"/>
      <c r="L44" s="8"/>
      <c r="M44" s="8"/>
      <c r="N44" s="8"/>
      <c r="O44" s="8"/>
      <c r="P44" s="9">
        <v>5.0</v>
      </c>
      <c r="Q44" s="8"/>
      <c r="R44" s="8"/>
      <c r="S44" s="8"/>
      <c r="T44" s="8"/>
      <c r="U44" s="8"/>
      <c r="V44" s="8"/>
      <c r="W44" s="8"/>
      <c r="X44" s="8"/>
    </row>
    <row r="45">
      <c r="A45" s="8"/>
      <c r="B45" s="9">
        <v>30.0</v>
      </c>
      <c r="C45" s="9">
        <f t="shared" si="10"/>
        <v>142.5</v>
      </c>
      <c r="D45" s="9">
        <f t="shared" si="2"/>
        <v>4275</v>
      </c>
      <c r="E45" s="9">
        <v>1500.0</v>
      </c>
      <c r="F45" s="8"/>
      <c r="G45" s="8"/>
      <c r="H45" s="9">
        <v>15.0</v>
      </c>
      <c r="I45" s="8"/>
      <c r="J45" s="8"/>
      <c r="K45" s="8"/>
      <c r="L45" s="8"/>
      <c r="M45" s="8"/>
      <c r="N45" s="8"/>
      <c r="O45" s="8"/>
      <c r="P45" s="9">
        <v>2.0</v>
      </c>
      <c r="Q45" s="8"/>
      <c r="R45" s="8"/>
      <c r="S45" s="8"/>
      <c r="T45" s="8"/>
      <c r="U45" s="8"/>
      <c r="V45" s="8"/>
      <c r="W45" s="8"/>
      <c r="X45" s="8"/>
    </row>
    <row r="46">
      <c r="A46" s="8"/>
      <c r="B46" s="9">
        <v>10.0</v>
      </c>
      <c r="C46" s="9">
        <f t="shared" si="10"/>
        <v>157.5</v>
      </c>
      <c r="D46" s="9">
        <f t="shared" si="2"/>
        <v>1575</v>
      </c>
      <c r="E46" s="9">
        <v>500.0</v>
      </c>
      <c r="F46" s="8"/>
      <c r="G46" s="8"/>
      <c r="H46" s="9">
        <v>5.0</v>
      </c>
      <c r="I46" s="8"/>
      <c r="J46" s="8"/>
      <c r="K46" s="8"/>
      <c r="L46" s="8"/>
      <c r="M46" s="8"/>
      <c r="N46" s="8"/>
      <c r="O46" s="8"/>
      <c r="P46" s="9">
        <v>1.0</v>
      </c>
      <c r="Q46" s="8"/>
      <c r="R46" s="8"/>
      <c r="S46" s="8"/>
      <c r="T46" s="8"/>
      <c r="U46" s="8"/>
      <c r="V46" s="8"/>
      <c r="W46" s="8"/>
      <c r="X46" s="8"/>
    </row>
    <row r="47">
      <c r="A47" s="8"/>
      <c r="B47" s="9">
        <v>5.0</v>
      </c>
      <c r="C47" s="9">
        <f t="shared" si="10"/>
        <v>165</v>
      </c>
      <c r="D47" s="9">
        <f t="shared" si="2"/>
        <v>825</v>
      </c>
      <c r="E47" s="9">
        <v>250.0</v>
      </c>
      <c r="F47" s="8"/>
      <c r="G47" s="8"/>
      <c r="H47" s="9">
        <v>1.0</v>
      </c>
      <c r="I47" s="8"/>
      <c r="J47" s="8"/>
      <c r="K47" s="8"/>
      <c r="L47" s="8"/>
      <c r="M47" s="8"/>
      <c r="N47" s="8"/>
      <c r="O47" s="8"/>
      <c r="P47" s="9">
        <v>1.0</v>
      </c>
      <c r="Q47" s="8"/>
      <c r="R47" s="8"/>
      <c r="S47" s="8"/>
      <c r="T47" s="8"/>
      <c r="U47" s="8"/>
      <c r="V47" s="8"/>
      <c r="W47" s="8"/>
      <c r="X47" s="8"/>
    </row>
    <row r="48">
      <c r="A48" s="8"/>
      <c r="B48" s="8"/>
      <c r="C48" s="9"/>
      <c r="D48" s="9">
        <f t="shared" si="2"/>
        <v>0</v>
      </c>
      <c r="E48" s="8"/>
      <c r="F48" s="8"/>
      <c r="G48" s="8"/>
      <c r="H48" s="8"/>
      <c r="I48" s="8"/>
      <c r="J48" s="8"/>
      <c r="K48" s="8"/>
      <c r="L48" s="8"/>
      <c r="M48" s="8"/>
      <c r="N48" s="8"/>
      <c r="O48" s="8"/>
      <c r="P48" s="8"/>
      <c r="Q48" s="8"/>
      <c r="R48" s="8"/>
      <c r="S48" s="8"/>
      <c r="T48" s="8"/>
      <c r="U48" s="8"/>
      <c r="V48" s="8"/>
      <c r="W48" s="8"/>
      <c r="X48" s="8"/>
    </row>
    <row r="49">
      <c r="A49" s="4" t="s">
        <v>99</v>
      </c>
      <c r="B49" s="9">
        <v>100.0</v>
      </c>
      <c r="C49" s="9">
        <f t="shared" ref="C49:C52" si="11">D49/B49</f>
        <v>110</v>
      </c>
      <c r="D49" s="9">
        <f t="shared" si="2"/>
        <v>11000</v>
      </c>
      <c r="E49" s="9">
        <v>5000.0</v>
      </c>
      <c r="F49" s="8"/>
      <c r="G49" s="8"/>
      <c r="H49" s="8"/>
      <c r="I49" s="8"/>
      <c r="J49" s="9">
        <v>10.0</v>
      </c>
      <c r="K49" s="8"/>
      <c r="L49" s="9">
        <v>4000.0</v>
      </c>
      <c r="M49" s="8"/>
      <c r="N49" s="8"/>
      <c r="O49" s="8"/>
      <c r="P49" s="8"/>
      <c r="Q49" s="8"/>
      <c r="R49" s="8"/>
      <c r="S49" s="8"/>
      <c r="T49" s="8"/>
      <c r="U49" s="8"/>
      <c r="V49" s="8"/>
      <c r="W49" s="8"/>
      <c r="X49" s="8"/>
    </row>
    <row r="50">
      <c r="A50" s="10" t="s">
        <v>66</v>
      </c>
      <c r="B50" s="9">
        <v>70.0</v>
      </c>
      <c r="C50" s="9">
        <f t="shared" si="11"/>
        <v>214.1428571</v>
      </c>
      <c r="D50" s="9">
        <f t="shared" si="2"/>
        <v>14990</v>
      </c>
      <c r="E50" s="9">
        <v>3500.0</v>
      </c>
      <c r="F50" s="9"/>
      <c r="G50" s="9">
        <v>8.0E7</v>
      </c>
      <c r="H50" s="8"/>
      <c r="I50" s="8"/>
      <c r="J50" s="8"/>
      <c r="K50" s="9">
        <v>25.0</v>
      </c>
      <c r="L50" s="8"/>
      <c r="M50" s="9">
        <v>20000.0</v>
      </c>
      <c r="N50" s="8"/>
      <c r="O50" s="8"/>
      <c r="P50" s="8"/>
      <c r="Q50" s="8"/>
      <c r="R50" s="8"/>
      <c r="S50" s="8"/>
      <c r="T50" s="8"/>
      <c r="U50" s="8"/>
      <c r="V50" s="8"/>
      <c r="W50" s="8"/>
      <c r="X50" s="8"/>
    </row>
    <row r="51">
      <c r="A51" s="10" t="s">
        <v>82</v>
      </c>
      <c r="B51" s="9">
        <v>30.0</v>
      </c>
      <c r="C51" s="9">
        <f t="shared" si="11"/>
        <v>96.66666667</v>
      </c>
      <c r="D51" s="9">
        <f t="shared" si="2"/>
        <v>2900</v>
      </c>
      <c r="E51" s="9">
        <v>1500.0</v>
      </c>
      <c r="F51" s="8"/>
      <c r="G51" s="8"/>
      <c r="H51" s="8"/>
      <c r="I51" s="8"/>
      <c r="J51" s="9">
        <v>4.0</v>
      </c>
      <c r="K51" s="8"/>
      <c r="L51" s="8"/>
      <c r="M51" s="8"/>
      <c r="N51" s="9">
        <v>50.0</v>
      </c>
      <c r="O51" s="8"/>
      <c r="P51" s="8"/>
      <c r="Q51" s="8"/>
      <c r="R51" s="8"/>
      <c r="S51" s="8"/>
      <c r="T51" s="8"/>
      <c r="U51" s="8"/>
      <c r="V51" s="8"/>
      <c r="W51" s="8"/>
      <c r="X51" s="8"/>
    </row>
    <row r="52">
      <c r="A52" s="8"/>
      <c r="B52" s="9">
        <v>5.0</v>
      </c>
      <c r="C52" s="9">
        <f t="shared" si="11"/>
        <v>65.2</v>
      </c>
      <c r="D52" s="9">
        <f t="shared" si="2"/>
        <v>326</v>
      </c>
      <c r="E52" s="9">
        <v>250.0</v>
      </c>
      <c r="F52" s="8"/>
      <c r="G52" s="8"/>
      <c r="H52" s="8"/>
      <c r="I52" s="8"/>
      <c r="J52" s="8"/>
      <c r="K52" s="8"/>
      <c r="L52" s="8"/>
      <c r="M52" s="8"/>
      <c r="N52" s="9">
        <v>3.0</v>
      </c>
      <c r="O52" s="9">
        <v>1.0</v>
      </c>
      <c r="P52" s="8"/>
      <c r="Q52" s="8"/>
      <c r="R52" s="8"/>
      <c r="S52" s="8"/>
      <c r="T52" s="8"/>
      <c r="U52" s="8"/>
      <c r="V52" s="8"/>
      <c r="W52" s="8"/>
      <c r="X52" s="8"/>
    </row>
    <row r="53">
      <c r="C53" s="9"/>
      <c r="D53" s="9">
        <f t="shared" si="2"/>
        <v>0</v>
      </c>
    </row>
    <row r="54">
      <c r="A54" s="1" t="s">
        <v>108</v>
      </c>
      <c r="B54" s="3">
        <v>100.0</v>
      </c>
      <c r="C54" s="9">
        <f t="shared" ref="C54:C57" si="12">D54/B54</f>
        <v>104</v>
      </c>
      <c r="D54" s="9">
        <f t="shared" si="2"/>
        <v>10400</v>
      </c>
      <c r="E54" s="3">
        <v>5000.0</v>
      </c>
      <c r="I54" s="3">
        <v>80.0</v>
      </c>
      <c r="L54" s="3">
        <v>3000.0</v>
      </c>
    </row>
    <row r="55">
      <c r="A55" s="3" t="s">
        <v>68</v>
      </c>
      <c r="B55" s="3">
        <v>70.0</v>
      </c>
      <c r="C55" s="9">
        <f t="shared" si="12"/>
        <v>100</v>
      </c>
      <c r="D55" s="9">
        <f t="shared" si="2"/>
        <v>7000</v>
      </c>
      <c r="E55" s="3">
        <v>3500.0</v>
      </c>
      <c r="I55" s="3">
        <v>50.0</v>
      </c>
      <c r="J55" s="3">
        <v>10.0</v>
      </c>
    </row>
    <row r="56">
      <c r="B56" s="3">
        <v>50.0</v>
      </c>
      <c r="C56" s="9">
        <f t="shared" si="12"/>
        <v>94</v>
      </c>
      <c r="D56" s="9">
        <f t="shared" si="2"/>
        <v>4700</v>
      </c>
      <c r="E56" s="3">
        <v>2500.0</v>
      </c>
      <c r="I56" s="3">
        <v>40.0</v>
      </c>
      <c r="J56" s="3">
        <v>5.0</v>
      </c>
    </row>
    <row r="57">
      <c r="B57" s="3">
        <v>10.0</v>
      </c>
      <c r="C57" s="9">
        <f t="shared" si="12"/>
        <v>94</v>
      </c>
      <c r="D57" s="9">
        <f t="shared" si="2"/>
        <v>940</v>
      </c>
      <c r="E57" s="3">
        <v>500.0</v>
      </c>
      <c r="I57" s="3">
        <v>8.0</v>
      </c>
      <c r="J57" s="3">
        <v>1.0</v>
      </c>
    </row>
    <row r="58">
      <c r="C58" s="9"/>
      <c r="D58" s="9">
        <f t="shared" si="2"/>
        <v>0</v>
      </c>
    </row>
    <row r="59">
      <c r="A59" s="1" t="s">
        <v>114</v>
      </c>
      <c r="B59" s="3">
        <v>100.0</v>
      </c>
      <c r="C59" s="9">
        <f t="shared" ref="C59:C62" si="13">D59/B59</f>
        <v>140</v>
      </c>
      <c r="D59" s="9">
        <f t="shared" si="2"/>
        <v>14000</v>
      </c>
      <c r="E59" s="3">
        <v>5000.0</v>
      </c>
      <c r="P59" s="3">
        <v>20.0</v>
      </c>
    </row>
    <row r="60">
      <c r="A60" s="22" t="s">
        <v>55</v>
      </c>
      <c r="B60" s="3">
        <v>50.0</v>
      </c>
      <c r="C60" s="9">
        <f t="shared" si="13"/>
        <v>145</v>
      </c>
      <c r="D60" s="9">
        <f t="shared" si="2"/>
        <v>7250</v>
      </c>
      <c r="E60" s="3">
        <v>2500.0</v>
      </c>
      <c r="H60" s="3">
        <v>20.0</v>
      </c>
      <c r="P60" s="3">
        <v>5.0</v>
      </c>
    </row>
    <row r="61">
      <c r="A61" s="3" t="s">
        <v>115</v>
      </c>
      <c r="B61" s="3">
        <v>30.0</v>
      </c>
      <c r="C61" s="9">
        <f t="shared" si="13"/>
        <v>136.6666667</v>
      </c>
      <c r="D61" s="9">
        <f t="shared" si="2"/>
        <v>4100</v>
      </c>
      <c r="E61" s="3">
        <v>1500.0</v>
      </c>
      <c r="K61" s="3">
        <v>25.0</v>
      </c>
      <c r="P61" s="3">
        <v>3.0</v>
      </c>
    </row>
    <row r="62">
      <c r="A62" s="3" t="s">
        <v>116</v>
      </c>
      <c r="B62" s="3">
        <v>5.0</v>
      </c>
      <c r="C62" s="9">
        <f t="shared" si="13"/>
        <v>160</v>
      </c>
      <c r="D62" s="9">
        <f t="shared" si="2"/>
        <v>800</v>
      </c>
      <c r="E62" s="3">
        <v>500.0</v>
      </c>
      <c r="R62" s="3">
        <v>180.0</v>
      </c>
      <c r="S62" s="3"/>
      <c r="T62" s="3"/>
      <c r="U62" s="3"/>
      <c r="V62" s="3"/>
    </row>
    <row r="63">
      <c r="C63" s="9"/>
      <c r="D63" s="9">
        <f t="shared" si="2"/>
        <v>0</v>
      </c>
    </row>
    <row r="64">
      <c r="A64" s="1" t="s">
        <v>117</v>
      </c>
      <c r="B64" s="3">
        <v>100.0</v>
      </c>
      <c r="C64" s="9">
        <f t="shared" ref="C64:C67" si="14">D64/B64</f>
        <v>190</v>
      </c>
      <c r="D64" s="9">
        <f t="shared" si="2"/>
        <v>19000</v>
      </c>
      <c r="E64" s="3">
        <v>5000.0</v>
      </c>
      <c r="K64" s="3"/>
      <c r="L64" s="3">
        <v>5000.0</v>
      </c>
      <c r="P64" s="3">
        <v>20.0</v>
      </c>
      <c r="Q64" s="3"/>
    </row>
    <row r="65">
      <c r="A65" s="3" t="s">
        <v>96</v>
      </c>
      <c r="B65" s="3">
        <v>70.0</v>
      </c>
      <c r="C65" s="9">
        <f t="shared" si="14"/>
        <v>155.7142857</v>
      </c>
      <c r="D65" s="9">
        <f t="shared" si="2"/>
        <v>10900</v>
      </c>
      <c r="E65" s="3">
        <v>3500.0</v>
      </c>
      <c r="P65" s="3">
        <v>12.0</v>
      </c>
      <c r="Q65" s="3">
        <v>40.0</v>
      </c>
    </row>
    <row r="66">
      <c r="A66" s="3" t="s">
        <v>118</v>
      </c>
      <c r="B66" s="3">
        <v>50.0</v>
      </c>
      <c r="C66" s="9">
        <f t="shared" si="14"/>
        <v>170</v>
      </c>
      <c r="D66" s="9">
        <f t="shared" si="2"/>
        <v>8500</v>
      </c>
      <c r="E66" s="3">
        <v>2500.0</v>
      </c>
      <c r="P66" s="3">
        <v>10.0</v>
      </c>
      <c r="Q66" s="3">
        <v>30.0</v>
      </c>
    </row>
    <row r="67">
      <c r="B67" s="3">
        <v>30.0</v>
      </c>
      <c r="C67" s="9">
        <f t="shared" si="14"/>
        <v>203.3333333</v>
      </c>
      <c r="D67" s="9">
        <f t="shared" si="2"/>
        <v>6100</v>
      </c>
      <c r="E67" s="3">
        <v>1500.0</v>
      </c>
      <c r="P67" s="3">
        <v>8.0</v>
      </c>
      <c r="Q67" s="3">
        <v>20.0</v>
      </c>
    </row>
    <row r="68">
      <c r="C68" s="9"/>
      <c r="D68" s="9">
        <f t="shared" si="2"/>
        <v>0</v>
      </c>
    </row>
    <row r="69">
      <c r="A69" s="1" t="s">
        <v>119</v>
      </c>
      <c r="B69" s="3">
        <v>100.0</v>
      </c>
      <c r="C69" s="9">
        <f t="shared" ref="C69:C73" si="15">D69/B69</f>
        <v>145</v>
      </c>
      <c r="D69" s="9">
        <f t="shared" si="2"/>
        <v>14500</v>
      </c>
      <c r="E69" s="3">
        <v>5000.0</v>
      </c>
      <c r="H69" s="3">
        <v>40.0</v>
      </c>
      <c r="P69" s="3">
        <v>10.0</v>
      </c>
    </row>
    <row r="70">
      <c r="A70" s="3" t="s">
        <v>57</v>
      </c>
      <c r="B70" s="3">
        <v>70.0</v>
      </c>
      <c r="C70" s="9">
        <f t="shared" si="15"/>
        <v>126.7857143</v>
      </c>
      <c r="D70" s="9">
        <f t="shared" si="2"/>
        <v>8875</v>
      </c>
      <c r="E70" s="3">
        <v>3500.0</v>
      </c>
      <c r="H70" s="3">
        <v>25.0</v>
      </c>
      <c r="P70" s="3">
        <v>5.0</v>
      </c>
    </row>
    <row r="71">
      <c r="B71" s="3">
        <v>30.0</v>
      </c>
      <c r="C71" s="9">
        <f t="shared" si="15"/>
        <v>142.5</v>
      </c>
      <c r="D71" s="9">
        <f t="shared" si="2"/>
        <v>4275</v>
      </c>
      <c r="E71" s="3">
        <v>1500.0</v>
      </c>
      <c r="H71" s="3">
        <v>15.0</v>
      </c>
      <c r="P71" s="3">
        <v>2.0</v>
      </c>
    </row>
    <row r="72">
      <c r="B72" s="3">
        <v>10.0</v>
      </c>
      <c r="C72" s="9">
        <f t="shared" si="15"/>
        <v>157.5</v>
      </c>
      <c r="D72" s="9">
        <f t="shared" si="2"/>
        <v>1575</v>
      </c>
      <c r="E72" s="3">
        <v>500.0</v>
      </c>
      <c r="H72" s="3">
        <v>5.0</v>
      </c>
      <c r="P72" s="3">
        <v>1.0</v>
      </c>
    </row>
    <row r="73">
      <c r="B73" s="3">
        <v>5.0</v>
      </c>
      <c r="C73" s="9">
        <f t="shared" si="15"/>
        <v>165</v>
      </c>
      <c r="D73" s="9">
        <f t="shared" si="2"/>
        <v>825</v>
      </c>
      <c r="E73" s="3">
        <v>250.0</v>
      </c>
      <c r="H73" s="3">
        <v>1.0</v>
      </c>
      <c r="P73" s="3">
        <v>1.0</v>
      </c>
    </row>
    <row r="74">
      <c r="C74" s="9"/>
      <c r="D74" s="9">
        <f t="shared" si="2"/>
        <v>0</v>
      </c>
    </row>
    <row r="75">
      <c r="A75" s="1" t="s">
        <v>120</v>
      </c>
      <c r="B75" s="3">
        <v>100.0</v>
      </c>
      <c r="C75" s="9">
        <f t="shared" ref="C75:C78" si="16">D75/B75</f>
        <v>115</v>
      </c>
      <c r="D75" s="9">
        <f t="shared" si="2"/>
        <v>11500</v>
      </c>
      <c r="E75" s="3">
        <v>5000.0</v>
      </c>
      <c r="J75" s="3">
        <v>10.0</v>
      </c>
      <c r="L75" s="3">
        <v>4500.0</v>
      </c>
    </row>
    <row r="76">
      <c r="A76" s="3" t="s">
        <v>82</v>
      </c>
      <c r="B76" s="3">
        <v>70.0</v>
      </c>
      <c r="C76" s="9">
        <f t="shared" si="16"/>
        <v>214.1428571</v>
      </c>
      <c r="D76" s="9">
        <f t="shared" si="2"/>
        <v>14990</v>
      </c>
      <c r="E76" s="3">
        <v>3500.0</v>
      </c>
      <c r="F76" s="3"/>
      <c r="G76" s="3">
        <v>8.0E7</v>
      </c>
      <c r="K76" s="3">
        <v>25.0</v>
      </c>
      <c r="M76" s="3">
        <v>20000.0</v>
      </c>
    </row>
    <row r="77">
      <c r="A77" s="3" t="s">
        <v>66</v>
      </c>
      <c r="B77" s="3">
        <v>30.0</v>
      </c>
      <c r="C77" s="9">
        <f t="shared" si="16"/>
        <v>130</v>
      </c>
      <c r="D77" s="9">
        <f t="shared" si="2"/>
        <v>3900</v>
      </c>
      <c r="E77" s="3">
        <v>2500.0</v>
      </c>
      <c r="J77" s="3">
        <v>4.0</v>
      </c>
      <c r="N77" s="3">
        <v>50.0</v>
      </c>
    </row>
    <row r="78">
      <c r="B78" s="3">
        <v>5.0</v>
      </c>
      <c r="C78" s="9">
        <f t="shared" si="16"/>
        <v>65.2</v>
      </c>
      <c r="D78" s="9">
        <f t="shared" si="2"/>
        <v>326</v>
      </c>
      <c r="E78" s="3">
        <v>250.0</v>
      </c>
      <c r="N78" s="3">
        <v>3.0</v>
      </c>
      <c r="O78" s="3">
        <v>1.0</v>
      </c>
    </row>
    <row r="79">
      <c r="C79" s="9"/>
      <c r="D79" s="9">
        <f t="shared" si="2"/>
        <v>0</v>
      </c>
    </row>
    <row r="80">
      <c r="A80" s="1" t="s">
        <v>121</v>
      </c>
      <c r="B80" s="3">
        <v>100.0</v>
      </c>
      <c r="C80" s="9">
        <f t="shared" ref="C80:C83" si="17">D80/B80</f>
        <v>114</v>
      </c>
      <c r="D80" s="9">
        <f t="shared" si="2"/>
        <v>11400</v>
      </c>
      <c r="E80" s="3">
        <v>5000.0</v>
      </c>
      <c r="I80" s="3">
        <v>80.0</v>
      </c>
      <c r="Q80" s="3">
        <v>80.0</v>
      </c>
    </row>
    <row r="81">
      <c r="A81" s="3" t="s">
        <v>68</v>
      </c>
      <c r="B81" s="3">
        <v>70.0</v>
      </c>
      <c r="C81" s="9">
        <f t="shared" si="17"/>
        <v>100</v>
      </c>
      <c r="D81" s="9">
        <f t="shared" si="2"/>
        <v>7000</v>
      </c>
      <c r="E81" s="3">
        <v>3500.0</v>
      </c>
      <c r="I81" s="3">
        <v>50.0</v>
      </c>
      <c r="J81" s="3">
        <v>10.0</v>
      </c>
    </row>
    <row r="82">
      <c r="A82" s="3" t="s">
        <v>118</v>
      </c>
      <c r="B82" s="3">
        <v>50.0</v>
      </c>
      <c r="C82" s="9">
        <f t="shared" si="17"/>
        <v>134</v>
      </c>
      <c r="D82" s="9">
        <f t="shared" si="2"/>
        <v>6700</v>
      </c>
      <c r="E82" s="3">
        <v>2500.0</v>
      </c>
      <c r="I82" s="3">
        <v>40.0</v>
      </c>
      <c r="Q82" s="3">
        <v>60.0</v>
      </c>
    </row>
    <row r="83">
      <c r="B83" s="3">
        <v>10.0</v>
      </c>
      <c r="C83" s="9">
        <f t="shared" si="17"/>
        <v>144</v>
      </c>
      <c r="D83" s="9">
        <f t="shared" si="2"/>
        <v>1440</v>
      </c>
      <c r="E83" s="3">
        <v>500.0</v>
      </c>
      <c r="I83" s="3">
        <v>8.0</v>
      </c>
      <c r="J83" s="3">
        <v>1.0</v>
      </c>
      <c r="Q83" s="3">
        <v>10.0</v>
      </c>
    </row>
    <row r="84">
      <c r="C84" s="9"/>
      <c r="D84" s="9">
        <f t="shared" si="2"/>
        <v>0</v>
      </c>
    </row>
    <row r="85">
      <c r="A85" s="1" t="s">
        <v>122</v>
      </c>
      <c r="B85" s="3">
        <v>100.0</v>
      </c>
      <c r="C85" s="9">
        <f t="shared" ref="C85:C88" si="18">D85/B85</f>
        <v>140</v>
      </c>
      <c r="D85" s="9">
        <f t="shared" si="2"/>
        <v>14000</v>
      </c>
      <c r="E85" s="3">
        <v>5000.0</v>
      </c>
      <c r="H85" s="3"/>
      <c r="P85" s="3">
        <v>20.0</v>
      </c>
    </row>
    <row r="86">
      <c r="A86" s="22" t="s">
        <v>55</v>
      </c>
      <c r="B86" s="3">
        <v>50.0</v>
      </c>
      <c r="C86" s="9">
        <f t="shared" si="18"/>
        <v>145</v>
      </c>
      <c r="D86" s="9">
        <f t="shared" si="2"/>
        <v>7250</v>
      </c>
      <c r="E86" s="3">
        <v>2500.0</v>
      </c>
      <c r="H86" s="3">
        <v>20.0</v>
      </c>
      <c r="P86" s="3">
        <v>5.0</v>
      </c>
    </row>
    <row r="87">
      <c r="A87" s="3" t="s">
        <v>115</v>
      </c>
      <c r="B87" s="3">
        <v>30.0</v>
      </c>
      <c r="C87" s="9">
        <f t="shared" si="18"/>
        <v>136.6666667</v>
      </c>
      <c r="D87" s="9">
        <f t="shared" si="2"/>
        <v>4100</v>
      </c>
      <c r="E87" s="3">
        <v>1500.0</v>
      </c>
      <c r="H87" s="3"/>
      <c r="K87" s="3">
        <v>25.0</v>
      </c>
      <c r="P87" s="3">
        <v>3.0</v>
      </c>
    </row>
    <row r="88">
      <c r="B88" s="3">
        <v>5.0</v>
      </c>
      <c r="C88" s="9">
        <f t="shared" si="18"/>
        <v>160</v>
      </c>
      <c r="D88" s="9">
        <f t="shared" si="2"/>
        <v>800</v>
      </c>
      <c r="E88" s="3">
        <v>500.0</v>
      </c>
      <c r="R88" s="3">
        <v>180.0</v>
      </c>
      <c r="S88" s="3"/>
      <c r="T88" s="3"/>
      <c r="U88" s="3"/>
      <c r="V88" s="3"/>
    </row>
    <row r="89">
      <c r="C89" s="9"/>
      <c r="D89" s="9">
        <f t="shared" si="2"/>
        <v>0</v>
      </c>
    </row>
    <row r="90">
      <c r="A90" s="1" t="s">
        <v>123</v>
      </c>
      <c r="B90" s="3">
        <v>100.0</v>
      </c>
      <c r="C90" s="9">
        <f t="shared" ref="C90:C93" si="19">D90/B90</f>
        <v>166</v>
      </c>
      <c r="D90" s="9">
        <f t="shared" si="2"/>
        <v>16600</v>
      </c>
      <c r="E90" s="3">
        <v>5000.0</v>
      </c>
      <c r="L90" s="3">
        <v>3500.0</v>
      </c>
      <c r="P90" s="3">
        <v>18.0</v>
      </c>
    </row>
    <row r="91">
      <c r="A91" s="3" t="s">
        <v>96</v>
      </c>
      <c r="B91" s="3">
        <v>70.0</v>
      </c>
      <c r="C91" s="9">
        <f t="shared" si="19"/>
        <v>152.8571429</v>
      </c>
      <c r="D91" s="9">
        <f t="shared" si="2"/>
        <v>10700</v>
      </c>
      <c r="E91" s="3">
        <v>3500.0</v>
      </c>
      <c r="P91" s="3">
        <v>16.0</v>
      </c>
    </row>
    <row r="92">
      <c r="B92" s="3">
        <v>50.0</v>
      </c>
      <c r="C92" s="9">
        <f t="shared" si="19"/>
        <v>158</v>
      </c>
      <c r="D92" s="9">
        <f t="shared" si="2"/>
        <v>7900</v>
      </c>
      <c r="E92" s="3">
        <v>2500.0</v>
      </c>
      <c r="P92" s="3">
        <v>12.0</v>
      </c>
    </row>
    <row r="93">
      <c r="B93" s="3">
        <v>30.0</v>
      </c>
      <c r="C93" s="9">
        <f t="shared" si="19"/>
        <v>170</v>
      </c>
      <c r="D93" s="9">
        <f t="shared" si="2"/>
        <v>5100</v>
      </c>
      <c r="E93" s="3">
        <v>1500.0</v>
      </c>
      <c r="P93" s="3">
        <v>8.0</v>
      </c>
    </row>
    <row r="94">
      <c r="C94" s="9"/>
      <c r="D94" s="9">
        <f t="shared" si="2"/>
        <v>0</v>
      </c>
    </row>
    <row r="95">
      <c r="A95" s="1" t="s">
        <v>124</v>
      </c>
      <c r="B95" s="3">
        <v>100.0</v>
      </c>
      <c r="C95" s="9">
        <f t="shared" ref="C95:C99" si="20">D95/B95</f>
        <v>145</v>
      </c>
      <c r="D95" s="9">
        <f t="shared" si="2"/>
        <v>14500</v>
      </c>
      <c r="E95" s="3">
        <v>5000.0</v>
      </c>
      <c r="H95" s="3">
        <v>40.0</v>
      </c>
      <c r="P95" s="3">
        <v>10.0</v>
      </c>
    </row>
    <row r="96">
      <c r="A96" s="3" t="s">
        <v>57</v>
      </c>
      <c r="B96" s="3">
        <v>70.0</v>
      </c>
      <c r="C96" s="9">
        <f t="shared" si="20"/>
        <v>126.7857143</v>
      </c>
      <c r="D96" s="9">
        <f t="shared" si="2"/>
        <v>8875</v>
      </c>
      <c r="E96" s="3">
        <v>3500.0</v>
      </c>
      <c r="H96" s="3">
        <v>25.0</v>
      </c>
      <c r="P96" s="3">
        <v>5.0</v>
      </c>
    </row>
    <row r="97">
      <c r="B97" s="3">
        <v>30.0</v>
      </c>
      <c r="C97" s="9">
        <f t="shared" si="20"/>
        <v>142.5</v>
      </c>
      <c r="D97" s="9">
        <f t="shared" si="2"/>
        <v>4275</v>
      </c>
      <c r="E97" s="3">
        <v>1500.0</v>
      </c>
      <c r="H97" s="3">
        <v>15.0</v>
      </c>
      <c r="P97" s="3">
        <v>2.0</v>
      </c>
    </row>
    <row r="98">
      <c r="B98" s="3">
        <v>10.0</v>
      </c>
      <c r="C98" s="9">
        <f t="shared" si="20"/>
        <v>157.5</v>
      </c>
      <c r="D98" s="9">
        <f t="shared" si="2"/>
        <v>1575</v>
      </c>
      <c r="E98" s="3">
        <v>500.0</v>
      </c>
      <c r="H98" s="3">
        <v>5.0</v>
      </c>
      <c r="P98" s="3">
        <v>1.0</v>
      </c>
    </row>
    <row r="99">
      <c r="B99" s="3">
        <v>5.0</v>
      </c>
      <c r="C99" s="9">
        <f t="shared" si="20"/>
        <v>165</v>
      </c>
      <c r="D99" s="9">
        <f t="shared" si="2"/>
        <v>825</v>
      </c>
      <c r="E99" s="3">
        <v>250.0</v>
      </c>
      <c r="H99" s="3">
        <v>1.0</v>
      </c>
      <c r="P99" s="3">
        <v>1.0</v>
      </c>
    </row>
    <row r="100">
      <c r="B100" s="3"/>
      <c r="C100" s="9"/>
      <c r="D100" s="9">
        <f t="shared" si="2"/>
        <v>0</v>
      </c>
    </row>
    <row r="101">
      <c r="A101" s="1" t="s">
        <v>125</v>
      </c>
      <c r="B101" s="3">
        <v>100.0</v>
      </c>
      <c r="C101" s="9">
        <f t="shared" ref="C101:C104" si="21">D101/B101</f>
        <v>114</v>
      </c>
      <c r="D101" s="9">
        <f t="shared" si="2"/>
        <v>11400</v>
      </c>
      <c r="E101" s="3">
        <v>5000.0</v>
      </c>
      <c r="I101" s="3">
        <v>80.0</v>
      </c>
      <c r="L101" s="3">
        <v>4000.0</v>
      </c>
    </row>
    <row r="102">
      <c r="A102" s="3" t="s">
        <v>126</v>
      </c>
      <c r="B102" s="3">
        <v>70.0</v>
      </c>
      <c r="C102" s="9">
        <f t="shared" si="21"/>
        <v>100</v>
      </c>
      <c r="D102" s="9">
        <f t="shared" si="2"/>
        <v>7000</v>
      </c>
      <c r="E102" s="3">
        <v>3500.0</v>
      </c>
      <c r="I102" s="3">
        <v>50.0</v>
      </c>
      <c r="J102" s="3">
        <v>10.0</v>
      </c>
    </row>
    <row r="103">
      <c r="A103" s="3" t="s">
        <v>68</v>
      </c>
      <c r="B103" s="3">
        <v>50.0</v>
      </c>
      <c r="C103" s="9">
        <f t="shared" si="21"/>
        <v>94</v>
      </c>
      <c r="D103" s="9">
        <f t="shared" si="2"/>
        <v>4700</v>
      </c>
      <c r="E103" s="3">
        <v>2500.0</v>
      </c>
      <c r="I103" s="3">
        <v>40.0</v>
      </c>
      <c r="J103" s="3">
        <v>5.0</v>
      </c>
    </row>
    <row r="104">
      <c r="B104" s="3">
        <v>10.0</v>
      </c>
      <c r="C104" s="9">
        <f t="shared" si="21"/>
        <v>94</v>
      </c>
      <c r="D104" s="9">
        <f t="shared" si="2"/>
        <v>940</v>
      </c>
      <c r="E104" s="3">
        <v>500.0</v>
      </c>
      <c r="I104" s="3">
        <v>8.0</v>
      </c>
      <c r="J104" s="3">
        <v>1.0</v>
      </c>
    </row>
    <row r="105">
      <c r="C105" s="9"/>
      <c r="D105" s="9">
        <f t="shared" si="2"/>
        <v>0</v>
      </c>
    </row>
    <row r="106">
      <c r="A106" s="1" t="s">
        <v>127</v>
      </c>
      <c r="B106" s="3">
        <v>100.0</v>
      </c>
      <c r="C106" s="9">
        <f t="shared" ref="C106:C108" si="22">D106/B106</f>
        <v>140</v>
      </c>
      <c r="D106" s="9">
        <f t="shared" si="2"/>
        <v>14000</v>
      </c>
      <c r="E106" s="3">
        <v>5000.0</v>
      </c>
      <c r="J106" s="3">
        <v>20.0</v>
      </c>
      <c r="L106" s="3">
        <v>5000.0</v>
      </c>
    </row>
    <row r="107">
      <c r="A107" s="22" t="s">
        <v>55</v>
      </c>
      <c r="B107" s="3">
        <v>70.0</v>
      </c>
      <c r="C107" s="9">
        <f t="shared" si="22"/>
        <v>189.1428571</v>
      </c>
      <c r="D107" s="9">
        <f t="shared" si="2"/>
        <v>13240</v>
      </c>
      <c r="E107" s="3">
        <v>3500.0</v>
      </c>
      <c r="F107" s="3"/>
      <c r="G107" s="3">
        <v>5.0E7</v>
      </c>
      <c r="K107" s="3">
        <v>50.0</v>
      </c>
      <c r="M107" s="3">
        <v>20000.0</v>
      </c>
    </row>
    <row r="108">
      <c r="A108" s="3" t="s">
        <v>66</v>
      </c>
      <c r="B108" s="3">
        <v>10.0</v>
      </c>
      <c r="C108" s="9">
        <f t="shared" si="22"/>
        <v>225.2</v>
      </c>
      <c r="D108" s="9">
        <f t="shared" si="2"/>
        <v>2252</v>
      </c>
      <c r="E108" s="3">
        <v>500.0</v>
      </c>
      <c r="F108" s="3"/>
      <c r="G108" s="3">
        <v>1.0E7</v>
      </c>
      <c r="M108" s="3">
        <v>6000.0</v>
      </c>
      <c r="O108" s="3">
        <v>2.0</v>
      </c>
    </row>
    <row r="109">
      <c r="C109" s="9"/>
      <c r="D109" s="9">
        <f t="shared" si="2"/>
        <v>0</v>
      </c>
    </row>
    <row r="110">
      <c r="A110" s="1" t="s">
        <v>128</v>
      </c>
      <c r="B110" s="3">
        <v>100.0</v>
      </c>
      <c r="C110" s="9">
        <f t="shared" ref="C110:C114" si="23">D110/B110</f>
        <v>187.5</v>
      </c>
      <c r="D110" s="9">
        <f t="shared" si="2"/>
        <v>18750</v>
      </c>
      <c r="E110" s="3">
        <v>5000.0</v>
      </c>
      <c r="P110" s="3">
        <v>20.0</v>
      </c>
      <c r="S110" s="3">
        <v>40.0</v>
      </c>
    </row>
    <row r="111">
      <c r="A111" s="3" t="s">
        <v>96</v>
      </c>
      <c r="B111" s="3">
        <v>70.0</v>
      </c>
      <c r="C111" s="9">
        <f t="shared" si="23"/>
        <v>161.0714286</v>
      </c>
      <c r="D111" s="9">
        <f t="shared" si="2"/>
        <v>11275</v>
      </c>
      <c r="E111" s="3">
        <v>3500.0</v>
      </c>
      <c r="P111" s="3">
        <v>12.0</v>
      </c>
      <c r="S111" s="3">
        <v>20.0</v>
      </c>
    </row>
    <row r="112">
      <c r="A112" s="3" t="s">
        <v>129</v>
      </c>
      <c r="B112" s="3">
        <v>50.0</v>
      </c>
      <c r="C112" s="9">
        <f t="shared" si="23"/>
        <v>157.625</v>
      </c>
      <c r="D112" s="9">
        <f t="shared" si="2"/>
        <v>7881.25</v>
      </c>
      <c r="E112" s="3">
        <v>2500.0</v>
      </c>
      <c r="P112" s="3">
        <v>8.0</v>
      </c>
      <c r="S112" s="3">
        <v>15.0</v>
      </c>
    </row>
    <row r="113">
      <c r="B113" s="3">
        <v>10.0</v>
      </c>
      <c r="C113" s="9">
        <f t="shared" si="23"/>
        <v>165.625</v>
      </c>
      <c r="D113" s="9">
        <f t="shared" si="2"/>
        <v>1656.25</v>
      </c>
      <c r="E113" s="3">
        <v>500.0</v>
      </c>
      <c r="P113" s="3"/>
      <c r="S113" s="3">
        <v>5.0</v>
      </c>
      <c r="T113" s="3">
        <v>25.0</v>
      </c>
      <c r="U113" s="3"/>
      <c r="V113" s="3"/>
    </row>
    <row r="114">
      <c r="B114" s="3">
        <v>5.0</v>
      </c>
      <c r="C114" s="9">
        <f t="shared" si="23"/>
        <v>320</v>
      </c>
      <c r="D114" s="9">
        <f t="shared" si="2"/>
        <v>1600</v>
      </c>
      <c r="E114" s="3">
        <v>250.0</v>
      </c>
      <c r="P114" s="3">
        <v>2.0</v>
      </c>
      <c r="T114" s="3">
        <v>20.0</v>
      </c>
      <c r="U114" s="3"/>
      <c r="V114" s="3"/>
    </row>
    <row r="115">
      <c r="C115" s="9"/>
      <c r="D115" s="9">
        <f t="shared" si="2"/>
        <v>0</v>
      </c>
    </row>
    <row r="116">
      <c r="A116" s="1" t="s">
        <v>130</v>
      </c>
      <c r="B116" s="3">
        <v>100.0</v>
      </c>
      <c r="C116" s="9">
        <f t="shared" ref="C116:C119" si="24">D116/B116</f>
        <v>150</v>
      </c>
      <c r="D116" s="9">
        <f t="shared" si="2"/>
        <v>15000</v>
      </c>
      <c r="E116" s="3">
        <v>5000.0</v>
      </c>
      <c r="L116" s="3">
        <v>5000.0</v>
      </c>
      <c r="Q116" s="3">
        <v>100.0</v>
      </c>
    </row>
    <row r="117">
      <c r="A117" s="3" t="s">
        <v>118</v>
      </c>
      <c r="B117" s="3">
        <v>50.0</v>
      </c>
      <c r="C117" s="9">
        <f t="shared" si="24"/>
        <v>140</v>
      </c>
      <c r="D117" s="9">
        <f t="shared" si="2"/>
        <v>7000</v>
      </c>
      <c r="E117" s="3">
        <v>2500.0</v>
      </c>
      <c r="K117" s="3">
        <v>50.0</v>
      </c>
      <c r="Q117" s="3">
        <v>40.0</v>
      </c>
    </row>
    <row r="118">
      <c r="A118" s="3" t="s">
        <v>126</v>
      </c>
      <c r="B118" s="3">
        <v>30.0</v>
      </c>
      <c r="C118" s="9">
        <f t="shared" si="24"/>
        <v>133.3333333</v>
      </c>
      <c r="D118" s="9">
        <f t="shared" si="2"/>
        <v>4000</v>
      </c>
      <c r="E118" s="3">
        <v>1500.0</v>
      </c>
      <c r="K118" s="3">
        <v>25.0</v>
      </c>
      <c r="Q118" s="3">
        <v>25.0</v>
      </c>
    </row>
    <row r="119">
      <c r="B119" s="3">
        <v>5.0</v>
      </c>
      <c r="C119" s="9">
        <f t="shared" si="24"/>
        <v>160</v>
      </c>
      <c r="D119" s="9">
        <f t="shared" si="2"/>
        <v>800</v>
      </c>
      <c r="E119" s="3">
        <v>500.0</v>
      </c>
      <c r="Q119" s="3">
        <v>4.0</v>
      </c>
      <c r="R119" s="3">
        <v>60.0</v>
      </c>
    </row>
    <row r="120">
      <c r="C120" s="9"/>
      <c r="D120" s="9">
        <f t="shared" si="2"/>
        <v>0</v>
      </c>
    </row>
    <row r="121">
      <c r="A121" s="1" t="s">
        <v>131</v>
      </c>
      <c r="B121" s="3">
        <v>100.0</v>
      </c>
      <c r="C121" s="9">
        <f t="shared" ref="C121:C124" si="25">D121/B121</f>
        <v>114</v>
      </c>
      <c r="D121" s="9">
        <f t="shared" si="2"/>
        <v>11400</v>
      </c>
      <c r="E121" s="3">
        <v>5000.0</v>
      </c>
      <c r="I121" s="3">
        <v>80.0</v>
      </c>
      <c r="L121" s="3">
        <v>4000.0</v>
      </c>
    </row>
    <row r="122">
      <c r="A122" s="3" t="s">
        <v>68</v>
      </c>
      <c r="B122" s="3">
        <v>70.0</v>
      </c>
      <c r="C122" s="9">
        <f t="shared" si="25"/>
        <v>100</v>
      </c>
      <c r="D122" s="9">
        <f t="shared" si="2"/>
        <v>7000</v>
      </c>
      <c r="E122" s="3">
        <v>3500.0</v>
      </c>
      <c r="I122" s="3">
        <v>50.0</v>
      </c>
      <c r="J122" s="3">
        <v>10.0</v>
      </c>
    </row>
    <row r="123">
      <c r="A123" s="3" t="s">
        <v>66</v>
      </c>
      <c r="B123" s="3">
        <v>50.0</v>
      </c>
      <c r="C123" s="9">
        <f t="shared" si="25"/>
        <v>94</v>
      </c>
      <c r="D123" s="9">
        <f t="shared" si="2"/>
        <v>4700</v>
      </c>
      <c r="E123" s="3">
        <v>2500.0</v>
      </c>
      <c r="I123" s="3">
        <v>40.0</v>
      </c>
      <c r="J123" s="3">
        <v>5.0</v>
      </c>
    </row>
    <row r="124">
      <c r="A124" s="3" t="s">
        <v>132</v>
      </c>
      <c r="B124" s="3">
        <v>10.0</v>
      </c>
      <c r="C124" s="9">
        <f t="shared" si="25"/>
        <v>94</v>
      </c>
      <c r="D124" s="9">
        <f t="shared" si="2"/>
        <v>940</v>
      </c>
      <c r="E124" s="3">
        <v>500.0</v>
      </c>
      <c r="I124" s="3">
        <v>8.0</v>
      </c>
      <c r="J124" s="3">
        <v>1.0</v>
      </c>
    </row>
    <row r="125">
      <c r="C125" s="9"/>
      <c r="D125" s="9">
        <f t="shared" si="2"/>
        <v>0</v>
      </c>
    </row>
    <row r="126">
      <c r="A126" s="1" t="s">
        <v>133</v>
      </c>
      <c r="B126" s="3">
        <v>100.0</v>
      </c>
      <c r="C126" s="9">
        <f t="shared" ref="C126:C131" si="26">D126/B126</f>
        <v>153.75</v>
      </c>
      <c r="D126" s="9">
        <f t="shared" si="2"/>
        <v>15375</v>
      </c>
      <c r="E126" s="3">
        <v>5000.0</v>
      </c>
      <c r="H126" s="3">
        <v>75.0</v>
      </c>
      <c r="U126" s="3">
        <v>800.0</v>
      </c>
    </row>
    <row r="127">
      <c r="A127" s="3" t="s">
        <v>57</v>
      </c>
      <c r="B127" s="3">
        <v>70.0</v>
      </c>
      <c r="C127" s="9">
        <f t="shared" si="26"/>
        <v>132.1428571</v>
      </c>
      <c r="D127" s="9">
        <f t="shared" si="2"/>
        <v>9250</v>
      </c>
      <c r="E127" s="3">
        <v>3500.0</v>
      </c>
      <c r="H127" s="3">
        <v>40.0</v>
      </c>
      <c r="U127" s="3">
        <v>600.0</v>
      </c>
    </row>
    <row r="128">
      <c r="B128" s="3">
        <v>50.0</v>
      </c>
      <c r="C128" s="9">
        <f t="shared" si="26"/>
        <v>135</v>
      </c>
      <c r="D128" s="9">
        <f t="shared" si="2"/>
        <v>6750</v>
      </c>
      <c r="E128" s="3">
        <v>2500.0</v>
      </c>
      <c r="H128" s="3">
        <v>30.0</v>
      </c>
      <c r="U128" s="3">
        <v>400.0</v>
      </c>
    </row>
    <row r="129">
      <c r="B129" s="3">
        <v>30.0</v>
      </c>
      <c r="C129" s="9">
        <f t="shared" si="26"/>
        <v>150</v>
      </c>
      <c r="D129" s="9">
        <f t="shared" si="2"/>
        <v>4500</v>
      </c>
      <c r="E129" s="3">
        <v>1500.0</v>
      </c>
      <c r="H129" s="3">
        <v>20.0</v>
      </c>
      <c r="V129" s="3">
        <v>25.0</v>
      </c>
    </row>
    <row r="130">
      <c r="B130" s="3">
        <v>10.0</v>
      </c>
      <c r="C130" s="9">
        <f t="shared" si="26"/>
        <v>237.5</v>
      </c>
      <c r="D130" s="9">
        <f t="shared" si="2"/>
        <v>2375</v>
      </c>
      <c r="E130" s="3">
        <v>500.0</v>
      </c>
      <c r="H130" s="3">
        <v>15.0</v>
      </c>
    </row>
    <row r="131">
      <c r="C131" s="9" t="str">
        <f t="shared" si="26"/>
        <v>#DIV/0!</v>
      </c>
      <c r="D131" s="9">
        <f t="shared" si="2"/>
        <v>0</v>
      </c>
    </row>
    <row r="132">
      <c r="A132" s="1" t="s">
        <v>134</v>
      </c>
      <c r="B132" s="3">
        <v>100.0</v>
      </c>
      <c r="C132" s="23" t="s">
        <v>135</v>
      </c>
      <c r="D132" s="9">
        <f t="shared" si="2"/>
        <v>7000</v>
      </c>
      <c r="E132" s="3">
        <v>5000.0</v>
      </c>
      <c r="J132" s="3">
        <v>10.0</v>
      </c>
    </row>
    <row r="133">
      <c r="A133" s="3" t="s">
        <v>55</v>
      </c>
      <c r="B133" s="3">
        <v>70.0</v>
      </c>
      <c r="C133" s="9">
        <f>D133/B133</f>
        <v>199.7142857</v>
      </c>
      <c r="D133" s="9">
        <f t="shared" si="2"/>
        <v>13980</v>
      </c>
      <c r="E133" s="3">
        <v>3500.0</v>
      </c>
      <c r="F133" s="3"/>
      <c r="G133" s="3">
        <v>6.0E7</v>
      </c>
      <c r="M133" s="3">
        <v>40000.0</v>
      </c>
    </row>
    <row r="134">
      <c r="B134" s="3">
        <v>5.0</v>
      </c>
      <c r="C134" s="23" t="s">
        <v>135</v>
      </c>
      <c r="D134" s="9">
        <f t="shared" si="2"/>
        <v>500</v>
      </c>
      <c r="E134" s="3">
        <v>500.0</v>
      </c>
    </row>
    <row r="135">
      <c r="C135" s="9"/>
      <c r="D135" s="9"/>
    </row>
    <row r="136">
      <c r="A136" s="1" t="s">
        <v>136</v>
      </c>
      <c r="B136" s="3">
        <v>100.0</v>
      </c>
      <c r="C136" s="9">
        <f t="shared" ref="C136:C139" si="27">D136/B136</f>
        <v>165</v>
      </c>
      <c r="D136" s="9">
        <f t="shared" ref="D136:D150" si="28">E136+(G136*$G$2)+(H136*$H$2)+(I136*$I$2)+(J136*$J$2)+(K136*$K$2)+L136+(M136*$M$2)+(N136*$N$2)+(O136*$O$2)+(P136*$P$2)+(Q136*$Q$2)+(R136*$R$2)+(S136*$S$2)+(T136*$T$2)+(U136*$U$2)+(V136*$V$2)+(W136*$W$2)</f>
        <v>16500</v>
      </c>
      <c r="E136" s="3">
        <v>5000.0</v>
      </c>
      <c r="F136" s="3"/>
      <c r="G136" s="3"/>
      <c r="K136" s="3">
        <v>50.0</v>
      </c>
      <c r="P136" s="3">
        <v>20.0</v>
      </c>
    </row>
    <row r="137">
      <c r="A137" s="3" t="s">
        <v>96</v>
      </c>
      <c r="B137" s="3">
        <v>70.0</v>
      </c>
      <c r="C137" s="9">
        <f t="shared" si="27"/>
        <v>170.7142857</v>
      </c>
      <c r="D137" s="9">
        <f t="shared" si="28"/>
        <v>11950</v>
      </c>
      <c r="E137" s="3">
        <v>3500.0</v>
      </c>
      <c r="F137" s="3"/>
      <c r="G137" s="3"/>
      <c r="K137" s="3">
        <v>25.0</v>
      </c>
      <c r="P137" s="3">
        <v>16.0</v>
      </c>
    </row>
    <row r="138">
      <c r="B138" s="3">
        <v>50.0</v>
      </c>
      <c r="C138" s="9">
        <f t="shared" si="27"/>
        <v>183</v>
      </c>
      <c r="D138" s="9">
        <f t="shared" si="28"/>
        <v>9150</v>
      </c>
      <c r="E138" s="3">
        <v>2500.0</v>
      </c>
      <c r="F138" s="3"/>
      <c r="G138" s="3"/>
      <c r="K138" s="3">
        <v>25.0</v>
      </c>
      <c r="P138" s="3">
        <v>12.0</v>
      </c>
    </row>
    <row r="139">
      <c r="B139" s="3">
        <v>30.0</v>
      </c>
      <c r="C139" s="9">
        <f t="shared" si="27"/>
        <v>170</v>
      </c>
      <c r="D139" s="9">
        <f t="shared" si="28"/>
        <v>5100</v>
      </c>
      <c r="E139" s="3">
        <v>1500.0</v>
      </c>
      <c r="F139" s="3"/>
      <c r="G139" s="3"/>
      <c r="P139" s="3">
        <v>8.0</v>
      </c>
    </row>
    <row r="140">
      <c r="C140" s="9"/>
      <c r="D140" s="9">
        <f t="shared" si="28"/>
        <v>0</v>
      </c>
    </row>
    <row r="141">
      <c r="A141" s="1" t="s">
        <v>137</v>
      </c>
      <c r="B141" s="3">
        <v>100.0</v>
      </c>
      <c r="C141" s="9">
        <f t="shared" ref="C141:C144" si="29">D141/B141</f>
        <v>114</v>
      </c>
      <c r="D141" s="9">
        <f t="shared" si="28"/>
        <v>11400</v>
      </c>
      <c r="E141" s="3">
        <v>5000.0</v>
      </c>
      <c r="I141" s="3">
        <v>80.0</v>
      </c>
      <c r="K141" s="3"/>
      <c r="L141" s="3">
        <v>4000.0</v>
      </c>
    </row>
    <row r="142">
      <c r="A142" s="3" t="s">
        <v>132</v>
      </c>
      <c r="B142" s="3">
        <v>70.0</v>
      </c>
      <c r="C142" s="9">
        <f t="shared" si="29"/>
        <v>100</v>
      </c>
      <c r="D142" s="9">
        <f t="shared" si="28"/>
        <v>7000</v>
      </c>
      <c r="E142" s="3">
        <v>3500.0</v>
      </c>
      <c r="I142" s="3">
        <v>50.0</v>
      </c>
      <c r="J142" s="3">
        <v>10.0</v>
      </c>
    </row>
    <row r="143">
      <c r="A143" s="3" t="s">
        <v>68</v>
      </c>
      <c r="B143" s="3">
        <v>50.0</v>
      </c>
      <c r="C143" s="9">
        <f t="shared" si="29"/>
        <v>94</v>
      </c>
      <c r="D143" s="9">
        <f t="shared" si="28"/>
        <v>4700</v>
      </c>
      <c r="E143" s="3">
        <v>2500.0</v>
      </c>
      <c r="I143" s="3">
        <v>40.0</v>
      </c>
      <c r="J143" s="3">
        <v>5.0</v>
      </c>
    </row>
    <row r="144">
      <c r="B144" s="3">
        <v>10.0</v>
      </c>
      <c r="C144" s="9">
        <f t="shared" si="29"/>
        <v>94</v>
      </c>
      <c r="D144" s="9">
        <f t="shared" si="28"/>
        <v>940</v>
      </c>
      <c r="E144" s="3">
        <v>500.0</v>
      </c>
      <c r="I144" s="3">
        <v>8.0</v>
      </c>
      <c r="J144" s="3">
        <v>1.0</v>
      </c>
    </row>
    <row r="145">
      <c r="C145" s="9"/>
      <c r="D145" s="9">
        <f t="shared" si="28"/>
        <v>0</v>
      </c>
    </row>
    <row r="146">
      <c r="A146" s="1" t="s">
        <v>138</v>
      </c>
      <c r="B146" s="3">
        <v>100.0</v>
      </c>
      <c r="C146" s="9">
        <f t="shared" ref="C146:C149" si="30">D146/B146</f>
        <v>130</v>
      </c>
      <c r="D146" s="9">
        <f t="shared" si="28"/>
        <v>13000</v>
      </c>
      <c r="E146" s="3">
        <v>5000.0</v>
      </c>
      <c r="J146" s="3">
        <v>15.0</v>
      </c>
      <c r="Q146" s="3">
        <v>100.0</v>
      </c>
    </row>
    <row r="147">
      <c r="A147" s="3" t="s">
        <v>126</v>
      </c>
      <c r="B147" s="3">
        <v>70.0</v>
      </c>
      <c r="C147" s="9">
        <f t="shared" si="30"/>
        <v>218.5714286</v>
      </c>
      <c r="D147" s="9">
        <f t="shared" si="28"/>
        <v>15300</v>
      </c>
      <c r="E147" s="3">
        <v>3500.0</v>
      </c>
      <c r="F147" s="3"/>
      <c r="G147" s="3">
        <v>6.0E7</v>
      </c>
      <c r="M147" s="3">
        <v>25000.0</v>
      </c>
      <c r="Q147" s="3">
        <v>60.0</v>
      </c>
    </row>
    <row r="148">
      <c r="A148" s="3" t="s">
        <v>139</v>
      </c>
      <c r="B148" s="3">
        <v>20.0</v>
      </c>
      <c r="C148" s="9">
        <f t="shared" si="30"/>
        <v>280</v>
      </c>
      <c r="D148" s="9">
        <f t="shared" si="28"/>
        <v>5600</v>
      </c>
      <c r="E148" s="3">
        <v>1000.0</v>
      </c>
      <c r="P148" s="3">
        <v>8.0</v>
      </c>
      <c r="Q148" s="3">
        <v>20.0</v>
      </c>
    </row>
    <row r="149">
      <c r="B149" s="3">
        <v>5.0</v>
      </c>
      <c r="C149" s="9">
        <f t="shared" si="30"/>
        <v>174</v>
      </c>
      <c r="D149" s="9">
        <f t="shared" si="28"/>
        <v>870</v>
      </c>
      <c r="E149" s="3">
        <v>250.0</v>
      </c>
      <c r="N149" s="3">
        <v>10.0</v>
      </c>
      <c r="Q149" s="3">
        <v>10.0</v>
      </c>
    </row>
    <row r="150">
      <c r="C150" s="9"/>
      <c r="D150" s="9">
        <f t="shared" si="28"/>
        <v>0</v>
      </c>
    </row>
    <row r="151">
      <c r="A151" s="1" t="s">
        <v>140</v>
      </c>
      <c r="B151" s="3">
        <v>100.0</v>
      </c>
      <c r="C151" s="9">
        <f t="shared" ref="C151:C155" si="31">D151/B151</f>
        <v>128.5</v>
      </c>
      <c r="D151" s="9">
        <f t="shared" ref="D151:D155" si="32">E151+(F151*$F$2)+(G151*$G$2)+(H151*$H$2)+(I151*$I$2)+(J151*$J$2)+(K151*$K$2)+L151+(M151*$M$2)+(N151*$N$2)+(O151*$O$2)+(P151*$P$2)+(Q151*$Q$2)+(R151*$R$2)+(S151*$S$2)+(T151*$T$2)+(U151*$U$2)+(V151*$V$2)+(W151*$W$2)+(X151*$X$2)</f>
        <v>12850</v>
      </c>
      <c r="E151" s="3">
        <v>5000.0</v>
      </c>
      <c r="H151" s="3">
        <v>50.0</v>
      </c>
      <c r="X151" s="3">
        <v>800.0</v>
      </c>
    </row>
    <row r="152">
      <c r="A152" s="3" t="s">
        <v>57</v>
      </c>
      <c r="B152" s="3">
        <v>70.0</v>
      </c>
      <c r="C152" s="9">
        <f t="shared" si="31"/>
        <v>120.7142857</v>
      </c>
      <c r="D152" s="9">
        <f t="shared" si="32"/>
        <v>8450</v>
      </c>
      <c r="E152" s="3">
        <v>3500.0</v>
      </c>
      <c r="H152" s="3">
        <v>30.0</v>
      </c>
      <c r="X152" s="3">
        <v>600.0</v>
      </c>
    </row>
    <row r="153">
      <c r="A153" s="3" t="s">
        <v>141</v>
      </c>
      <c r="B153" s="3">
        <v>50.0</v>
      </c>
      <c r="C153" s="9">
        <f t="shared" si="31"/>
        <v>116</v>
      </c>
      <c r="D153" s="9">
        <f t="shared" si="32"/>
        <v>5800</v>
      </c>
      <c r="E153" s="3">
        <v>2500.0</v>
      </c>
      <c r="H153" s="3">
        <v>20.0</v>
      </c>
      <c r="X153" s="3">
        <v>400.0</v>
      </c>
    </row>
    <row r="154">
      <c r="B154" s="3">
        <v>20.0</v>
      </c>
      <c r="C154" s="9">
        <f t="shared" si="31"/>
        <v>157.5</v>
      </c>
      <c r="D154" s="9">
        <f t="shared" si="32"/>
        <v>3150</v>
      </c>
      <c r="E154" s="3">
        <v>1000.0</v>
      </c>
      <c r="H154" s="3">
        <v>14.0</v>
      </c>
      <c r="X154" s="3">
        <v>200.0</v>
      </c>
    </row>
    <row r="155">
      <c r="B155" s="3">
        <v>10.0</v>
      </c>
      <c r="C155" s="9">
        <f t="shared" si="31"/>
        <v>195</v>
      </c>
      <c r="D155" s="9">
        <f t="shared" si="32"/>
        <v>1950</v>
      </c>
      <c r="E155" s="3">
        <v>500.0</v>
      </c>
      <c r="H155" s="3">
        <v>10.0</v>
      </c>
      <c r="X155" s="3">
        <v>100.0</v>
      </c>
    </row>
    <row r="156">
      <c r="C156" s="9"/>
      <c r="D156" s="9"/>
    </row>
    <row r="157">
      <c r="A157" s="1" t="s">
        <v>142</v>
      </c>
      <c r="B157" s="3">
        <v>70.0</v>
      </c>
      <c r="C157">
        <f t="shared" ref="C157:C159" si="33">D157/B157</f>
        <v>92.85714286</v>
      </c>
      <c r="D157" s="9">
        <f t="shared" ref="D157:D159" si="34">E157+(F157*$F$2)+(G157*$G$2)+(H157*$H$2)+(I157*$I$2)+(J157*$J$2)+(K157*$K$2)+L157+(M157*$M$2)+(N157*$N$2)+(O157*$O$2)+(P157*$P$2)+(Q157*$Q$2)+(R157*$R$2)+(S157*$S$2)+(T157*$T$2)+(U157*$U$2)+(V157*$V$2)+(W157*$W$2)+(X157*$X$2)</f>
        <v>6500</v>
      </c>
      <c r="E157" s="3">
        <v>3500.0</v>
      </c>
      <c r="F157" s="3">
        <v>10.0</v>
      </c>
      <c r="X157" s="3">
        <v>1000.0</v>
      </c>
    </row>
    <row r="158">
      <c r="A158" s="3" t="s">
        <v>66</v>
      </c>
      <c r="B158" s="3">
        <v>20.0</v>
      </c>
      <c r="C158">
        <f t="shared" si="33"/>
        <v>180</v>
      </c>
      <c r="D158" s="9">
        <f t="shared" si="34"/>
        <v>3600</v>
      </c>
      <c r="E158" s="3">
        <v>1000.0</v>
      </c>
      <c r="P158" s="3">
        <v>4.0</v>
      </c>
      <c r="X158" s="3">
        <v>400.0</v>
      </c>
    </row>
    <row r="159">
      <c r="A159" s="3" t="s">
        <v>141</v>
      </c>
      <c r="B159" s="3">
        <v>5.0</v>
      </c>
      <c r="C159">
        <f t="shared" si="33"/>
        <v>250</v>
      </c>
      <c r="D159" s="9">
        <f t="shared" si="34"/>
        <v>1250</v>
      </c>
      <c r="E159" s="3">
        <v>250.0</v>
      </c>
      <c r="F159" s="3">
        <v>10.0</v>
      </c>
    </row>
    <row r="160">
      <c r="A160" s="3" t="s">
        <v>143</v>
      </c>
      <c r="D160" s="9"/>
    </row>
    <row r="161">
      <c r="D161" s="9"/>
    </row>
    <row r="162">
      <c r="A162" s="1" t="s">
        <v>144</v>
      </c>
      <c r="B162" s="3">
        <v>100.0</v>
      </c>
      <c r="C162">
        <f t="shared" ref="C162:C165" si="35">D162/B162</f>
        <v>168</v>
      </c>
      <c r="D162" s="9">
        <f t="shared" ref="D162:D165" si="36">E162+(F162*$F$2)+(G162*$G$2)+(H162*$H$2)+(I162*$I$2)+(J162*$J$2)+(K162*$K$2)+L162+(M162*$M$2)+(N162*$N$2)+(O162*$O$2)+(P162*$P$2)+(Q162*$Q$2)+(R162*$R$2)+(S162*$S$2)+(T162*$T$2)+(U162*$U$2)+(V162*$V$2)+(W162*$W$2)+(X162*$X$2)</f>
        <v>16800</v>
      </c>
      <c r="E162" s="3">
        <v>5000.0</v>
      </c>
      <c r="F162" s="3">
        <v>10.0</v>
      </c>
      <c r="P162" s="3">
        <v>24.0</v>
      </c>
    </row>
    <row r="163">
      <c r="A163" s="3" t="s">
        <v>96</v>
      </c>
      <c r="B163" s="3">
        <v>70.0</v>
      </c>
      <c r="C163">
        <f t="shared" si="35"/>
        <v>170.7142857</v>
      </c>
      <c r="D163" s="9">
        <f t="shared" si="36"/>
        <v>11950</v>
      </c>
      <c r="E163" s="3">
        <v>3500.0</v>
      </c>
      <c r="K163" s="3">
        <v>25.0</v>
      </c>
      <c r="P163" s="3">
        <v>16.0</v>
      </c>
    </row>
    <row r="164">
      <c r="A164" s="3" t="s">
        <v>55</v>
      </c>
      <c r="B164" s="3">
        <v>50.0</v>
      </c>
      <c r="C164">
        <f t="shared" si="35"/>
        <v>183</v>
      </c>
      <c r="D164" s="9">
        <f t="shared" si="36"/>
        <v>9150</v>
      </c>
      <c r="E164" s="3">
        <v>2500.0</v>
      </c>
      <c r="K164" s="3">
        <v>25.0</v>
      </c>
      <c r="P164" s="3">
        <v>12.0</v>
      </c>
    </row>
    <row r="165">
      <c r="B165" s="3">
        <v>30.0</v>
      </c>
      <c r="C165">
        <f t="shared" si="35"/>
        <v>170</v>
      </c>
      <c r="D165" s="9">
        <f t="shared" si="36"/>
        <v>5100</v>
      </c>
      <c r="E165" s="3">
        <v>1500.0</v>
      </c>
      <c r="P165" s="3">
        <v>8.0</v>
      </c>
    </row>
    <row r="166">
      <c r="D166" s="9"/>
    </row>
    <row r="167">
      <c r="A167" s="1" t="s">
        <v>145</v>
      </c>
      <c r="B167" s="3">
        <v>100.0</v>
      </c>
      <c r="C167">
        <f t="shared" ref="C167:C170" si="37">D167/B167</f>
        <v>124</v>
      </c>
      <c r="D167" s="9">
        <f t="shared" ref="D167:D170" si="38">E167+(F167*$F$2)+(G167*$G$2)+(H167*$H$2)+(I167*$I$2)+(J167*$J$2)+(K167*$K$2)+L167+(M167*$M$2)+(N167*$N$2)+(O167*$O$2)+(P167*$P$2)+(Q167*$Q$2)+(R167*$R$2)+(S167*$S$2)+(T167*$T$2)+(U167*$U$2)+(V167*$V$2)+(W167*$W$2)+(X167*$X$2)</f>
        <v>12400</v>
      </c>
      <c r="E167" s="3">
        <v>5000.0</v>
      </c>
      <c r="I167" s="3">
        <v>80.0</v>
      </c>
      <c r="L167" s="3">
        <v>5000.0</v>
      </c>
    </row>
    <row r="168">
      <c r="A168" s="3" t="s">
        <v>68</v>
      </c>
      <c r="B168" s="3">
        <v>70.0</v>
      </c>
      <c r="C168">
        <f t="shared" si="37"/>
        <v>114.2857143</v>
      </c>
      <c r="D168" s="9">
        <f t="shared" si="38"/>
        <v>8000</v>
      </c>
      <c r="E168" s="3">
        <v>3500.0</v>
      </c>
      <c r="F168" s="3">
        <v>10.0</v>
      </c>
      <c r="I168" s="3">
        <v>50.0</v>
      </c>
      <c r="J168" s="3">
        <v>10.0</v>
      </c>
    </row>
    <row r="169">
      <c r="A169" s="3" t="s">
        <v>126</v>
      </c>
      <c r="B169" s="3">
        <v>50.0</v>
      </c>
      <c r="C169">
        <f t="shared" si="37"/>
        <v>94</v>
      </c>
      <c r="D169" s="9">
        <f t="shared" si="38"/>
        <v>4700</v>
      </c>
      <c r="E169" s="3">
        <v>2500.0</v>
      </c>
      <c r="I169" s="3">
        <v>40.0</v>
      </c>
      <c r="J169" s="3">
        <v>5.0</v>
      </c>
    </row>
    <row r="170">
      <c r="B170" s="3">
        <v>10.0</v>
      </c>
      <c r="C170">
        <f t="shared" si="37"/>
        <v>94</v>
      </c>
      <c r="D170" s="9">
        <f t="shared" si="38"/>
        <v>940</v>
      </c>
      <c r="E170" s="3">
        <v>500.0</v>
      </c>
      <c r="I170" s="3">
        <v>8.0</v>
      </c>
      <c r="J170" s="3">
        <v>1.0</v>
      </c>
    </row>
    <row r="171">
      <c r="D171" s="9"/>
    </row>
    <row r="172">
      <c r="A172" s="1" t="s">
        <v>146</v>
      </c>
      <c r="B172" s="3">
        <v>100.0</v>
      </c>
      <c r="C172">
        <f t="shared" ref="C172:C185" si="39">D172/B172</f>
        <v>130</v>
      </c>
      <c r="D172" s="9">
        <f t="shared" ref="D172:D182" si="40">E172+(F172*$F$2)+(G172*$G$2)+(H172*$H$2)+(I172*$I$2)+(J172*$J$2)+(K172*$K$2)+L172+(M172*$M$2)+(N172*$N$2)+(O172*$O$2)+(P172*$P$2)+(Q172*$Q$2)+(R172*$R$2)+(S172*$S$2)+(T172*$T$2)+(U172*$U$2)+(V172*$V$2)+(W172*$W$2)+(X172*$X$2)</f>
        <v>13000</v>
      </c>
      <c r="E172" s="3">
        <v>5000.0</v>
      </c>
      <c r="J172" s="3">
        <v>15.0</v>
      </c>
      <c r="Q172" s="3">
        <v>100.0</v>
      </c>
    </row>
    <row r="173">
      <c r="A173" s="3" t="s">
        <v>143</v>
      </c>
      <c r="B173" s="3">
        <v>70.0</v>
      </c>
      <c r="C173">
        <f t="shared" si="39"/>
        <v>218.5714286</v>
      </c>
      <c r="D173" s="9">
        <f t="shared" si="40"/>
        <v>15300</v>
      </c>
      <c r="E173" s="3">
        <v>3500.0</v>
      </c>
      <c r="G173" s="3">
        <v>6.0E7</v>
      </c>
      <c r="M173" s="3">
        <v>25000.0</v>
      </c>
      <c r="Q173" s="3">
        <v>60.0</v>
      </c>
    </row>
    <row r="174">
      <c r="A174" s="3" t="s">
        <v>118</v>
      </c>
      <c r="B174" s="3">
        <v>20.0</v>
      </c>
      <c r="C174">
        <f t="shared" si="39"/>
        <v>260</v>
      </c>
      <c r="D174" s="9">
        <f t="shared" si="40"/>
        <v>5200</v>
      </c>
      <c r="E174" s="3">
        <v>1000.0</v>
      </c>
      <c r="P174" s="3">
        <v>6.0</v>
      </c>
      <c r="Q174" s="3">
        <v>30.0</v>
      </c>
    </row>
    <row r="175">
      <c r="A175" s="3" t="s">
        <v>132</v>
      </c>
      <c r="B175" s="3">
        <v>5.0</v>
      </c>
      <c r="C175">
        <f t="shared" si="39"/>
        <v>250</v>
      </c>
      <c r="D175" s="9">
        <f t="shared" si="40"/>
        <v>1250</v>
      </c>
      <c r="E175" s="3">
        <v>250.0</v>
      </c>
      <c r="Q175" s="3">
        <v>20.0</v>
      </c>
    </row>
    <row r="176">
      <c r="C176" t="str">
        <f t="shared" si="39"/>
        <v>#DIV/0!</v>
      </c>
      <c r="D176" s="9">
        <f t="shared" si="40"/>
        <v>0</v>
      </c>
    </row>
    <row r="177">
      <c r="A177" s="1" t="s">
        <v>147</v>
      </c>
      <c r="B177" s="3">
        <v>100.0</v>
      </c>
      <c r="C177">
        <f t="shared" si="39"/>
        <v>145</v>
      </c>
      <c r="D177" s="9">
        <f t="shared" si="40"/>
        <v>14500</v>
      </c>
      <c r="E177" s="3">
        <v>5000.0</v>
      </c>
      <c r="H177" s="3">
        <v>40.0</v>
      </c>
      <c r="P177" s="3">
        <v>10.0</v>
      </c>
    </row>
    <row r="178">
      <c r="A178" s="3" t="s">
        <v>57</v>
      </c>
      <c r="B178" s="3">
        <v>70.0</v>
      </c>
      <c r="C178">
        <f t="shared" si="39"/>
        <v>126.7857143</v>
      </c>
      <c r="D178" s="9">
        <f t="shared" si="40"/>
        <v>8875</v>
      </c>
      <c r="E178" s="3">
        <v>3500.0</v>
      </c>
      <c r="H178" s="3">
        <v>25.0</v>
      </c>
      <c r="P178" s="3">
        <v>5.0</v>
      </c>
    </row>
    <row r="179">
      <c r="A179" s="3" t="s">
        <v>148</v>
      </c>
      <c r="B179" s="3">
        <v>30.0</v>
      </c>
      <c r="C179">
        <f t="shared" si="39"/>
        <v>142.5</v>
      </c>
      <c r="D179" s="9">
        <f t="shared" si="40"/>
        <v>4275</v>
      </c>
      <c r="E179" s="3">
        <v>1500.0</v>
      </c>
      <c r="H179" s="3">
        <v>15.0</v>
      </c>
      <c r="P179" s="3">
        <v>2.0</v>
      </c>
    </row>
    <row r="180">
      <c r="A180" s="3" t="s">
        <v>149</v>
      </c>
      <c r="B180" s="3">
        <v>10.0</v>
      </c>
      <c r="C180">
        <f t="shared" si="39"/>
        <v>157.5</v>
      </c>
      <c r="D180" s="9">
        <f t="shared" si="40"/>
        <v>1575</v>
      </c>
      <c r="E180" s="3">
        <v>500.0</v>
      </c>
      <c r="H180" s="3">
        <v>5.0</v>
      </c>
      <c r="P180" s="3">
        <v>1.0</v>
      </c>
    </row>
    <row r="181">
      <c r="B181" s="3">
        <v>5.0</v>
      </c>
      <c r="C181">
        <f t="shared" si="39"/>
        <v>165</v>
      </c>
      <c r="D181" s="9">
        <f t="shared" si="40"/>
        <v>825</v>
      </c>
      <c r="E181" s="3">
        <v>250.0</v>
      </c>
      <c r="H181" s="3">
        <v>1.0</v>
      </c>
      <c r="P181" s="3">
        <v>1.0</v>
      </c>
    </row>
    <row r="182">
      <c r="C182" t="str">
        <f t="shared" si="39"/>
        <v>#DIV/0!</v>
      </c>
      <c r="D182" s="9">
        <f t="shared" si="40"/>
        <v>0</v>
      </c>
    </row>
    <row r="183">
      <c r="A183" s="1" t="s">
        <v>150</v>
      </c>
      <c r="B183" s="3">
        <v>100.0</v>
      </c>
      <c r="C183">
        <f t="shared" si="39"/>
        <v>130</v>
      </c>
      <c r="D183" s="9">
        <f t="shared" ref="D183:D185" si="41">E183+(F183*$F$2)+(G183*$G$2)+(H183*$H$2)+(I183*$I$2)+(J183*$J$2)+(K183*$K$2)+L183+(M183*$M$2)+(N183*$N$2)+(O183*$O$2)+(P183*$P$2)+(Q183*$Q$2)+(R183*$R$2)+(S183*$S$2)+(T183*$T$2)+(U183*$U$2)+(V183*$V$2)+(W183*$W$2)+(X183*$X$2)+(Y183*$Y$2)</f>
        <v>13000</v>
      </c>
      <c r="E183" s="3">
        <v>5000.0</v>
      </c>
      <c r="J183" s="3">
        <v>20.0</v>
      </c>
      <c r="L183" s="3">
        <v>4000.0</v>
      </c>
    </row>
    <row r="184">
      <c r="A184" s="3" t="s">
        <v>66</v>
      </c>
      <c r="B184" s="3">
        <v>70.0</v>
      </c>
      <c r="C184">
        <f t="shared" si="39"/>
        <v>239.1428571</v>
      </c>
      <c r="D184" s="9">
        <f t="shared" si="41"/>
        <v>16740</v>
      </c>
      <c r="E184" s="3">
        <v>3500.0</v>
      </c>
      <c r="F184" s="3">
        <v>10.0</v>
      </c>
      <c r="G184" s="3">
        <v>1.0E8</v>
      </c>
      <c r="M184" s="3">
        <v>20000.0</v>
      </c>
    </row>
    <row r="185">
      <c r="A185" s="3" t="s">
        <v>55</v>
      </c>
      <c r="B185" s="3">
        <v>10.0</v>
      </c>
      <c r="C185">
        <f t="shared" si="39"/>
        <v>257.2</v>
      </c>
      <c r="D185" s="9">
        <f t="shared" si="41"/>
        <v>2572</v>
      </c>
      <c r="E185" s="3">
        <v>500.0</v>
      </c>
      <c r="G185" s="3">
        <v>1.0E7</v>
      </c>
      <c r="M185" s="3">
        <v>6000.0</v>
      </c>
      <c r="Y185" s="3">
        <v>2.0</v>
      </c>
    </row>
    <row r="186">
      <c r="D186" s="9"/>
    </row>
    <row r="187">
      <c r="A187" s="1" t="s">
        <v>151</v>
      </c>
      <c r="B187" s="3">
        <v>100.0</v>
      </c>
      <c r="C187">
        <f t="shared" ref="C187:C238" si="42">D187/B187</f>
        <v>149.1</v>
      </c>
      <c r="D187" s="9">
        <f t="shared" ref="D187:D215" si="43">E187+(F187*$F$2)+(G187*$G$2)+(H187*$H$2)+(I187*$I$2)+(J187*$J$2)+(K187*$K$2)+L187+(M187*$M$2)+(N187*$N$2)+(O187*$O$2)+(P187*$P$2)+(Q187*$Q$2)+(R187*$R$2)+(S187*$S$2)+(T187*$T$2)+(U187*$U$2)+(V187*$V$2)+(W187*$W$2)+(X187*$X$2)+(Y187*$Y$2)+(Z187*$Z$2)+(AA187*$AA$2)</f>
        <v>14910</v>
      </c>
      <c r="E187" s="3">
        <v>5000.0</v>
      </c>
      <c r="H187" s="3">
        <v>50.0</v>
      </c>
      <c r="Z187" s="3">
        <v>60.0</v>
      </c>
      <c r="AA187" s="3">
        <v>50.0</v>
      </c>
    </row>
    <row r="188">
      <c r="A188" s="3" t="s">
        <v>152</v>
      </c>
      <c r="B188" s="3">
        <v>70.0</v>
      </c>
      <c r="C188">
        <f t="shared" si="42"/>
        <v>140.1714286</v>
      </c>
      <c r="D188" s="9">
        <f t="shared" si="43"/>
        <v>9812</v>
      </c>
      <c r="E188" s="3">
        <v>3500.0</v>
      </c>
      <c r="H188" s="3">
        <v>30.0</v>
      </c>
      <c r="Z188" s="3">
        <v>42.0</v>
      </c>
      <c r="AA188" s="3">
        <v>35.0</v>
      </c>
    </row>
    <row r="189">
      <c r="A189" s="3" t="s">
        <v>143</v>
      </c>
      <c r="B189" s="3">
        <v>50.0</v>
      </c>
      <c r="C189">
        <f t="shared" si="42"/>
        <v>118.04</v>
      </c>
      <c r="D189" s="9">
        <f t="shared" si="43"/>
        <v>5902</v>
      </c>
      <c r="E189" s="3">
        <v>2500.0</v>
      </c>
      <c r="H189" s="3">
        <v>18.0</v>
      </c>
      <c r="Z189" s="3">
        <v>32.0</v>
      </c>
    </row>
    <row r="190">
      <c r="A190" s="3" t="s">
        <v>57</v>
      </c>
      <c r="B190" s="3">
        <v>20.0</v>
      </c>
      <c r="C190">
        <f t="shared" si="42"/>
        <v>118</v>
      </c>
      <c r="D190" s="9">
        <f t="shared" si="43"/>
        <v>2360</v>
      </c>
      <c r="E190" s="3">
        <v>1000.0</v>
      </c>
      <c r="H190" s="3">
        <v>8.0</v>
      </c>
      <c r="AA190" s="3">
        <v>12.0</v>
      </c>
    </row>
    <row r="191">
      <c r="A191" s="3" t="s">
        <v>153</v>
      </c>
      <c r="B191" s="3">
        <v>5.0</v>
      </c>
      <c r="C191">
        <f t="shared" si="42"/>
        <v>143</v>
      </c>
      <c r="D191" s="9">
        <f t="shared" si="43"/>
        <v>715</v>
      </c>
      <c r="E191" s="3">
        <v>250.0</v>
      </c>
      <c r="H191" s="3">
        <v>3.0</v>
      </c>
      <c r="AA191" s="3">
        <v>3.0</v>
      </c>
    </row>
    <row r="192">
      <c r="C192" t="str">
        <f t="shared" si="42"/>
        <v>#DIV/0!</v>
      </c>
      <c r="D192" s="9">
        <f t="shared" si="43"/>
        <v>0</v>
      </c>
    </row>
    <row r="193">
      <c r="A193" s="1" t="s">
        <v>154</v>
      </c>
      <c r="B193" s="3">
        <v>100.0</v>
      </c>
      <c r="C193">
        <f t="shared" si="42"/>
        <v>165</v>
      </c>
      <c r="D193" s="9">
        <f t="shared" si="43"/>
        <v>16500</v>
      </c>
      <c r="E193" s="3">
        <v>5000.0</v>
      </c>
      <c r="K193" s="3">
        <v>50.0</v>
      </c>
      <c r="P193" s="3">
        <v>20.0</v>
      </c>
    </row>
    <row r="194">
      <c r="A194" s="3" t="s">
        <v>68</v>
      </c>
      <c r="B194" s="3">
        <v>70.0</v>
      </c>
      <c r="C194">
        <f t="shared" si="42"/>
        <v>170.7142857</v>
      </c>
      <c r="D194" s="9">
        <f t="shared" si="43"/>
        <v>11950</v>
      </c>
      <c r="E194" s="3">
        <v>3500.0</v>
      </c>
      <c r="K194" s="3">
        <v>25.0</v>
      </c>
      <c r="P194" s="3">
        <v>16.0</v>
      </c>
    </row>
    <row r="195">
      <c r="A195" s="3" t="s">
        <v>96</v>
      </c>
      <c r="B195" s="3">
        <v>50.0</v>
      </c>
      <c r="C195">
        <f t="shared" si="42"/>
        <v>183</v>
      </c>
      <c r="D195" s="9">
        <f t="shared" si="43"/>
        <v>9150</v>
      </c>
      <c r="E195" s="3">
        <v>2500.0</v>
      </c>
      <c r="K195" s="3">
        <v>25.0</v>
      </c>
      <c r="P195" s="3">
        <v>12.0</v>
      </c>
    </row>
    <row r="196">
      <c r="A196" s="3" t="s">
        <v>115</v>
      </c>
      <c r="B196" s="3">
        <v>30.0</v>
      </c>
      <c r="C196">
        <f t="shared" si="42"/>
        <v>120.5</v>
      </c>
      <c r="D196" s="9">
        <f t="shared" si="43"/>
        <v>3615</v>
      </c>
      <c r="E196" s="3">
        <v>15.0</v>
      </c>
      <c r="P196" s="3">
        <v>8.0</v>
      </c>
    </row>
    <row r="197">
      <c r="C197" t="str">
        <f t="shared" si="42"/>
        <v>#DIV/0!</v>
      </c>
      <c r="D197" s="9">
        <f t="shared" si="43"/>
        <v>0</v>
      </c>
    </row>
    <row r="198">
      <c r="A198" s="1" t="s">
        <v>155</v>
      </c>
      <c r="B198" s="3">
        <v>100.0</v>
      </c>
      <c r="C198">
        <f t="shared" si="42"/>
        <v>110</v>
      </c>
      <c r="D198" s="9">
        <f t="shared" si="43"/>
        <v>11000</v>
      </c>
      <c r="E198" s="3">
        <v>5000.0</v>
      </c>
      <c r="F198" s="3">
        <v>10.0</v>
      </c>
      <c r="K198" s="3"/>
      <c r="Q198" s="3">
        <v>100.0</v>
      </c>
    </row>
    <row r="199">
      <c r="A199" s="3" t="s">
        <v>126</v>
      </c>
      <c r="B199" s="3">
        <v>50.0</v>
      </c>
      <c r="C199">
        <f t="shared" si="42"/>
        <v>140</v>
      </c>
      <c r="D199" s="9">
        <f t="shared" si="43"/>
        <v>7000</v>
      </c>
      <c r="E199" s="3">
        <v>2500.0</v>
      </c>
      <c r="K199" s="3">
        <v>50.0</v>
      </c>
      <c r="Q199" s="3">
        <v>40.0</v>
      </c>
    </row>
    <row r="200">
      <c r="A200" s="3" t="s">
        <v>118</v>
      </c>
      <c r="B200" s="3">
        <v>30.0</v>
      </c>
      <c r="C200">
        <f t="shared" si="42"/>
        <v>133.3333333</v>
      </c>
      <c r="D200" s="9">
        <f t="shared" si="43"/>
        <v>4000</v>
      </c>
      <c r="E200" s="3">
        <v>1500.0</v>
      </c>
      <c r="K200" s="3">
        <v>25.0</v>
      </c>
      <c r="Q200" s="3">
        <v>25.0</v>
      </c>
    </row>
    <row r="201">
      <c r="B201" s="3">
        <v>5.0</v>
      </c>
      <c r="C201">
        <f t="shared" si="42"/>
        <v>106.6666667</v>
      </c>
      <c r="D201" s="9">
        <f t="shared" si="43"/>
        <v>533.3333333</v>
      </c>
      <c r="E201" s="3">
        <v>250.0</v>
      </c>
      <c r="Q201" s="3">
        <v>4.0</v>
      </c>
      <c r="R201" s="3">
        <v>50.0</v>
      </c>
    </row>
    <row r="202">
      <c r="C202" t="str">
        <f t="shared" si="42"/>
        <v>#DIV/0!</v>
      </c>
      <c r="D202" s="9">
        <f t="shared" si="43"/>
        <v>0</v>
      </c>
    </row>
    <row r="203">
      <c r="C203" t="str">
        <f t="shared" si="42"/>
        <v>#DIV/0!</v>
      </c>
      <c r="D203" s="9">
        <f t="shared" si="43"/>
        <v>0</v>
      </c>
    </row>
    <row r="204">
      <c r="A204" s="3" t="s">
        <v>156</v>
      </c>
      <c r="B204" s="3">
        <v>100.0</v>
      </c>
      <c r="C204">
        <f t="shared" si="42"/>
        <v>145</v>
      </c>
      <c r="D204" s="9">
        <f t="shared" si="43"/>
        <v>14500</v>
      </c>
      <c r="E204" s="3">
        <v>5000.0</v>
      </c>
      <c r="H204" s="3">
        <v>40.0</v>
      </c>
      <c r="P204" s="3">
        <v>10.0</v>
      </c>
    </row>
    <row r="205">
      <c r="A205" s="3" t="s">
        <v>57</v>
      </c>
      <c r="B205" s="3">
        <v>70.0</v>
      </c>
      <c r="C205">
        <f t="shared" si="42"/>
        <v>126.7857143</v>
      </c>
      <c r="D205" s="9">
        <f t="shared" si="43"/>
        <v>8875</v>
      </c>
      <c r="E205" s="3">
        <v>3500.0</v>
      </c>
      <c r="H205" s="3">
        <v>25.0</v>
      </c>
      <c r="P205" s="3">
        <v>5.0</v>
      </c>
    </row>
    <row r="206">
      <c r="A206" s="3" t="s">
        <v>55</v>
      </c>
      <c r="B206" s="3">
        <v>30.0</v>
      </c>
      <c r="C206">
        <f t="shared" si="42"/>
        <v>142.5</v>
      </c>
      <c r="D206" s="9">
        <f t="shared" si="43"/>
        <v>4275</v>
      </c>
      <c r="E206" s="3">
        <v>1500.0</v>
      </c>
      <c r="H206" s="3">
        <v>15.0</v>
      </c>
      <c r="P206" s="3">
        <v>2.0</v>
      </c>
    </row>
    <row r="207">
      <c r="B207" s="3">
        <v>10.0</v>
      </c>
      <c r="C207">
        <f t="shared" si="42"/>
        <v>157.5</v>
      </c>
      <c r="D207" s="9">
        <f t="shared" si="43"/>
        <v>1575</v>
      </c>
      <c r="E207" s="3">
        <v>500.0</v>
      </c>
      <c r="H207" s="3">
        <v>5.0</v>
      </c>
      <c r="P207" s="3">
        <v>1.0</v>
      </c>
    </row>
    <row r="208">
      <c r="B208" s="3">
        <v>5.0</v>
      </c>
      <c r="C208">
        <f t="shared" si="42"/>
        <v>165</v>
      </c>
      <c r="D208" s="9">
        <f t="shared" si="43"/>
        <v>825</v>
      </c>
      <c r="E208" s="3">
        <v>250.0</v>
      </c>
      <c r="H208" s="3">
        <v>1.0</v>
      </c>
      <c r="P208" s="3">
        <v>1.0</v>
      </c>
    </row>
    <row r="209">
      <c r="C209" t="str">
        <f t="shared" si="42"/>
        <v>#DIV/0!</v>
      </c>
      <c r="D209" s="9">
        <f t="shared" si="43"/>
        <v>0</v>
      </c>
    </row>
    <row r="210">
      <c r="A210" s="3" t="s">
        <v>157</v>
      </c>
      <c r="B210" s="3">
        <v>100.0</v>
      </c>
      <c r="C210">
        <f t="shared" si="42"/>
        <v>165</v>
      </c>
      <c r="D210" s="9">
        <f t="shared" si="43"/>
        <v>16500</v>
      </c>
      <c r="E210" s="3">
        <v>5000.0</v>
      </c>
      <c r="K210" s="3">
        <v>50.0</v>
      </c>
      <c r="P210" s="3">
        <v>20.0</v>
      </c>
    </row>
    <row r="211">
      <c r="A211" s="3" t="s">
        <v>115</v>
      </c>
      <c r="B211" s="3">
        <v>70.0</v>
      </c>
      <c r="C211">
        <f t="shared" si="42"/>
        <v>170.7142857</v>
      </c>
      <c r="D211" s="9">
        <f t="shared" si="43"/>
        <v>11950</v>
      </c>
      <c r="E211" s="3">
        <v>3500.0</v>
      </c>
      <c r="K211" s="3">
        <v>25.0</v>
      </c>
      <c r="P211" s="3">
        <v>16.0</v>
      </c>
    </row>
    <row r="212">
      <c r="A212" s="3" t="s">
        <v>64</v>
      </c>
      <c r="B212" s="3">
        <v>50.0</v>
      </c>
      <c r="C212">
        <f t="shared" si="42"/>
        <v>183</v>
      </c>
      <c r="D212" s="9">
        <f t="shared" si="43"/>
        <v>9150</v>
      </c>
      <c r="E212" s="3">
        <v>2500.0</v>
      </c>
      <c r="K212" s="3">
        <v>25.0</v>
      </c>
      <c r="P212" s="3">
        <v>12.0</v>
      </c>
    </row>
    <row r="213">
      <c r="B213" s="3">
        <v>30.0</v>
      </c>
      <c r="C213">
        <f t="shared" si="42"/>
        <v>170</v>
      </c>
      <c r="D213" s="9">
        <f t="shared" si="43"/>
        <v>5100</v>
      </c>
      <c r="E213" s="3">
        <v>1500.0</v>
      </c>
      <c r="P213" s="3">
        <v>8.0</v>
      </c>
    </row>
    <row r="214">
      <c r="C214" t="str">
        <f t="shared" si="42"/>
        <v>#DIV/0!</v>
      </c>
      <c r="D214" s="9">
        <f t="shared" si="43"/>
        <v>0</v>
      </c>
    </row>
    <row r="215">
      <c r="C215" t="str">
        <f t="shared" si="42"/>
        <v>#DIV/0!</v>
      </c>
      <c r="D215" s="9">
        <f t="shared" si="43"/>
        <v>0</v>
      </c>
    </row>
    <row r="216">
      <c r="A216" s="3" t="s">
        <v>158</v>
      </c>
      <c r="B216" s="3">
        <v>100.0</v>
      </c>
      <c r="C216">
        <f t="shared" si="42"/>
        <v>140</v>
      </c>
      <c r="D216" s="9">
        <f t="shared" ref="D216:D236" si="44">E216+(F216*$F$2)+(G216*$G$2)+(H216*$H$2)+(I216*$I$2)+(J216*$J$2)+(K216*$K$2)+L216+(M216*$M$2)+(N216*$N$2)+(O216*$O$2)+(P216*$P$2)+(Q216*$Q$2)+(R216*$R$2)+(S216*$S$2)+(T216*$T$2)+(U216*$U$2)+(V216*$V$2)+(W216*$W$2)+(X216*$X$2)+(Y216*$Y$2)+(Z216*$Z$2)+(AA216*$AA$2)+(AB216*$AB$2)</f>
        <v>14000</v>
      </c>
      <c r="E216" s="3">
        <v>5000.0</v>
      </c>
      <c r="H216" s="3">
        <v>50.0</v>
      </c>
      <c r="AB216" s="3">
        <v>1000.0</v>
      </c>
    </row>
    <row r="217">
      <c r="A217" s="3" t="s">
        <v>57</v>
      </c>
      <c r="B217" s="3">
        <v>70.0</v>
      </c>
      <c r="C217">
        <f t="shared" si="42"/>
        <v>127.1428571</v>
      </c>
      <c r="D217" s="9">
        <f t="shared" si="44"/>
        <v>8900</v>
      </c>
      <c r="E217" s="3">
        <v>3500.0</v>
      </c>
      <c r="H217" s="3">
        <v>30.0</v>
      </c>
      <c r="AB217" s="3">
        <v>600.0</v>
      </c>
    </row>
    <row r="218">
      <c r="A218" s="3" t="s">
        <v>55</v>
      </c>
      <c r="B218" s="3">
        <v>50.0</v>
      </c>
      <c r="C218">
        <f t="shared" si="42"/>
        <v>122</v>
      </c>
      <c r="D218" s="9">
        <f t="shared" si="44"/>
        <v>6100</v>
      </c>
      <c r="E218" s="3">
        <v>2500.0</v>
      </c>
      <c r="H218" s="3">
        <v>20.0</v>
      </c>
      <c r="AB218" s="3">
        <v>400.0</v>
      </c>
    </row>
    <row r="219">
      <c r="B219" s="3">
        <v>20.0</v>
      </c>
      <c r="C219">
        <f t="shared" si="42"/>
        <v>171.25</v>
      </c>
      <c r="D219" s="9">
        <f t="shared" si="44"/>
        <v>3425</v>
      </c>
      <c r="E219" s="3">
        <v>1000.0</v>
      </c>
      <c r="H219" s="3">
        <v>15.0</v>
      </c>
      <c r="AB219" s="3">
        <v>200.0</v>
      </c>
    </row>
    <row r="220">
      <c r="B220" s="3">
        <v>5.0</v>
      </c>
      <c r="C220">
        <f t="shared" si="42"/>
        <v>202.5</v>
      </c>
      <c r="D220" s="9">
        <f t="shared" si="44"/>
        <v>1012.5</v>
      </c>
      <c r="E220" s="3">
        <v>250.0</v>
      </c>
      <c r="H220" s="3">
        <v>5.0</v>
      </c>
      <c r="AB220" s="3">
        <v>50.0</v>
      </c>
    </row>
    <row r="221">
      <c r="C221" t="str">
        <f t="shared" si="42"/>
        <v>#DIV/0!</v>
      </c>
      <c r="D221" s="9">
        <f t="shared" si="44"/>
        <v>0</v>
      </c>
    </row>
    <row r="222">
      <c r="A222" s="3" t="s">
        <v>159</v>
      </c>
      <c r="B222" s="3">
        <v>100.0</v>
      </c>
      <c r="C222">
        <f t="shared" si="42"/>
        <v>150</v>
      </c>
      <c r="D222" s="9">
        <f t="shared" si="44"/>
        <v>15000</v>
      </c>
      <c r="E222" s="3">
        <v>5000.0</v>
      </c>
      <c r="H222" s="3">
        <v>80.0</v>
      </c>
    </row>
    <row r="223">
      <c r="B223" s="3">
        <v>70.0</v>
      </c>
      <c r="C223">
        <f t="shared" si="42"/>
        <v>139.2857143</v>
      </c>
      <c r="D223" s="9">
        <f t="shared" si="44"/>
        <v>9750</v>
      </c>
      <c r="E223" s="3">
        <v>3500.0</v>
      </c>
      <c r="H223" s="3">
        <v>50.0</v>
      </c>
    </row>
    <row r="224">
      <c r="B224" s="3">
        <v>30.0</v>
      </c>
      <c r="C224">
        <f t="shared" si="42"/>
        <v>133.3333333</v>
      </c>
      <c r="D224" s="9">
        <f t="shared" si="44"/>
        <v>4000</v>
      </c>
      <c r="E224" s="3">
        <v>1500.0</v>
      </c>
      <c r="H224" s="3">
        <v>20.0</v>
      </c>
    </row>
    <row r="225">
      <c r="B225" s="3">
        <v>10.0</v>
      </c>
      <c r="C225">
        <f t="shared" si="42"/>
        <v>157.5</v>
      </c>
      <c r="D225" s="9">
        <f t="shared" si="44"/>
        <v>1575</v>
      </c>
      <c r="E225" s="3">
        <v>500.0</v>
      </c>
      <c r="H225" s="3">
        <v>5.0</v>
      </c>
      <c r="P225" s="3">
        <v>1.0</v>
      </c>
    </row>
    <row r="226">
      <c r="C226" t="str">
        <f t="shared" si="42"/>
        <v>#DIV/0!</v>
      </c>
      <c r="D226" s="9">
        <f t="shared" si="44"/>
        <v>0</v>
      </c>
    </row>
    <row r="227">
      <c r="A227" s="3" t="s">
        <v>160</v>
      </c>
      <c r="B227" s="3">
        <v>100.0</v>
      </c>
      <c r="C227">
        <f t="shared" si="42"/>
        <v>162.5</v>
      </c>
      <c r="D227" s="9">
        <f t="shared" si="44"/>
        <v>16250</v>
      </c>
      <c r="E227" s="3">
        <v>5000.0</v>
      </c>
      <c r="P227" s="3">
        <v>25.0</v>
      </c>
    </row>
    <row r="228">
      <c r="B228" s="3">
        <v>70.0</v>
      </c>
      <c r="C228">
        <f t="shared" si="42"/>
        <v>159.2857143</v>
      </c>
      <c r="D228" s="9">
        <f t="shared" si="44"/>
        <v>11150</v>
      </c>
      <c r="E228" s="3">
        <v>3500.0</v>
      </c>
      <c r="P228" s="3">
        <v>17.0</v>
      </c>
    </row>
    <row r="229">
      <c r="B229" s="3">
        <v>50.0</v>
      </c>
      <c r="C229">
        <f t="shared" si="42"/>
        <v>158</v>
      </c>
      <c r="D229" s="9">
        <f t="shared" si="44"/>
        <v>7900</v>
      </c>
      <c r="E229" s="3">
        <v>2500.0</v>
      </c>
      <c r="P229" s="3">
        <v>12.0</v>
      </c>
    </row>
    <row r="230">
      <c r="B230" s="3">
        <v>10.0</v>
      </c>
      <c r="C230">
        <f t="shared" si="42"/>
        <v>185</v>
      </c>
      <c r="D230" s="9">
        <f t="shared" si="44"/>
        <v>1850</v>
      </c>
      <c r="E230" s="3">
        <v>500.0</v>
      </c>
      <c r="P230" s="3">
        <v>3.0</v>
      </c>
    </row>
    <row r="231">
      <c r="B231" s="3">
        <v>5.0</v>
      </c>
      <c r="C231">
        <f t="shared" si="42"/>
        <v>540</v>
      </c>
      <c r="D231" s="9">
        <f t="shared" si="44"/>
        <v>2700</v>
      </c>
      <c r="E231" s="3">
        <v>250.0</v>
      </c>
      <c r="G231" s="3">
        <v>2.0E7</v>
      </c>
      <c r="P231" s="3">
        <v>1.0</v>
      </c>
    </row>
    <row r="232">
      <c r="C232" t="str">
        <f t="shared" si="42"/>
        <v>#DIV/0!</v>
      </c>
      <c r="D232" s="9">
        <f t="shared" si="44"/>
        <v>0</v>
      </c>
    </row>
    <row r="233">
      <c r="A233" s="3" t="s">
        <v>161</v>
      </c>
      <c r="B233" s="3">
        <v>100.0</v>
      </c>
      <c r="C233">
        <f t="shared" si="42"/>
        <v>205</v>
      </c>
      <c r="D233" s="9">
        <f t="shared" si="44"/>
        <v>20500</v>
      </c>
      <c r="E233" s="3">
        <v>5000.0</v>
      </c>
      <c r="J233" s="3">
        <v>10.0</v>
      </c>
      <c r="P233" s="3">
        <v>30.0</v>
      </c>
    </row>
    <row r="234">
      <c r="B234" s="3">
        <v>70.0</v>
      </c>
      <c r="C234">
        <f t="shared" si="42"/>
        <v>192.8571429</v>
      </c>
      <c r="D234" s="9">
        <f t="shared" si="44"/>
        <v>13500</v>
      </c>
      <c r="E234" s="3">
        <v>3500.0</v>
      </c>
      <c r="J234" s="3">
        <v>5.0</v>
      </c>
      <c r="P234" s="3">
        <v>20.0</v>
      </c>
    </row>
    <row r="235">
      <c r="B235" s="3">
        <v>50.0</v>
      </c>
      <c r="C235">
        <f t="shared" si="42"/>
        <v>188</v>
      </c>
      <c r="D235" s="9">
        <f t="shared" si="44"/>
        <v>9400</v>
      </c>
      <c r="E235" s="3">
        <v>2500.0</v>
      </c>
      <c r="J235" s="3">
        <v>3.0</v>
      </c>
      <c r="P235" s="3">
        <v>14.0</v>
      </c>
    </row>
    <row r="236">
      <c r="B236" s="3">
        <v>10.0</v>
      </c>
      <c r="C236">
        <f t="shared" si="42"/>
        <v>205</v>
      </c>
      <c r="D236" s="9">
        <f t="shared" si="44"/>
        <v>2050</v>
      </c>
      <c r="E236" s="3">
        <v>500.0</v>
      </c>
      <c r="J236" s="3">
        <v>1.0</v>
      </c>
      <c r="P236" s="3">
        <v>3.0</v>
      </c>
    </row>
    <row r="237">
      <c r="C237" t="str">
        <f t="shared" si="42"/>
        <v>#DIV/0!</v>
      </c>
    </row>
    <row r="238">
      <c r="C238" t="str">
        <f t="shared" si="42"/>
        <v>#DIV/0!</v>
      </c>
    </row>
  </sheetData>
  <mergeCells count="1">
    <mergeCell ref="A2:B2"/>
  </mergeCells>
  <conditionalFormatting sqref="C3:C984">
    <cfRule type="cellIs" dxfId="0" priority="1" operator="lessThanOrEqual">
      <formula>100</formula>
    </cfRule>
  </conditionalFormatting>
  <conditionalFormatting sqref="C3:C984">
    <cfRule type="cellIs" dxfId="1" priority="2" operator="between">
      <formula>100</formula>
      <formula>120</formula>
    </cfRule>
  </conditionalFormatting>
  <conditionalFormatting sqref="C3:C984">
    <cfRule type="cellIs" dxfId="2" priority="3" operator="between">
      <formula>120</formula>
      <formula>140</formula>
    </cfRule>
  </conditionalFormatting>
  <conditionalFormatting sqref="C3:C984">
    <cfRule type="cellIs" dxfId="3" priority="4" operator="between">
      <formula>140</formula>
      <formula>160</formula>
    </cfRule>
  </conditionalFormatting>
  <conditionalFormatting sqref="C3:C984">
    <cfRule type="cellIs" dxfId="4" priority="5" operator="between">
      <formula>160</formula>
      <formula>180</formula>
    </cfRule>
  </conditionalFormatting>
  <conditionalFormatting sqref="C3:C984">
    <cfRule type="cellIs" dxfId="5" priority="6" operator="between">
      <formula>180</formula>
      <formula>200</formula>
    </cfRule>
  </conditionalFormatting>
  <conditionalFormatting sqref="C3:C984">
    <cfRule type="cellIs" dxfId="6" priority="7" operator="greaterThan">
      <formula>200</formula>
    </cfRule>
  </conditionalFormatting>
  <conditionalFormatting sqref="W1:X1">
    <cfRule type="notContainsBlanks" dxfId="7" priority="8">
      <formula>LEN(TRIM(W1))&gt;0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3.0"/>
    <col customWidth="1" min="3" max="3" width="18.14"/>
    <col customWidth="1" min="4" max="4" width="23.71"/>
    <col customWidth="1" min="5" max="5" width="24.86"/>
  </cols>
  <sheetData>
    <row r="1">
      <c r="A1" s="1" t="s">
        <v>0</v>
      </c>
      <c r="B1" s="1" t="s">
        <v>1</v>
      </c>
      <c r="C1" s="1" t="s">
        <v>2</v>
      </c>
      <c r="D1" s="1" t="s">
        <v>4</v>
      </c>
      <c r="E1" s="1" t="s">
        <v>5</v>
      </c>
    </row>
    <row r="2">
      <c r="A2" s="3">
        <v>1.0</v>
      </c>
      <c r="B2" s="3" t="s">
        <v>7</v>
      </c>
      <c r="C2" s="3">
        <v>20000.0</v>
      </c>
      <c r="D2" s="6">
        <f>SUM((C2*Sheet1!G2)/A2)</f>
        <v>2</v>
      </c>
      <c r="E2">
        <f t="shared" ref="E2:E11" si="1">SUM(A2*$D$2)</f>
        <v>2</v>
      </c>
    </row>
    <row r="3">
      <c r="A3" s="3">
        <v>2.0</v>
      </c>
      <c r="B3" s="3" t="s">
        <v>45</v>
      </c>
      <c r="C3" s="3">
        <v>30000.0</v>
      </c>
      <c r="D3" s="6">
        <f>SUM((C3*0.0002)/A3)</f>
        <v>3</v>
      </c>
      <c r="E3">
        <f t="shared" si="1"/>
        <v>4</v>
      </c>
    </row>
    <row r="4">
      <c r="A4" s="3">
        <v>50.0</v>
      </c>
      <c r="B4" s="3" t="s">
        <v>46</v>
      </c>
      <c r="C4" s="3">
        <v>1.0</v>
      </c>
      <c r="D4" s="6">
        <f>SUM((C4*Sheet1!H2)/A4)</f>
        <v>2.5</v>
      </c>
      <c r="E4">
        <f t="shared" si="1"/>
        <v>100</v>
      </c>
    </row>
    <row r="5">
      <c r="A5" s="3">
        <v>100.0</v>
      </c>
      <c r="B5" s="3" t="s">
        <v>48</v>
      </c>
      <c r="C5" s="3">
        <v>1.0</v>
      </c>
      <c r="D5" s="6">
        <f>SUM((C5*Sheet1!J2)/A5)</f>
        <v>2</v>
      </c>
      <c r="E5">
        <f t="shared" si="1"/>
        <v>200</v>
      </c>
    </row>
    <row r="6">
      <c r="A6" s="3">
        <v>120.0</v>
      </c>
      <c r="B6" s="3" t="s">
        <v>49</v>
      </c>
      <c r="C6" s="3">
        <v>1.0</v>
      </c>
      <c r="D6" s="6">
        <f>SUM((C6*Sheet1!P2)/A6)</f>
        <v>3.75</v>
      </c>
      <c r="E6">
        <f t="shared" si="1"/>
        <v>240</v>
      </c>
    </row>
    <row r="7">
      <c r="A7" s="3">
        <v>300.0</v>
      </c>
      <c r="B7" s="3" t="s">
        <v>50</v>
      </c>
      <c r="C7" s="3">
        <v>1.0</v>
      </c>
      <c r="D7" s="11" t="s">
        <v>51</v>
      </c>
      <c r="E7">
        <f t="shared" si="1"/>
        <v>600</v>
      </c>
    </row>
    <row r="8">
      <c r="A8" s="3">
        <v>1200.0</v>
      </c>
      <c r="B8" s="3" t="s">
        <v>52</v>
      </c>
      <c r="C8" s="3">
        <v>10.0</v>
      </c>
      <c r="D8" s="11" t="s">
        <v>51</v>
      </c>
      <c r="E8">
        <f t="shared" si="1"/>
        <v>2400</v>
      </c>
    </row>
    <row r="9">
      <c r="A9" s="3">
        <v>2400.0</v>
      </c>
      <c r="B9" s="3" t="s">
        <v>53</v>
      </c>
      <c r="C9" s="3">
        <v>50.0</v>
      </c>
      <c r="D9" s="6">
        <f>SUM((4000)/A9)</f>
        <v>1.666666667</v>
      </c>
      <c r="E9">
        <f t="shared" si="1"/>
        <v>4800</v>
      </c>
    </row>
    <row r="10">
      <c r="A10" s="3">
        <v>3000.0</v>
      </c>
      <c r="B10" s="3" t="s">
        <v>54</v>
      </c>
      <c r="C10" s="3">
        <v>1.0</v>
      </c>
      <c r="D10" s="11" t="s">
        <v>51</v>
      </c>
      <c r="E10">
        <f t="shared" si="1"/>
        <v>6000</v>
      </c>
    </row>
    <row r="11">
      <c r="A11" s="3">
        <v>3200.0</v>
      </c>
      <c r="B11" s="3" t="s">
        <v>56</v>
      </c>
      <c r="C11" s="3">
        <v>50.0</v>
      </c>
      <c r="D11" s="6">
        <f>SUM((5000)/A11)</f>
        <v>1.5625</v>
      </c>
      <c r="E11">
        <f t="shared" si="1"/>
        <v>6400</v>
      </c>
    </row>
    <row r="13">
      <c r="C13" s="1" t="s">
        <v>58</v>
      </c>
      <c r="D13" s="5">
        <f>AVERAGE(D2:D11)</f>
        <v>2.354166667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t="s">
        <v>3</v>
      </c>
      <c r="E1" s="3"/>
    </row>
    <row r="2">
      <c r="A2" s="3" t="s">
        <v>17</v>
      </c>
    </row>
    <row r="3">
      <c r="A3" s="3"/>
      <c r="B3" s="3"/>
      <c r="C3" s="3"/>
    </row>
    <row r="4">
      <c r="A4" s="3"/>
    </row>
    <row r="6">
      <c r="A6" s="3" t="s">
        <v>25</v>
      </c>
      <c r="B6" s="3" t="s">
        <v>26</v>
      </c>
      <c r="C6" s="3" t="s">
        <v>27</v>
      </c>
      <c r="D6" s="3" t="s">
        <v>28</v>
      </c>
    </row>
    <row r="7">
      <c r="A7" s="3" t="s">
        <v>29</v>
      </c>
      <c r="B7" s="3">
        <v>66.0</v>
      </c>
      <c r="C7">
        <f>SUM(20*Calculations!B3)</f>
        <v>2500</v>
      </c>
      <c r="D7">
        <f>SUM(C7/66)</f>
        <v>37.87878788</v>
      </c>
    </row>
    <row r="9">
      <c r="A9" s="3" t="s">
        <v>41</v>
      </c>
      <c r="B9" s="3" t="s">
        <v>26</v>
      </c>
      <c r="C9" s="3" t="s">
        <v>42</v>
      </c>
      <c r="D9" s="3" t="s">
        <v>43</v>
      </c>
    </row>
    <row r="10">
      <c r="A10" s="3" t="s">
        <v>44</v>
      </c>
      <c r="B10" s="3">
        <v>100.0</v>
      </c>
      <c r="C10" s="3">
        <f>SUM(20*Calculations!B5)</f>
        <v>4000</v>
      </c>
      <c r="D10">
        <f>SUM(C10/100)</f>
        <v>40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t="s">
        <v>59</v>
      </c>
    </row>
    <row r="3">
      <c r="A3" s="3" t="s">
        <v>60</v>
      </c>
      <c r="B3" s="3" t="s">
        <v>61</v>
      </c>
      <c r="C3" s="3" t="s">
        <v>62</v>
      </c>
    </row>
    <row r="4">
      <c r="A4" s="3" t="s">
        <v>64</v>
      </c>
      <c r="B4" s="3">
        <v>120.0</v>
      </c>
      <c r="C4">
        <f>SUM(Sheet1!P2/B4)</f>
        <v>3.75</v>
      </c>
    </row>
    <row r="5">
      <c r="A5" s="3" t="s">
        <v>65</v>
      </c>
      <c r="B5" s="3">
        <v>50.0</v>
      </c>
      <c r="C5">
        <f>SUM(Sheet1!H2/B5)</f>
        <v>2.5</v>
      </c>
    </row>
    <row r="6">
      <c r="A6" s="3" t="s">
        <v>67</v>
      </c>
      <c r="B6" s="3">
        <v>100.0</v>
      </c>
      <c r="C6">
        <f>SUM(Sheet1!J2/B6)</f>
        <v>2</v>
      </c>
    </row>
    <row r="8">
      <c r="C8">
        <f>AVERAGE(C4:C6)</f>
        <v>2.75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86"/>
    <col customWidth="1" min="2" max="2" width="12.57"/>
  </cols>
  <sheetData>
    <row r="1">
      <c r="A1" s="1" t="s">
        <v>73</v>
      </c>
      <c r="B1" s="1" t="s">
        <v>74</v>
      </c>
      <c r="C1" s="1" t="s">
        <v>75</v>
      </c>
    </row>
    <row r="2">
      <c r="A2" s="12">
        <v>1.0</v>
      </c>
      <c r="B2" s="13">
        <v>43083.0</v>
      </c>
      <c r="C2" s="3" t="s">
        <v>77</v>
      </c>
    </row>
    <row r="3">
      <c r="A3" s="12">
        <v>2.0</v>
      </c>
      <c r="B3" s="13">
        <v>43083.0</v>
      </c>
      <c r="C3" s="3" t="s">
        <v>78</v>
      </c>
    </row>
    <row r="4">
      <c r="A4" s="12">
        <v>3.0</v>
      </c>
      <c r="B4" s="13">
        <v>43084.0</v>
      </c>
      <c r="C4" s="3" t="s">
        <v>80</v>
      </c>
    </row>
    <row r="5">
      <c r="A5" s="12">
        <v>4.0</v>
      </c>
      <c r="B5" s="13">
        <v>43090.0</v>
      </c>
      <c r="C5" s="3" t="s">
        <v>81</v>
      </c>
    </row>
    <row r="6">
      <c r="A6" s="12">
        <v>5.0</v>
      </c>
      <c r="B6" s="13">
        <v>43090.0</v>
      </c>
      <c r="C6" s="3" t="s">
        <v>83</v>
      </c>
    </row>
    <row r="7">
      <c r="A7" s="12">
        <v>6.0</v>
      </c>
      <c r="B7" s="13">
        <v>43090.0</v>
      </c>
      <c r="C7" s="3" t="s">
        <v>84</v>
      </c>
    </row>
    <row r="8">
      <c r="A8" s="12">
        <v>7.0</v>
      </c>
      <c r="B8" s="13">
        <v>43097.0</v>
      </c>
      <c r="C8" s="3" t="s">
        <v>85</v>
      </c>
    </row>
    <row r="9">
      <c r="A9" s="15"/>
    </row>
    <row r="10">
      <c r="A10" s="15"/>
    </row>
    <row r="11">
      <c r="A11" s="15"/>
    </row>
    <row r="12">
      <c r="A12" s="15"/>
    </row>
    <row r="13">
      <c r="A13" s="15"/>
    </row>
    <row r="14">
      <c r="A14" s="15"/>
    </row>
    <row r="15">
      <c r="A15" s="15"/>
    </row>
    <row r="16">
      <c r="A16" s="15"/>
    </row>
    <row r="17">
      <c r="A17" s="15"/>
    </row>
    <row r="18">
      <c r="A18" s="15"/>
    </row>
    <row r="19">
      <c r="A19" s="15"/>
    </row>
    <row r="20">
      <c r="A20" s="15"/>
    </row>
    <row r="21">
      <c r="A21" s="15"/>
    </row>
    <row r="22">
      <c r="A22" s="15"/>
    </row>
    <row r="23">
      <c r="A23" s="15"/>
    </row>
    <row r="24">
      <c r="A24" s="15"/>
    </row>
    <row r="25">
      <c r="A25" s="15"/>
    </row>
    <row r="26">
      <c r="A26" s="15"/>
    </row>
    <row r="27">
      <c r="A27" s="5"/>
    </row>
    <row r="28">
      <c r="A28" s="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71"/>
    <col customWidth="1" min="2" max="2" width="18.14"/>
  </cols>
  <sheetData>
    <row r="1">
      <c r="A1" s="14" t="s">
        <v>79</v>
      </c>
    </row>
    <row r="4">
      <c r="A4" s="16" t="s">
        <v>86</v>
      </c>
      <c r="B4" s="16" t="s">
        <v>87</v>
      </c>
      <c r="C4" s="17"/>
    </row>
    <row r="6">
      <c r="A6" s="18" t="s">
        <v>88</v>
      </c>
      <c r="B6" s="11" t="s">
        <v>89</v>
      </c>
    </row>
    <row r="7">
      <c r="A7" s="18" t="s">
        <v>91</v>
      </c>
      <c r="B7" s="11">
        <v>5.0</v>
      </c>
    </row>
    <row r="8">
      <c r="A8" s="18" t="s">
        <v>92</v>
      </c>
      <c r="B8" s="11">
        <v>1.0</v>
      </c>
    </row>
    <row r="9">
      <c r="A9" s="19" t="s">
        <v>93</v>
      </c>
      <c r="B9" s="19" t="s">
        <v>94</v>
      </c>
      <c r="C9" s="20"/>
    </row>
    <row r="10">
      <c r="A10" s="3" t="s">
        <v>10</v>
      </c>
      <c r="B10" s="3">
        <v>250.0</v>
      </c>
    </row>
  </sheetData>
  <mergeCells count="1">
    <mergeCell ref="A1:C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71"/>
    <col customWidth="1" min="2" max="2" width="20.29"/>
  </cols>
  <sheetData>
    <row r="1">
      <c r="A1" s="21" t="s">
        <v>100</v>
      </c>
      <c r="B1" s="21" t="s">
        <v>101</v>
      </c>
    </row>
    <row r="2">
      <c r="A2" s="3" t="s">
        <v>12</v>
      </c>
      <c r="B2" s="3">
        <v>1.0E-4</v>
      </c>
    </row>
    <row r="3">
      <c r="A3" s="3" t="s">
        <v>102</v>
      </c>
      <c r="B3" s="3">
        <v>125.0</v>
      </c>
    </row>
    <row r="4">
      <c r="A4" s="3" t="s">
        <v>103</v>
      </c>
      <c r="B4" s="3">
        <v>30.0</v>
      </c>
    </row>
    <row r="5">
      <c r="A5" s="3" t="s">
        <v>104</v>
      </c>
      <c r="B5" s="3">
        <v>200.0</v>
      </c>
    </row>
    <row r="6">
      <c r="A6" s="3" t="s">
        <v>105</v>
      </c>
      <c r="B6" s="3">
        <v>2.0E-4</v>
      </c>
    </row>
    <row r="7">
      <c r="A7" s="3" t="s">
        <v>22</v>
      </c>
      <c r="B7" s="3">
        <v>450.0</v>
      </c>
    </row>
    <row r="8">
      <c r="A8" s="3" t="s">
        <v>106</v>
      </c>
      <c r="B8" s="3">
        <v>12.0</v>
      </c>
    </row>
    <row r="9">
      <c r="A9" s="3" t="s">
        <v>107</v>
      </c>
      <c r="B9" s="3">
        <v>50.0</v>
      </c>
    </row>
    <row r="10">
      <c r="A10" s="3" t="s">
        <v>18</v>
      </c>
    </row>
    <row r="11">
      <c r="A11" s="3" t="s">
        <v>19</v>
      </c>
      <c r="B11" s="3">
        <v>0.112</v>
      </c>
    </row>
    <row r="12">
      <c r="A12" s="3" t="s">
        <v>109</v>
      </c>
      <c r="B12" s="3">
        <v>50.0</v>
      </c>
    </row>
    <row r="13">
      <c r="A13" s="3" t="s">
        <v>110</v>
      </c>
      <c r="B13">
        <f>SUM(5/3)</f>
        <v>1.666666667</v>
      </c>
    </row>
    <row r="14">
      <c r="A14" s="3" t="s">
        <v>111</v>
      </c>
      <c r="B14" s="3">
        <v>1.25</v>
      </c>
    </row>
    <row r="15">
      <c r="A15" s="3" t="s">
        <v>112</v>
      </c>
      <c r="B15" s="3">
        <v>20.0</v>
      </c>
    </row>
    <row r="16">
      <c r="A16" s="3" t="s">
        <v>113</v>
      </c>
      <c r="B16" s="3">
        <f>SUM('Snowman Exchange Rate'!E2)</f>
        <v>2</v>
      </c>
    </row>
  </sheetData>
  <drawing r:id="rId1"/>
</worksheet>
</file>