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elsB\cernbox\Hawaii University\Beam dynamics\UH_FELxBeamDyn\"/>
    </mc:Choice>
  </mc:AlternateContent>
  <xr:revisionPtr revIDLastSave="0" documentId="13_ncr:1_{27C0832C-3FBD-4F2F-8264-791F7B9E8D44}" xr6:coauthVersionLast="47" xr6:coauthVersionMax="47" xr10:uidLastSave="{00000000-0000-0000-0000-000000000000}"/>
  <bookViews>
    <workbookView xWindow="-108" yWindow="-108" windowWidth="34776" windowHeight="21096" xr2:uid="{4C82D9F0-9D94-4EC2-AD9E-40D58C931DEF}"/>
  </bookViews>
  <sheets>
    <sheet name="pysheet_" sheetId="2" r:id="rId1"/>
    <sheet name="REF" sheetId="3" r:id="rId2"/>
    <sheet name="Sheet1" sheetId="1" r:id="rId3"/>
    <sheet name="Fig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4" i="2" l="1"/>
  <c r="J123" i="2"/>
  <c r="J122" i="2"/>
  <c r="J121" i="2"/>
  <c r="J120" i="2"/>
  <c r="J119" i="2"/>
  <c r="J117" i="2"/>
  <c r="J116" i="2"/>
  <c r="J115" i="2"/>
  <c r="J114" i="2"/>
  <c r="J113" i="2"/>
  <c r="J112" i="2"/>
  <c r="J106" i="2"/>
  <c r="J105" i="2"/>
  <c r="J104" i="2"/>
  <c r="J103" i="2"/>
  <c r="J102" i="2"/>
  <c r="J101" i="2"/>
  <c r="J98" i="2"/>
  <c r="J99" i="2"/>
  <c r="J97" i="2"/>
  <c r="J96" i="2"/>
  <c r="J95" i="2"/>
  <c r="J94" i="2"/>
  <c r="J87" i="2"/>
  <c r="J86" i="2"/>
  <c r="J85" i="2"/>
  <c r="J81" i="2"/>
  <c r="J80" i="2"/>
  <c r="J79" i="2"/>
  <c r="J71" i="2"/>
  <c r="J70" i="2"/>
  <c r="J69" i="2"/>
  <c r="J65" i="2"/>
  <c r="J64" i="2"/>
  <c r="J63" i="2"/>
  <c r="J48" i="2"/>
  <c r="J47" i="2"/>
  <c r="J46" i="2"/>
  <c r="J42" i="2"/>
  <c r="J41" i="2"/>
  <c r="J40" i="2"/>
  <c r="J29" i="2"/>
  <c r="J28" i="2"/>
  <c r="J27" i="2"/>
  <c r="J25" i="2"/>
  <c r="J24" i="2"/>
  <c r="J23" i="2"/>
  <c r="J17" i="2"/>
  <c r="J16" i="2"/>
  <c r="J15" i="2"/>
  <c r="J13" i="2"/>
  <c r="J12" i="2"/>
  <c r="J11" i="2"/>
  <c r="A95" i="2"/>
  <c r="A98" i="2"/>
  <c r="A100" i="2"/>
  <c r="A102" i="2"/>
  <c r="A105" i="2"/>
  <c r="A107" i="2"/>
  <c r="A108" i="2"/>
  <c r="A109" i="2"/>
  <c r="A110" i="2"/>
  <c r="A111" i="2"/>
  <c r="A113" i="2"/>
  <c r="A116" i="2"/>
  <c r="A118" i="2"/>
  <c r="A120" i="2"/>
  <c r="A121" i="2"/>
  <c r="A122" i="2"/>
  <c r="A123" i="2"/>
  <c r="H122" i="2"/>
  <c r="H121" i="2"/>
  <c r="H115" i="2"/>
  <c r="H114" i="2"/>
  <c r="H104" i="2"/>
  <c r="H103" i="2"/>
  <c r="H97" i="2"/>
  <c r="H96" i="2"/>
  <c r="F124" i="2"/>
  <c r="F122" i="2"/>
  <c r="F121" i="2"/>
  <c r="F119" i="2"/>
  <c r="F117" i="2"/>
  <c r="F115" i="2"/>
  <c r="F114" i="2"/>
  <c r="F112" i="2"/>
  <c r="F106" i="2"/>
  <c r="F104" i="2"/>
  <c r="F103" i="2"/>
  <c r="F101" i="2"/>
  <c r="F99" i="2"/>
  <c r="F97" i="2"/>
  <c r="F96" i="2"/>
  <c r="F94" i="2"/>
  <c r="D124" i="2"/>
  <c r="C124" i="2"/>
  <c r="A124" i="2" s="1"/>
  <c r="B124" i="2"/>
  <c r="D104" i="2"/>
  <c r="C104" i="2"/>
  <c r="A104" i="2" s="1"/>
  <c r="B104" i="2"/>
  <c r="D121" i="2"/>
  <c r="C121" i="2"/>
  <c r="B121" i="2"/>
  <c r="D117" i="2"/>
  <c r="C117" i="2"/>
  <c r="A117" i="2" s="1"/>
  <c r="B117" i="2"/>
  <c r="D114" i="2"/>
  <c r="C114" i="2"/>
  <c r="A114" i="2" s="1"/>
  <c r="B114" i="2"/>
  <c r="D106" i="2"/>
  <c r="C106" i="2"/>
  <c r="A106" i="2" s="1"/>
  <c r="B106" i="2"/>
  <c r="D103" i="2"/>
  <c r="C103" i="2"/>
  <c r="A103" i="2" s="1"/>
  <c r="B103" i="2"/>
  <c r="D99" i="2"/>
  <c r="C99" i="2"/>
  <c r="A99" i="2" s="1"/>
  <c r="B99" i="2"/>
  <c r="D96" i="2"/>
  <c r="C96" i="2"/>
  <c r="A96" i="2" s="1"/>
  <c r="B96" i="2"/>
  <c r="D122" i="2"/>
  <c r="C122" i="2"/>
  <c r="B122" i="2"/>
  <c r="D119" i="2"/>
  <c r="C119" i="2"/>
  <c r="A119" i="2" s="1"/>
  <c r="B119" i="2"/>
  <c r="D115" i="2"/>
  <c r="C115" i="2"/>
  <c r="A115" i="2" s="1"/>
  <c r="B115" i="2"/>
  <c r="D112" i="2"/>
  <c r="C112" i="2"/>
  <c r="A112" i="2" s="1"/>
  <c r="B112" i="2"/>
  <c r="D101" i="2"/>
  <c r="C101" i="2"/>
  <c r="A101" i="2" s="1"/>
  <c r="B101" i="2"/>
  <c r="D97" i="2"/>
  <c r="C97" i="2"/>
  <c r="A97" i="2" s="1"/>
  <c r="B97" i="2"/>
  <c r="D94" i="2"/>
  <c r="C94" i="2"/>
  <c r="A94" i="2" s="1"/>
  <c r="B94" i="2"/>
  <c r="F120" i="2"/>
  <c r="F116" i="2"/>
  <c r="F102" i="2"/>
  <c r="F98" i="2"/>
  <c r="F123" i="2"/>
  <c r="F113" i="2"/>
  <c r="F105" i="2"/>
  <c r="F95" i="2"/>
  <c r="H50" i="1"/>
  <c r="D83" i="3"/>
  <c r="I30" i="1"/>
  <c r="G13" i="1"/>
  <c r="G12" i="1"/>
  <c r="G14" i="1"/>
  <c r="G15" i="1"/>
  <c r="G23" i="1"/>
  <c r="G24" i="1"/>
  <c r="G25" i="1"/>
  <c r="G26" i="1"/>
  <c r="G27" i="1"/>
  <c r="G28" i="1"/>
  <c r="G29" i="1"/>
  <c r="G22" i="1"/>
  <c r="G21" i="1"/>
  <c r="G20" i="1"/>
  <c r="G19" i="1"/>
  <c r="G18" i="1"/>
  <c r="G17" i="1"/>
  <c r="G16" i="1"/>
  <c r="I70" i="3" l="1"/>
  <c r="A69" i="3"/>
  <c r="I66" i="3"/>
  <c r="I64" i="3"/>
  <c r="I61" i="3"/>
  <c r="A60" i="3"/>
  <c r="I59" i="3"/>
  <c r="I54" i="3"/>
  <c r="A47" i="3"/>
  <c r="A38" i="3"/>
  <c r="A37" i="3"/>
  <c r="A23" i="3"/>
  <c r="A22" i="3"/>
  <c r="A9" i="3"/>
  <c r="A7" i="3"/>
  <c r="A6" i="3"/>
  <c r="B3" i="3"/>
  <c r="C3" i="3" s="1"/>
  <c r="I2" i="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4" i="1"/>
  <c r="A9" i="2"/>
  <c r="A76" i="2"/>
  <c r="A89" i="2"/>
  <c r="A6" i="2"/>
  <c r="A7" i="2"/>
  <c r="E3" i="1"/>
  <c r="E5" i="1"/>
  <c r="E6" i="1"/>
  <c r="E7" i="1"/>
  <c r="B3" i="2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A3" i="3" l="1"/>
  <c r="I3" i="3"/>
  <c r="D3" i="3"/>
  <c r="B5" i="3" s="1"/>
  <c r="C3" i="2"/>
  <c r="A3" i="2" s="1"/>
  <c r="D3" i="2"/>
  <c r="B5" i="2" s="1"/>
  <c r="C5" i="2" s="1"/>
  <c r="A5" i="2" s="1"/>
  <c r="D5" i="3" l="1"/>
  <c r="B10" i="3" s="1"/>
  <c r="C5" i="3"/>
  <c r="D5" i="2"/>
  <c r="B10" i="2" s="1"/>
  <c r="C10" i="2" s="1"/>
  <c r="I5" i="3" l="1"/>
  <c r="A5" i="3"/>
  <c r="B11" i="3"/>
  <c r="C10" i="3"/>
  <c r="D10" i="2"/>
  <c r="A10" i="2"/>
  <c r="B12" i="2"/>
  <c r="D12" i="2" l="1"/>
  <c r="D11" i="2"/>
  <c r="C11" i="2"/>
  <c r="A11" i="2" s="1"/>
  <c r="B11" i="2"/>
  <c r="D10" i="3"/>
  <c r="A10" i="3"/>
  <c r="D11" i="3"/>
  <c r="B12" i="3" s="1"/>
  <c r="C11" i="3"/>
  <c r="C12" i="2"/>
  <c r="A12" i="2" s="1"/>
  <c r="B14" i="2" l="1"/>
  <c r="B13" i="2"/>
  <c r="D13" i="2"/>
  <c r="C13" i="2"/>
  <c r="A13" i="2" s="1"/>
  <c r="D12" i="3"/>
  <c r="B13" i="3" s="1"/>
  <c r="C12" i="3"/>
  <c r="A11" i="3"/>
  <c r="I11" i="3"/>
  <c r="C14" i="2" l="1"/>
  <c r="A14" i="2" s="1"/>
  <c r="D14" i="2"/>
  <c r="B16" i="2" s="1"/>
  <c r="A12" i="3"/>
  <c r="I12" i="3"/>
  <c r="D13" i="3"/>
  <c r="B15" i="3" s="1"/>
  <c r="C13" i="3"/>
  <c r="D15" i="2" l="1"/>
  <c r="B15" i="2"/>
  <c r="C16" i="2"/>
  <c r="D16" i="2"/>
  <c r="I13" i="3"/>
  <c r="A13" i="3"/>
  <c r="C15" i="3"/>
  <c r="D15" i="3"/>
  <c r="B16" i="3" s="1"/>
  <c r="B19" i="2" l="1"/>
  <c r="D17" i="2"/>
  <c r="D18" i="2" s="1"/>
  <c r="C17" i="2"/>
  <c r="A17" i="2" s="1"/>
  <c r="B17" i="2"/>
  <c r="C15" i="2"/>
  <c r="A15" i="2" s="1"/>
  <c r="A16" i="2"/>
  <c r="D16" i="3"/>
  <c r="B17" i="3" s="1"/>
  <c r="C16" i="3"/>
  <c r="A15" i="3"/>
  <c r="I15" i="3"/>
  <c r="D19" i="2" l="1"/>
  <c r="B20" i="2" s="1"/>
  <c r="C19" i="2"/>
  <c r="A19" i="2" s="1"/>
  <c r="I16" i="3"/>
  <c r="A16" i="3"/>
  <c r="C17" i="3"/>
  <c r="D17" i="3"/>
  <c r="B18" i="3" s="1"/>
  <c r="D20" i="2" l="1"/>
  <c r="B21" i="2" s="1"/>
  <c r="C20" i="2"/>
  <c r="A20" i="2" s="1"/>
  <c r="I17" i="3"/>
  <c r="A17" i="3"/>
  <c r="D18" i="3"/>
  <c r="B19" i="3" s="1"/>
  <c r="C18" i="3"/>
  <c r="A18" i="3" s="1"/>
  <c r="C21" i="2" l="1"/>
  <c r="A21" i="2" s="1"/>
  <c r="D21" i="2"/>
  <c r="B22" i="2" s="1"/>
  <c r="D19" i="3"/>
  <c r="B20" i="3" s="1"/>
  <c r="C19" i="3"/>
  <c r="D22" i="2" l="1"/>
  <c r="B24" i="2" s="1"/>
  <c r="C22" i="2"/>
  <c r="A22" i="2" s="1"/>
  <c r="I19" i="3"/>
  <c r="A19" i="3"/>
  <c r="C20" i="3"/>
  <c r="D20" i="3"/>
  <c r="B21" i="3" s="1"/>
  <c r="B23" i="2" l="1"/>
  <c r="C23" i="2"/>
  <c r="A23" i="2" s="1"/>
  <c r="D23" i="2"/>
  <c r="C24" i="2"/>
  <c r="A24" i="2" s="1"/>
  <c r="D24" i="2"/>
  <c r="D21" i="3"/>
  <c r="B24" i="3" s="1"/>
  <c r="C21" i="3"/>
  <c r="A20" i="3"/>
  <c r="I20" i="3"/>
  <c r="B26" i="2" l="1"/>
  <c r="B25" i="2"/>
  <c r="C25" i="2"/>
  <c r="A25" i="2" s="1"/>
  <c r="D25" i="2"/>
  <c r="A21" i="3"/>
  <c r="I21" i="3"/>
  <c r="C24" i="3"/>
  <c r="D24" i="3"/>
  <c r="B25" i="3" s="1"/>
  <c r="D26" i="2" l="1"/>
  <c r="B28" i="2" s="1"/>
  <c r="C26" i="2"/>
  <c r="A26" i="2" s="1"/>
  <c r="D25" i="3"/>
  <c r="B26" i="3" s="1"/>
  <c r="C25" i="3"/>
  <c r="A24" i="3"/>
  <c r="I24" i="3"/>
  <c r="C27" i="2" l="1"/>
  <c r="A27" i="2" s="1"/>
  <c r="D27" i="2"/>
  <c r="B27" i="2"/>
  <c r="D28" i="2"/>
  <c r="C28" i="2"/>
  <c r="A28" i="2" s="1"/>
  <c r="I25" i="3"/>
  <c r="A25" i="3"/>
  <c r="C26" i="3"/>
  <c r="D26" i="3"/>
  <c r="B28" i="3" s="1"/>
  <c r="B32" i="2" l="1"/>
  <c r="B29" i="2"/>
  <c r="C29" i="2"/>
  <c r="A29" i="2" s="1"/>
  <c r="D29" i="2"/>
  <c r="I26" i="3"/>
  <c r="A26" i="3"/>
  <c r="D28" i="3"/>
  <c r="B29" i="3" s="1"/>
  <c r="C28" i="3"/>
  <c r="D31" i="2" l="1"/>
  <c r="D30" i="2"/>
  <c r="C31" i="2"/>
  <c r="A31" i="2" s="1"/>
  <c r="B31" i="2"/>
  <c r="C30" i="2"/>
  <c r="A30" i="2" s="1"/>
  <c r="B30" i="2"/>
  <c r="C32" i="2"/>
  <c r="A32" i="2" s="1"/>
  <c r="D32" i="2"/>
  <c r="B33" i="2" s="1"/>
  <c r="A28" i="3"/>
  <c r="I28" i="3"/>
  <c r="D29" i="3"/>
  <c r="B30" i="3" s="1"/>
  <c r="C29" i="3"/>
  <c r="D33" i="2" l="1"/>
  <c r="B34" i="2" s="1"/>
  <c r="C33" i="2"/>
  <c r="A33" i="2" s="1"/>
  <c r="I29" i="3"/>
  <c r="A29" i="3"/>
  <c r="D30" i="3"/>
  <c r="B31" i="3" s="1"/>
  <c r="C30" i="3"/>
  <c r="D34" i="2" l="1"/>
  <c r="C34" i="2"/>
  <c r="A34" i="2" s="1"/>
  <c r="D31" i="3"/>
  <c r="B32" i="3" s="1"/>
  <c r="C31" i="3"/>
  <c r="A31" i="3" s="1"/>
  <c r="I30" i="3"/>
  <c r="A30" i="3"/>
  <c r="B36" i="2" l="1"/>
  <c r="B35" i="2"/>
  <c r="C35" i="2"/>
  <c r="D35" i="2"/>
  <c r="C32" i="3"/>
  <c r="D32" i="3"/>
  <c r="B34" i="3" s="1"/>
  <c r="D36" i="2" l="1"/>
  <c r="B37" i="2" s="1"/>
  <c r="C36" i="2"/>
  <c r="A36" i="2" s="1"/>
  <c r="D34" i="3"/>
  <c r="B36" i="3" s="1"/>
  <c r="C34" i="3"/>
  <c r="I32" i="3"/>
  <c r="A32" i="3"/>
  <c r="D37" i="2" l="1"/>
  <c r="B38" i="2" s="1"/>
  <c r="C37" i="2"/>
  <c r="A37" i="2" s="1"/>
  <c r="A34" i="3"/>
  <c r="I34" i="3"/>
  <c r="D36" i="3"/>
  <c r="B39" i="3" s="1"/>
  <c r="C36" i="3"/>
  <c r="C38" i="2" l="1"/>
  <c r="A38" i="2" s="1"/>
  <c r="D38" i="2"/>
  <c r="B39" i="2" s="1"/>
  <c r="I36" i="3"/>
  <c r="A36" i="3"/>
  <c r="C39" i="3"/>
  <c r="D39" i="3"/>
  <c r="B40" i="3" s="1"/>
  <c r="C39" i="2" l="1"/>
  <c r="A39" i="2" s="1"/>
  <c r="D39" i="2"/>
  <c r="B41" i="2" s="1"/>
  <c r="D40" i="3"/>
  <c r="B43" i="3" s="1"/>
  <c r="C43" i="3" s="1"/>
  <c r="C40" i="3"/>
  <c r="A39" i="3"/>
  <c r="I39" i="3"/>
  <c r="D40" i="2" l="1"/>
  <c r="C40" i="2"/>
  <c r="A40" i="2" s="1"/>
  <c r="B40" i="2"/>
  <c r="D41" i="2"/>
  <c r="C41" i="2"/>
  <c r="A41" i="2" s="1"/>
  <c r="I40" i="3"/>
  <c r="A40" i="3"/>
  <c r="A43" i="3"/>
  <c r="D43" i="3"/>
  <c r="B48" i="3" s="1"/>
  <c r="B44" i="2" l="1"/>
  <c r="D42" i="2"/>
  <c r="C42" i="2"/>
  <c r="A42" i="2" s="1"/>
  <c r="B42" i="2"/>
  <c r="D48" i="3"/>
  <c r="B49" i="3" s="1"/>
  <c r="C48" i="3"/>
  <c r="B43" i="2" l="1"/>
  <c r="D43" i="2"/>
  <c r="C43" i="2"/>
  <c r="D44" i="2"/>
  <c r="C44" i="2"/>
  <c r="A44" i="2" s="1"/>
  <c r="I48" i="3"/>
  <c r="A48" i="3"/>
  <c r="D49" i="3"/>
  <c r="B50" i="3" s="1"/>
  <c r="C49" i="3"/>
  <c r="B47" i="2" l="1"/>
  <c r="B45" i="2"/>
  <c r="D45" i="2"/>
  <c r="C45" i="2"/>
  <c r="A49" i="3"/>
  <c r="I49" i="3"/>
  <c r="D50" i="3"/>
  <c r="B51" i="3" s="1"/>
  <c r="C50" i="3"/>
  <c r="A50" i="3" s="1"/>
  <c r="D46" i="2" l="1"/>
  <c r="B46" i="2"/>
  <c r="C46" i="2"/>
  <c r="A46" i="2" s="1"/>
  <c r="D47" i="2"/>
  <c r="C47" i="2"/>
  <c r="A47" i="2" s="1"/>
  <c r="D51" i="3"/>
  <c r="B53" i="3" s="1"/>
  <c r="C51" i="3"/>
  <c r="B51" i="2" l="1"/>
  <c r="B48" i="2"/>
  <c r="D48" i="2"/>
  <c r="C48" i="2"/>
  <c r="A48" i="2" s="1"/>
  <c r="I51" i="3"/>
  <c r="A51" i="3"/>
  <c r="D53" i="3"/>
  <c r="B55" i="3" s="1"/>
  <c r="C53" i="3"/>
  <c r="C49" i="2" l="1"/>
  <c r="A49" i="2" s="1"/>
  <c r="D49" i="2"/>
  <c r="C50" i="2"/>
  <c r="A50" i="2" s="1"/>
  <c r="D50" i="2"/>
  <c r="B50" i="2"/>
  <c r="B49" i="2"/>
  <c r="D51" i="2"/>
  <c r="B52" i="2" s="1"/>
  <c r="C51" i="2"/>
  <c r="A51" i="2" s="1"/>
  <c r="I53" i="3"/>
  <c r="A53" i="3"/>
  <c r="D55" i="3"/>
  <c r="B56" i="3" s="1"/>
  <c r="C55" i="3"/>
  <c r="D52" i="2" l="1"/>
  <c r="C52" i="2"/>
  <c r="A52" i="2" s="1"/>
  <c r="I55" i="3"/>
  <c r="A55" i="3"/>
  <c r="C56" i="3"/>
  <c r="D56" i="3"/>
  <c r="B57" i="3" s="1"/>
  <c r="D57" i="3" l="1"/>
  <c r="B58" i="3" s="1"/>
  <c r="C57" i="3"/>
  <c r="A56" i="3"/>
  <c r="I56" i="3"/>
  <c r="I57" i="3" l="1"/>
  <c r="A57" i="3"/>
  <c r="C58" i="3"/>
  <c r="D58" i="3"/>
  <c r="B62" i="3" s="1"/>
  <c r="D62" i="3" l="1"/>
  <c r="B63" i="3" s="1"/>
  <c r="C62" i="3"/>
  <c r="A62" i="3" s="1"/>
  <c r="I58" i="3"/>
  <c r="A58" i="3"/>
  <c r="C63" i="3" l="1"/>
  <c r="D63" i="3"/>
  <c r="B65" i="3" s="1"/>
  <c r="D65" i="3" l="1"/>
  <c r="B67" i="3" s="1"/>
  <c r="C65" i="3"/>
  <c r="I63" i="3"/>
  <c r="A63" i="3"/>
  <c r="I65" i="3" l="1"/>
  <c r="A65" i="3"/>
  <c r="C67" i="3"/>
  <c r="D67" i="3"/>
  <c r="B68" i="3" s="1"/>
  <c r="D68" i="3" l="1"/>
  <c r="B71" i="3" s="1"/>
  <c r="C68" i="3"/>
  <c r="I67" i="3"/>
  <c r="A67" i="3"/>
  <c r="A68" i="3" l="1"/>
  <c r="I68" i="3"/>
  <c r="C71" i="3"/>
  <c r="D71" i="3"/>
  <c r="B72" i="3" s="1"/>
  <c r="D72" i="3" l="1"/>
  <c r="B73" i="3" s="1"/>
  <c r="C72" i="3"/>
  <c r="I71" i="3"/>
  <c r="A71" i="3"/>
  <c r="I72" i="3" l="1"/>
  <c r="A72" i="3"/>
  <c r="D73" i="3"/>
  <c r="B74" i="3" s="1"/>
  <c r="C73" i="3"/>
  <c r="A73" i="3" s="1"/>
  <c r="C74" i="3" l="1"/>
  <c r="A74" i="3" s="1"/>
  <c r="D74" i="3"/>
  <c r="B75" i="3" s="1"/>
  <c r="D75" i="3" l="1"/>
  <c r="B76" i="3" s="1"/>
  <c r="C75" i="3"/>
  <c r="A75" i="3" s="1"/>
  <c r="D76" i="3" l="1"/>
  <c r="B77" i="3" s="1"/>
  <c r="C76" i="3"/>
  <c r="A76" i="3" s="1"/>
  <c r="C77" i="3" l="1"/>
  <c r="A77" i="3" s="1"/>
  <c r="D77" i="3"/>
  <c r="B79" i="3" s="1"/>
  <c r="D79" i="3" l="1"/>
  <c r="B80" i="3" s="1"/>
  <c r="C79" i="3"/>
  <c r="A79" i="3" s="1"/>
  <c r="D80" i="3" l="1"/>
  <c r="B81" i="3" s="1"/>
  <c r="C80" i="3"/>
  <c r="A80" i="3" s="1"/>
  <c r="C81" i="3" l="1"/>
  <c r="A81" i="3" s="1"/>
  <c r="D81" i="3"/>
  <c r="B82" i="3" s="1"/>
  <c r="D82" i="3" l="1"/>
  <c r="B83" i="3" s="1"/>
  <c r="C82" i="3"/>
  <c r="A82" i="3" s="1"/>
  <c r="B84" i="3" l="1"/>
  <c r="C83" i="3"/>
  <c r="A83" i="3" s="1"/>
  <c r="C84" i="3" l="1"/>
  <c r="A84" i="3" s="1"/>
  <c r="D84" i="3"/>
  <c r="B85" i="3" s="1"/>
  <c r="D85" i="3" l="1"/>
  <c r="B86" i="3" s="1"/>
  <c r="C85" i="3"/>
  <c r="A85" i="3" s="1"/>
  <c r="D86" i="3" l="1"/>
  <c r="B87" i="3" s="1"/>
  <c r="C86" i="3"/>
  <c r="A86" i="3" s="1"/>
  <c r="C87" i="3" l="1"/>
  <c r="A87" i="3" s="1"/>
  <c r="D87" i="3"/>
  <c r="B88" i="3" s="1"/>
  <c r="D88" i="3" l="1"/>
  <c r="B89" i="3" s="1"/>
  <c r="C88" i="3"/>
  <c r="A88" i="3" s="1"/>
  <c r="D89" i="3" l="1"/>
  <c r="C89" i="3"/>
  <c r="A89" i="3" s="1"/>
  <c r="A80" i="2"/>
  <c r="C80" i="2"/>
  <c r="A92" i="2"/>
  <c r="C92" i="2"/>
  <c r="A79" i="2"/>
  <c r="C79" i="2"/>
  <c r="A74" i="2"/>
  <c r="C74" i="2"/>
  <c r="B69" i="2"/>
  <c r="D69" i="2"/>
  <c r="A62" i="2"/>
  <c r="C62" i="2"/>
  <c r="C70" i="2"/>
  <c r="A70" i="2"/>
  <c r="C69" i="2"/>
  <c r="A69" i="2"/>
  <c r="A85" i="2"/>
  <c r="C85" i="2"/>
  <c r="D66" i="2"/>
  <c r="D65" i="2"/>
  <c r="A91" i="2"/>
  <c r="C91" i="2"/>
  <c r="A55" i="2"/>
  <c r="C55" i="2"/>
  <c r="A60" i="2"/>
  <c r="C60" i="2"/>
  <c r="A78" i="2"/>
  <c r="C78" i="2"/>
  <c r="A63" i="2"/>
  <c r="C63" i="2"/>
  <c r="A87" i="2"/>
  <c r="C87" i="2"/>
  <c r="C72" i="2"/>
  <c r="A72" i="2"/>
  <c r="C66" i="2"/>
  <c r="C65" i="2"/>
  <c r="A65" i="2"/>
  <c r="A71" i="2"/>
  <c r="C71" i="2"/>
  <c r="B79" i="2"/>
  <c r="D79" i="2"/>
  <c r="D82" i="2"/>
  <c r="D81" i="2"/>
  <c r="A86" i="2"/>
  <c r="C86" i="2"/>
  <c r="A73" i="2"/>
  <c r="C73" i="2"/>
  <c r="B82" i="2"/>
  <c r="B81" i="2"/>
  <c r="B66" i="2"/>
  <c r="B65" i="2"/>
  <c r="A61" i="2"/>
  <c r="C61" i="2"/>
  <c r="A67" i="2"/>
  <c r="C67" i="2"/>
  <c r="C83" i="2"/>
  <c r="A83" i="2"/>
  <c r="C82" i="2"/>
  <c r="C81" i="2"/>
  <c r="A81" i="2"/>
  <c r="B85" i="2"/>
  <c r="D85" i="2"/>
  <c r="A59" i="2"/>
  <c r="C59" i="2"/>
  <c r="D88" i="2"/>
  <c r="B91" i="2"/>
  <c r="D91" i="2"/>
  <c r="B92" i="2"/>
  <c r="D92" i="2"/>
  <c r="D71" i="2"/>
  <c r="B71" i="2"/>
  <c r="C57" i="2"/>
  <c r="B58" i="2"/>
  <c r="B53" i="2"/>
  <c r="D54" i="2"/>
  <c r="D59" i="2"/>
  <c r="D53" i="2"/>
  <c r="B59" i="2"/>
  <c r="B57" i="2"/>
  <c r="C58" i="2"/>
  <c r="D56" i="2"/>
  <c r="B56" i="2"/>
  <c r="D58" i="2"/>
  <c r="D57" i="2"/>
  <c r="C54" i="2"/>
  <c r="B54" i="2"/>
  <c r="C53" i="2"/>
  <c r="C56" i="2"/>
  <c r="D87" i="2"/>
  <c r="B87" i="2"/>
  <c r="D64" i="2"/>
  <c r="B67" i="2"/>
  <c r="D67" i="2"/>
  <c r="B70" i="2"/>
  <c r="D70" i="2"/>
  <c r="B72" i="2"/>
  <c r="D72" i="2"/>
  <c r="B73" i="2"/>
  <c r="D73" i="2"/>
  <c r="B74" i="2"/>
  <c r="D74" i="2"/>
  <c r="B78" i="2"/>
  <c r="D78" i="2"/>
  <c r="B80" i="2"/>
  <c r="D80" i="2"/>
  <c r="B83" i="2"/>
  <c r="D83" i="2"/>
  <c r="B86" i="2"/>
  <c r="D86" i="2"/>
  <c r="B88" i="2"/>
  <c r="C88" i="2"/>
  <c r="A88" i="2"/>
  <c r="B63" i="2"/>
  <c r="D63" i="2"/>
  <c r="B55" i="2"/>
  <c r="D55" i="2"/>
  <c r="B60" i="2"/>
  <c r="D60" i="2"/>
  <c r="B61" i="2"/>
  <c r="D61" i="2"/>
  <c r="B62" i="2"/>
  <c r="D62" i="2"/>
  <c r="B64" i="2"/>
  <c r="C64" i="2"/>
  <c r="A64" i="2"/>
</calcChain>
</file>

<file path=xl/sharedStrings.xml><?xml version="1.0" encoding="utf-8"?>
<sst xmlns="http://schemas.openxmlformats.org/spreadsheetml/2006/main" count="971" uniqueCount="346">
  <si>
    <t>Channel #</t>
  </si>
  <si>
    <t>Quad</t>
  </si>
  <si>
    <t>V. Corrector</t>
  </si>
  <si>
    <t>Spectrometer</t>
  </si>
  <si>
    <t>Chromacity quad</t>
  </si>
  <si>
    <t>H. Corrector</t>
  </si>
  <si>
    <t>Split Bend 1 start</t>
  </si>
  <si>
    <t>Split Bend 2 start</t>
  </si>
  <si>
    <t>Split Bend 2 end</t>
  </si>
  <si>
    <t>Split Bend 3 start</t>
  </si>
  <si>
    <t>Split Bend 3 end</t>
  </si>
  <si>
    <t>Split Bend 4 start</t>
  </si>
  <si>
    <t>Split Bend 4 end</t>
  </si>
  <si>
    <t>Split Bend 5 start</t>
  </si>
  <si>
    <t>Split Bend 5 end</t>
  </si>
  <si>
    <t>Split Bend 1 end</t>
  </si>
  <si>
    <t>Ch #</t>
  </si>
  <si>
    <t>Quad Name</t>
  </si>
  <si>
    <t>Grad. (kG/cm)</t>
  </si>
  <si>
    <t>Current (A)</t>
  </si>
  <si>
    <t>linac Q1</t>
  </si>
  <si>
    <t>linac Q2</t>
  </si>
  <si>
    <t>SB1Q</t>
  </si>
  <si>
    <t>F1QA</t>
  </si>
  <si>
    <t>F1QB</t>
  </si>
  <si>
    <t>FIQC</t>
  </si>
  <si>
    <t>SB2Q</t>
  </si>
  <si>
    <t>F2QA</t>
  </si>
  <si>
    <t>F2QB</t>
  </si>
  <si>
    <t>F2QC</t>
  </si>
  <si>
    <t>F2QD</t>
  </si>
  <si>
    <t>F2QE</t>
  </si>
  <si>
    <t>F2QF</t>
  </si>
  <si>
    <t>SB3Q</t>
  </si>
  <si>
    <t>F3QA</t>
  </si>
  <si>
    <t>F3QB</t>
  </si>
  <si>
    <t>FEQC</t>
  </si>
  <si>
    <t>SB4Q</t>
  </si>
  <si>
    <t>F4QA</t>
  </si>
  <si>
    <t>F4QB</t>
  </si>
  <si>
    <t>F4QC</t>
  </si>
  <si>
    <t>SB5Q</t>
  </si>
  <si>
    <t>UBQ1</t>
  </si>
  <si>
    <t>UBQ2</t>
  </si>
  <si>
    <t>UBQ3</t>
  </si>
  <si>
    <t>40 MeV settings</t>
  </si>
  <si>
    <t>Label</t>
  </si>
  <si>
    <t>Distance (m)</t>
  </si>
  <si>
    <t>Description</t>
  </si>
  <si>
    <t>Linac output to linac quad 1</t>
  </si>
  <si>
    <t>Linac quad 1 to linac quad 2</t>
  </si>
  <si>
    <t>Linac quad 2 to SB1 screen</t>
  </si>
  <si>
    <t>SB1 screen to SB1a</t>
  </si>
  <si>
    <t>SB1a to dispersion quad 1</t>
  </si>
  <si>
    <t>Dispersion quad 1 to SB1b</t>
  </si>
  <si>
    <t>SB1b to DC quad 1A</t>
  </si>
  <si>
    <t>DC quad 1A to DC quad 1B</t>
  </si>
  <si>
    <t>DC quad 1B to DC quad 1C</t>
  </si>
  <si>
    <t>DC quad 1C to SB2 screen</t>
  </si>
  <si>
    <t>SB2 screen to SB2a</t>
  </si>
  <si>
    <t>SB2a to dispersion quad 2</t>
  </si>
  <si>
    <t>Dispersion quad 2 to SB2b</t>
  </si>
  <si>
    <t>SB2b to DC quad 2A</t>
  </si>
  <si>
    <t>DC quad 2A to DC quad 2B</t>
  </si>
  <si>
    <t>DC quad 2B to DC quad 2C</t>
  </si>
  <si>
    <t>DC quad 2C to DC quad 2D</t>
  </si>
  <si>
    <t>DC quad 2D to DC quad 2E</t>
  </si>
  <si>
    <t>DC quad 2E to DC quad 2F</t>
  </si>
  <si>
    <t>DC quad 2F to SB3 screen</t>
  </si>
  <si>
    <t>SB3 screen to SB3a</t>
  </si>
  <si>
    <t>SB3a to dispersion quad 3</t>
  </si>
  <si>
    <t>Dispersion quad 3 to SB3b</t>
  </si>
  <si>
    <t>SB3b to DC quad 3A</t>
  </si>
  <si>
    <t>DC quad 3A to DC quad 3B</t>
  </si>
  <si>
    <t>DC quad 3B to x-ray IP screen</t>
  </si>
  <si>
    <t>X-ray IP screen to DC quad 3C</t>
  </si>
  <si>
    <t>DC quad 3C to DC quad 3D</t>
  </si>
  <si>
    <t>DC quad 3D to SB4 screen</t>
  </si>
  <si>
    <t>SB4 screen to SB4a</t>
  </si>
  <si>
    <t>SB4a to dispersion quad 4</t>
  </si>
  <si>
    <t>Dispersion quad 4 to SB4b</t>
  </si>
  <si>
    <t>SB4b to DC quad 4A</t>
  </si>
  <si>
    <t>DC quad 4A to DC quad 4B</t>
  </si>
  <si>
    <t>DC quad 4B to DC quad 4C</t>
  </si>
  <si>
    <t>DC quad 4C to SB5 screen</t>
  </si>
  <si>
    <t>SB5 screen to SB5a</t>
  </si>
  <si>
    <t>SB5a to dispersion quad 5</t>
  </si>
  <si>
    <t>Dispersion quad 5 to SB5b</t>
  </si>
  <si>
    <t>SB5b to Mkiii quad 1</t>
  </si>
  <si>
    <t>Mkiii quad 1 to Mkiii quad 2</t>
  </si>
  <si>
    <t>Mkiii quad 2 to Mkiii quad 3</t>
  </si>
  <si>
    <t>Mkiii quad 3 to pi/2 screen</t>
  </si>
  <si>
    <t>Pi/2 screen to Mkiii chicane 1</t>
  </si>
  <si>
    <t>Mkiii chicane 1 to chicane 2</t>
  </si>
  <si>
    <t>Mkiii chicane 2 to 1st Chic screen</t>
  </si>
  <si>
    <t>1st Chic screen to Mkiii chicane 3</t>
  </si>
  <si>
    <t>Mkiii chicane 3 to chicane 4</t>
  </si>
  <si>
    <t>Mkiii chicane 4 to Wig 1 screen</t>
  </si>
  <si>
    <t>Wig 1 screen to Mkiii undulator</t>
  </si>
  <si>
    <t>Mkiii undulator to Wig 3 screen</t>
  </si>
  <si>
    <t>Wig 3 screen to Mkii chicane 5</t>
  </si>
  <si>
    <t>Mkiii chicane 5 to chicane 6</t>
  </si>
  <si>
    <t>Mkiii chicane 6 to 2nd Chic screen</t>
  </si>
  <si>
    <t>2nd Chic screen to Mkiii chicane 7</t>
  </si>
  <si>
    <t>Mkiii chicane 7 to chicane 8</t>
  </si>
  <si>
    <t>z start (m)</t>
  </si>
  <si>
    <t>z mid (m)</t>
  </si>
  <si>
    <t>z end (m)</t>
  </si>
  <si>
    <t>Quadrupole length (m):</t>
  </si>
  <si>
    <t>bend radius in SB1a</t>
  </si>
  <si>
    <t>bend radius in SB1b</t>
  </si>
  <si>
    <t>bend radius in SB2a</t>
  </si>
  <si>
    <t>bend radius in SB2b</t>
  </si>
  <si>
    <t>bend radius in SB3a</t>
  </si>
  <si>
    <t>bend radius in SB3b</t>
  </si>
  <si>
    <t>bend radius in SB4a</t>
  </si>
  <si>
    <t>bend radius in SB4b</t>
  </si>
  <si>
    <t>bend radius in SB5a</t>
  </si>
  <si>
    <t>bend radius in SB5b</t>
  </si>
  <si>
    <t>bend radius in Mkiii chicane 1</t>
  </si>
  <si>
    <t>bend radius in Mkiii chicane 2</t>
  </si>
  <si>
    <t>bend radius in Mkiii chicane 3</t>
  </si>
  <si>
    <t>bend radius in Mkiii chicane 4</t>
  </si>
  <si>
    <t>bend radius in Mkiii chicane 5</t>
  </si>
  <si>
    <t>bend radius in Mkiii chicane 6</t>
  </si>
  <si>
    <t>bend radius in Mkiii chicane 7</t>
  </si>
  <si>
    <t>bend radius in Mkiii chicane 8</t>
  </si>
  <si>
    <t>Bend Radius (m)</t>
  </si>
  <si>
    <t>Bend Length (m)</t>
  </si>
  <si>
    <t>Description dipole</t>
  </si>
  <si>
    <t>SB1a exit</t>
  </si>
  <si>
    <t>SB1b entrance</t>
  </si>
  <si>
    <t>SB1b exit</t>
  </si>
  <si>
    <t>SB2a entrance</t>
  </si>
  <si>
    <t>SB2a exit</t>
  </si>
  <si>
    <t>SB2b entrance</t>
  </si>
  <si>
    <t>SB2b exit</t>
  </si>
  <si>
    <t>SB3a entrance</t>
  </si>
  <si>
    <t>SB3a exit</t>
  </si>
  <si>
    <t>SB3b entrance</t>
  </si>
  <si>
    <t>SB3b exit</t>
  </si>
  <si>
    <t>SB4a entrance</t>
  </si>
  <si>
    <t>SB4a exit</t>
  </si>
  <si>
    <t>SB4b entrance</t>
  </si>
  <si>
    <t>SB4b exit</t>
  </si>
  <si>
    <t>SB5a entrance</t>
  </si>
  <si>
    <t>SB5a exit</t>
  </si>
  <si>
    <t>SB5b entrance</t>
  </si>
  <si>
    <t>Mkiii chicane 1 exit</t>
  </si>
  <si>
    <t>Mkiii chicane 2 entrance</t>
  </si>
  <si>
    <t>Mkiii chicane 3 exit</t>
  </si>
  <si>
    <t>Mkiii chicane 4 entrance</t>
  </si>
  <si>
    <t>Mkiii chicane 5 exit</t>
  </si>
  <si>
    <t>Mkiii chicane 6 entrance</t>
  </si>
  <si>
    <t>Mkiii chicane 7 exit</t>
  </si>
  <si>
    <t>Mkiii chicane 8 entrance</t>
  </si>
  <si>
    <t>Wedge angle (deg)</t>
  </si>
  <si>
    <t>Quadrupole aperture (m):</t>
  </si>
  <si>
    <t>SB dipole aperture (m):</t>
  </si>
  <si>
    <t>Mkiii dipole aperture (m):</t>
  </si>
  <si>
    <t>Undulator half length (m):</t>
  </si>
  <si>
    <t>Undulator K_hat_squared:</t>
  </si>
  <si>
    <t>Kinetic energy (MeV/c^2):</t>
  </si>
  <si>
    <t>Element</t>
  </si>
  <si>
    <t>LQ2</t>
  </si>
  <si>
    <t>F1QC</t>
  </si>
  <si>
    <t>F3QC</t>
  </si>
  <si>
    <t>F3QD</t>
  </si>
  <si>
    <t>SB1a</t>
  </si>
  <si>
    <t>SB1b</t>
  </si>
  <si>
    <t>SB2a</t>
  </si>
  <si>
    <t>SB2b</t>
  </si>
  <si>
    <t>SB3a</t>
  </si>
  <si>
    <t>SB3b</t>
  </si>
  <si>
    <t>SB4a</t>
  </si>
  <si>
    <t>SB4b</t>
  </si>
  <si>
    <t>SB5a</t>
  </si>
  <si>
    <t>SB5b</t>
  </si>
  <si>
    <t>VC1</t>
  </si>
  <si>
    <t>VC2</t>
  </si>
  <si>
    <t>VC3</t>
  </si>
  <si>
    <t>HC1</t>
  </si>
  <si>
    <t>VC4</t>
  </si>
  <si>
    <t>HC2</t>
  </si>
  <si>
    <t>VC5</t>
  </si>
  <si>
    <t>VC6</t>
  </si>
  <si>
    <t>VC7</t>
  </si>
  <si>
    <t>Element name</t>
  </si>
  <si>
    <t>BPM</t>
  </si>
  <si>
    <t>BPM1</t>
  </si>
  <si>
    <t>BSC</t>
  </si>
  <si>
    <t>OTR Screen</t>
  </si>
  <si>
    <t>Beam position monitor</t>
  </si>
  <si>
    <t>BPM2</t>
  </si>
  <si>
    <t>BPM3</t>
  </si>
  <si>
    <t>BPM4</t>
  </si>
  <si>
    <t>FBPM</t>
  </si>
  <si>
    <t>MC1</t>
  </si>
  <si>
    <t>MC2</t>
  </si>
  <si>
    <t>MC3</t>
  </si>
  <si>
    <t>MC4</t>
  </si>
  <si>
    <t>MC5</t>
  </si>
  <si>
    <t>MC6</t>
  </si>
  <si>
    <t>MC7</t>
  </si>
  <si>
    <t>MC8</t>
  </si>
  <si>
    <t>MkIII undulator</t>
  </si>
  <si>
    <t>Beam dump</t>
  </si>
  <si>
    <t>Dipole magnet</t>
  </si>
  <si>
    <t>X-ray screen (IP)</t>
  </si>
  <si>
    <t>Pi/2 screen</t>
  </si>
  <si>
    <t>MkIII chicane dipole</t>
  </si>
  <si>
    <t>MFEL1</t>
  </si>
  <si>
    <t>MFEL2</t>
  </si>
  <si>
    <t>MOS1</t>
  </si>
  <si>
    <t>MOS2</t>
  </si>
  <si>
    <t>MOS3</t>
  </si>
  <si>
    <t>MOS4</t>
  </si>
  <si>
    <t>MOS5</t>
  </si>
  <si>
    <t>MPS</t>
  </si>
  <si>
    <t>LSP</t>
  </si>
  <si>
    <t>OS1</t>
  </si>
  <si>
    <t>OS2</t>
  </si>
  <si>
    <t>OS3</t>
  </si>
  <si>
    <t>OS4</t>
  </si>
  <si>
    <t>OS5</t>
  </si>
  <si>
    <t>Interaction point chamber start</t>
  </si>
  <si>
    <t>Interaction point chamber end</t>
  </si>
  <si>
    <t>IPa</t>
  </si>
  <si>
    <t>IPb</t>
  </si>
  <si>
    <t>IPOS</t>
  </si>
  <si>
    <t>Scanning wire</t>
  </si>
  <si>
    <t>IPSW</t>
  </si>
  <si>
    <t>IPXS</t>
  </si>
  <si>
    <t>LINAC</t>
  </si>
  <si>
    <t>Description drift distances</t>
  </si>
  <si>
    <t>z logbook UH (m)</t>
  </si>
  <si>
    <t>Data from beam_calculator.m matlab file (Bryce Jacobson)</t>
  </si>
  <si>
    <t>LIN</t>
  </si>
  <si>
    <t xml:space="preserve"> Nomenclature</t>
  </si>
  <si>
    <t>H. Coil?</t>
  </si>
  <si>
    <t>SB1</t>
  </si>
  <si>
    <t>SB2</t>
  </si>
  <si>
    <t>SB3</t>
  </si>
  <si>
    <t>SB4</t>
  </si>
  <si>
    <t>Chamber (channel "V. Corrector"?)</t>
  </si>
  <si>
    <t>Difference</t>
  </si>
  <si>
    <t>Energy measurement</t>
  </si>
  <si>
    <t>Sector</t>
  </si>
  <si>
    <t>QPF</t>
  </si>
  <si>
    <t>QPD</t>
  </si>
  <si>
    <t>DC1</t>
  </si>
  <si>
    <t>DC2</t>
  </si>
  <si>
    <t>DC3</t>
  </si>
  <si>
    <t>DC4</t>
  </si>
  <si>
    <t>DC5</t>
  </si>
  <si>
    <t>IPC</t>
  </si>
  <si>
    <t>FEL</t>
  </si>
  <si>
    <t>FC1</t>
  </si>
  <si>
    <t>FC2</t>
  </si>
  <si>
    <t>EXT</t>
  </si>
  <si>
    <t>STV</t>
  </si>
  <si>
    <t>SPC</t>
  </si>
  <si>
    <t>OTR</t>
  </si>
  <si>
    <t>QPC</t>
  </si>
  <si>
    <t>Taken from excel spreadsheet randomly found</t>
  </si>
  <si>
    <t>STH</t>
  </si>
  <si>
    <t>XRS</t>
  </si>
  <si>
    <t>BSW</t>
  </si>
  <si>
    <t>SB5</t>
  </si>
  <si>
    <t>DPM</t>
  </si>
  <si>
    <t>DPF</t>
  </si>
  <si>
    <t>UND</t>
  </si>
  <si>
    <t>Vacuum sectors</t>
  </si>
  <si>
    <t>start</t>
  </si>
  <si>
    <t>end</t>
  </si>
  <si>
    <t>I A)</t>
  </si>
  <si>
    <t>Postive I</t>
  </si>
  <si>
    <t>Spectrometer cal.</t>
  </si>
  <si>
    <t>MeV/A</t>
  </si>
  <si>
    <t>mV/mA into 50 Ohm</t>
  </si>
  <si>
    <t xml:space="preserve"> mV/mA</t>
  </si>
  <si>
    <t xml:space="preserve">Microwave Gun magnets, measurement in Uh-079 and McKee dissertation </t>
  </si>
  <si>
    <t>UH-065 p. 113</t>
  </si>
  <si>
    <t>UH-077 p.13</t>
  </si>
  <si>
    <t>Alpha Magnet</t>
  </si>
  <si>
    <t>T/(m * A)</t>
  </si>
  <si>
    <t>2010 J. Kowalczyk note</t>
  </si>
  <si>
    <t>deg input angle</t>
  </si>
  <si>
    <t>16 mm</t>
  </si>
  <si>
    <t>slit width</t>
  </si>
  <si>
    <t>mm back wall distance from entrance</t>
  </si>
  <si>
    <t>See curves of kinetic energy band vs alpha magnet current</t>
  </si>
  <si>
    <t>Modeling of MkIII Dipoles in UH-044 Mike hadmack pp. 48-  81</t>
  </si>
  <si>
    <t>Beam Dump magnet</t>
  </si>
  <si>
    <t>UH-069</t>
  </si>
  <si>
    <t>Gun Toroid</t>
  </si>
  <si>
    <t>RF Gun 1</t>
  </si>
  <si>
    <t>RF Gun 2</t>
  </si>
  <si>
    <t>Beam Dump</t>
  </si>
  <si>
    <t>mV/mA</t>
  </si>
  <si>
    <t>Frequency</t>
  </si>
  <si>
    <t>Operating</t>
  </si>
  <si>
    <t>Theoretical op. @ 32C</t>
  </si>
  <si>
    <t>Change in F with T</t>
  </si>
  <si>
    <t>SLAC Blue book</t>
  </si>
  <si>
    <t>Phase shifter</t>
  </si>
  <si>
    <t>Ohm/deg</t>
  </si>
  <si>
    <t>MHz</t>
  </si>
  <si>
    <t>kHz / 2 C</t>
  </si>
  <si>
    <t>I_alpha</t>
  </si>
  <si>
    <t>Sqrt(gamma^2 - 1)*A/(xmax / 23 cm)^2</t>
  </si>
  <si>
    <t>From gun manual w/ ne</t>
  </si>
  <si>
    <t>1380 A cm^2 /(xmax^2)</t>
  </si>
  <si>
    <t>Knife edge</t>
  </si>
  <si>
    <t>xmax</t>
  </si>
  <si>
    <t>4 mm</t>
  </si>
  <si>
    <t>8 mm</t>
  </si>
  <si>
    <t>12 mm</t>
  </si>
  <si>
    <t>20 mm</t>
  </si>
  <si>
    <t>10.62 cm</t>
  </si>
  <si>
    <t>10.22 cm</t>
  </si>
  <si>
    <t>9.82 cm</t>
  </si>
  <si>
    <t>9.42 cm</t>
  </si>
  <si>
    <t>9.02 cm</t>
  </si>
  <si>
    <t>Also UH-083</t>
  </si>
  <si>
    <t>into 50 Ohm</t>
  </si>
  <si>
    <t>UH-084 p. 140</t>
  </si>
  <si>
    <t>Deflection magnets</t>
  </si>
  <si>
    <t>Channel</t>
  </si>
  <si>
    <t>Volt</t>
  </si>
  <si>
    <t>UH-105 p55</t>
  </si>
  <si>
    <t>Angle (deg)</t>
  </si>
  <si>
    <t>DPHa</t>
  </si>
  <si>
    <t>DPH</t>
  </si>
  <si>
    <t>DPHQ</t>
  </si>
  <si>
    <t>DPHb</t>
  </si>
  <si>
    <t>Dipole Angle (deg)</t>
  </si>
  <si>
    <t>Dipole length (m)</t>
  </si>
  <si>
    <t>Dipole wedge (deg)</t>
  </si>
  <si>
    <t>Current A)</t>
  </si>
  <si>
    <t>Gap wedge (m)</t>
  </si>
  <si>
    <t>DPW</t>
  </si>
  <si>
    <t>k_g_integ (T/A/m)</t>
  </si>
  <si>
    <t>Fringe Field Enge coefficients</t>
  </si>
  <si>
    <t>Pole gap (m)</t>
  </si>
  <si>
    <t xml:space="preserve"> 56.49, -50.79, 19.32, -3.621,  0.3315,  -0.01193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</si>
</sst>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00"/>
    <numFmt numFmtId="167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3" xfId="0" applyBorder="1"/>
    <xf numFmtId="0" fontId="0" fillId="0" borderId="6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2" xfId="0" applyBorder="1"/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0" xfId="0" applyFont="1"/>
    <xf numFmtId="167" fontId="0" fillId="0" borderId="0" xfId="0" applyNumberFormat="1"/>
    <xf numFmtId="0" fontId="1" fillId="0" borderId="10" xfId="0" applyFont="1" applyBorder="1" applyAlignment="1">
      <alignment vertical="top"/>
    </xf>
    <xf numFmtId="0" fontId="2" fillId="0" borderId="0" xfId="0" applyFont="1"/>
    <xf numFmtId="0" fontId="2" fillId="0" borderId="9" xfId="0" applyFont="1" applyBorder="1"/>
    <xf numFmtId="167" fontId="0" fillId="0" borderId="12" xfId="0" applyNumberFormat="1" applyBorder="1"/>
    <xf numFmtId="167" fontId="0" fillId="0" borderId="6" xfId="0" applyNumberFormat="1" applyBorder="1"/>
    <xf numFmtId="167" fontId="0" fillId="0" borderId="3" xfId="0" applyNumberFormat="1" applyBorder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/>
    <xf numFmtId="0" fontId="1" fillId="0" borderId="4" xfId="0" applyFont="1" applyBorder="1"/>
    <xf numFmtId="167" fontId="0" fillId="0" borderId="9" xfId="0" applyNumberFormat="1" applyBorder="1"/>
    <xf numFmtId="167" fontId="1" fillId="0" borderId="14" xfId="0" applyNumberFormat="1" applyFont="1" applyBorder="1" applyAlignment="1">
      <alignment horizontal="center" vertical="top"/>
    </xf>
    <xf numFmtId="167" fontId="0" fillId="0" borderId="9" xfId="0" applyNumberFormat="1" applyBorder="1" applyAlignment="1">
      <alignment horizontal="right" vertical="center"/>
    </xf>
    <xf numFmtId="167" fontId="0" fillId="0" borderId="9" xfId="0" applyNumberFormat="1" applyBorder="1" applyAlignment="1">
      <alignment horizontal="right"/>
    </xf>
    <xf numFmtId="167" fontId="0" fillId="0" borderId="8" xfId="0" applyNumberFormat="1" applyBorder="1" applyAlignment="1">
      <alignment horizontal="right"/>
    </xf>
    <xf numFmtId="2" fontId="0" fillId="0" borderId="12" xfId="0" applyNumberFormat="1" applyBorder="1"/>
    <xf numFmtId="2" fontId="0" fillId="0" borderId="3" xfId="0" applyNumberFormat="1" applyBorder="1"/>
    <xf numFmtId="0" fontId="1" fillId="0" borderId="15" xfId="0" applyFont="1" applyBorder="1" applyAlignment="1">
      <alignment horizontal="center"/>
    </xf>
    <xf numFmtId="166" fontId="0" fillId="0" borderId="4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166" fontId="0" fillId="0" borderId="0" xfId="0" applyNumberFormat="1"/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10</xdr:col>
      <xdr:colOff>585253</xdr:colOff>
      <xdr:row>45</xdr:row>
      <xdr:rowOff>107599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27DBB0-A3E5-D85B-E45E-A927EA20B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6681253" cy="8260999"/>
        </a:xfrm>
        <a:prstGeom prst="rect">
          <a:avLst/>
        </a:prstGeom>
      </xdr:spPr>
    </xdr:pic>
    <xdr:clientData/>
  </xdr:twoCellAnchor>
  <xdr:twoCellAnchor editAs="oneCell">
    <xdr:from>
      <xdr:col>10</xdr:col>
      <xdr:colOff>587243</xdr:colOff>
      <xdr:row>2</xdr:row>
      <xdr:rowOff>174759</xdr:rowOff>
    </xdr:from>
    <xdr:to>
      <xdr:col>25</xdr:col>
      <xdr:colOff>1439</xdr:colOff>
      <xdr:row>45</xdr:row>
      <xdr:rowOff>108118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F93E4A-76CA-D48D-9AD6-41F39BF53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7063741" y="160021"/>
          <a:ext cx="7797199" cy="8558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54DD-3897-4359-B7DF-3FC088E3C719}">
  <dimension ref="A1:P124"/>
  <sheetViews>
    <sheetView tabSelected="1" topLeftCell="A73" workbookViewId="0">
      <selection activeCell="P93" sqref="P93"/>
    </sheetView>
  </sheetViews>
  <sheetFormatPr defaultRowHeight="14.4" x14ac:dyDescent="0.3"/>
  <cols>
    <col min="1" max="1" width="30.5546875" customWidth="1"/>
    <col min="2" max="2" width="10.33203125" customWidth="1"/>
    <col min="3" max="3" width="9.88671875" customWidth="1"/>
    <col min="4" max="4" width="9.5546875" customWidth="1"/>
    <col min="6" max="6" width="15.77734375" customWidth="1"/>
    <col min="7" max="7" width="15" customWidth="1"/>
    <col min="8" max="8" width="20.5546875" customWidth="1"/>
    <col min="9" max="9" width="16.109375" customWidth="1"/>
    <col min="10" max="10" width="14.88671875" customWidth="1"/>
    <col min="11" max="11" width="43.88671875" customWidth="1"/>
    <col min="12" max="12" width="28.6640625" customWidth="1"/>
    <col min="13" max="13" width="9.21875" customWidth="1"/>
    <col min="17" max="17" width="10.33203125" customWidth="1"/>
  </cols>
  <sheetData>
    <row r="1" spans="1:16" x14ac:dyDescent="0.3">
      <c r="A1" s="38" t="s">
        <v>238</v>
      </c>
      <c r="B1" s="15" t="s">
        <v>105</v>
      </c>
      <c r="C1" s="15" t="s">
        <v>106</v>
      </c>
      <c r="D1" s="15" t="s">
        <v>107</v>
      </c>
      <c r="E1" s="38" t="s">
        <v>339</v>
      </c>
      <c r="F1" s="15" t="s">
        <v>336</v>
      </c>
      <c r="G1" s="15" t="s">
        <v>337</v>
      </c>
      <c r="H1" s="15" t="s">
        <v>338</v>
      </c>
      <c r="I1" s="15" t="s">
        <v>340</v>
      </c>
      <c r="J1" s="15" t="s">
        <v>344</v>
      </c>
      <c r="K1" s="15" t="s">
        <v>343</v>
      </c>
      <c r="L1" s="15" t="s">
        <v>187</v>
      </c>
      <c r="M1" s="39" t="s">
        <v>0</v>
      </c>
      <c r="N1" s="15" t="s">
        <v>46</v>
      </c>
      <c r="O1" s="15" t="s">
        <v>247</v>
      </c>
      <c r="P1" s="15" t="s">
        <v>163</v>
      </c>
    </row>
    <row r="2" spans="1:16" x14ac:dyDescent="0.3">
      <c r="A2" s="37" t="s">
        <v>273</v>
      </c>
      <c r="D2">
        <v>0</v>
      </c>
      <c r="L2" t="s">
        <v>233</v>
      </c>
      <c r="O2" t="s">
        <v>237</v>
      </c>
    </row>
    <row r="3" spans="1:16" x14ac:dyDescent="0.3">
      <c r="A3" s="37" t="str">
        <f>O3 &amp; "."  &amp; P3 &amp; "." &amp; TEXT(10*IF(ISNUMBER(C3), C3, F3), "000")</f>
        <v>LIN.QPF.004</v>
      </c>
      <c r="B3" s="16">
        <f>Sheet1!B3</f>
        <v>0.35877500000000001</v>
      </c>
      <c r="C3" s="16">
        <f>B3+Sheet1!$E$3/2</f>
        <v>0.403225</v>
      </c>
      <c r="D3" s="16">
        <f>B3+Sheet1!$E$3</f>
        <v>0.44767500000000005</v>
      </c>
      <c r="E3">
        <v>0.88571930929915599</v>
      </c>
      <c r="F3" s="16"/>
      <c r="J3">
        <v>2.7E-2</v>
      </c>
      <c r="L3" t="s">
        <v>1</v>
      </c>
      <c r="M3" s="12">
        <v>20</v>
      </c>
      <c r="O3" t="s">
        <v>237</v>
      </c>
      <c r="P3" t="s">
        <v>248</v>
      </c>
    </row>
    <row r="4" spans="1:16" x14ac:dyDescent="0.3">
      <c r="A4" s="37"/>
      <c r="B4" s="16">
        <v>0.44767500000000005</v>
      </c>
      <c r="C4" s="16">
        <v>0.44767500000000005</v>
      </c>
      <c r="D4" s="16">
        <v>0.44767500000000005</v>
      </c>
      <c r="F4" s="16"/>
      <c r="L4" t="s">
        <v>192</v>
      </c>
      <c r="M4" s="12"/>
      <c r="O4" t="s">
        <v>237</v>
      </c>
      <c r="P4" t="s">
        <v>188</v>
      </c>
    </row>
    <row r="5" spans="1:16" x14ac:dyDescent="0.3">
      <c r="A5" s="37" t="str">
        <f>O5 &amp; "."  &amp; P5 &amp; "." &amp; TEXT(10*IF(ISNUMBER(C5), C5, F5), "000")</f>
        <v>LIN.QPD.007</v>
      </c>
      <c r="B5" s="16">
        <f>D3+Sheet1!B4</f>
        <v>0.64452500000000001</v>
      </c>
      <c r="C5" s="16">
        <f>B5+Sheet1!$E$3/2</f>
        <v>0.688975</v>
      </c>
      <c r="D5" s="16">
        <f>B5+Sheet1!$E$3</f>
        <v>0.73342499999999999</v>
      </c>
      <c r="E5">
        <v>1.0528901226284999</v>
      </c>
      <c r="F5" s="16"/>
      <c r="J5">
        <v>2.7E-2</v>
      </c>
      <c r="L5" t="s">
        <v>1</v>
      </c>
      <c r="M5" s="12">
        <v>21</v>
      </c>
      <c r="N5" t="s">
        <v>164</v>
      </c>
      <c r="O5" t="s">
        <v>237</v>
      </c>
      <c r="P5" t="s">
        <v>249</v>
      </c>
    </row>
    <row r="6" spans="1:16" x14ac:dyDescent="0.3">
      <c r="A6" s="37" t="str">
        <f>O6 &amp; "."  &amp; P6 &amp; "." &amp; TEXT(10*IF(ISNUMBER(C6), C6, F6), "000")</f>
        <v>LIN.STV.007</v>
      </c>
      <c r="B6" s="16">
        <v>0.73342499999999999</v>
      </c>
      <c r="C6" s="16">
        <v>0.73342499999999999</v>
      </c>
      <c r="D6" s="16">
        <v>0.73342499999999999</v>
      </c>
      <c r="F6" s="16"/>
      <c r="L6" t="s">
        <v>2</v>
      </c>
      <c r="M6" s="12">
        <v>22</v>
      </c>
      <c r="N6" t="s">
        <v>178</v>
      </c>
      <c r="O6" t="s">
        <v>237</v>
      </c>
      <c r="P6" t="s">
        <v>260</v>
      </c>
    </row>
    <row r="7" spans="1:16" x14ac:dyDescent="0.3">
      <c r="A7" s="37" t="str">
        <f>O7 &amp; "."  &amp; P7 &amp; "." &amp; TEXT(10*IF(ISNUMBER(C7), C7, F7), "000")</f>
        <v>LIN.SPC.007</v>
      </c>
      <c r="B7" s="16">
        <v>0.73342499999999999</v>
      </c>
      <c r="C7" s="16">
        <v>0.73342499999999999</v>
      </c>
      <c r="D7" s="16">
        <v>0.73342499999999999</v>
      </c>
      <c r="F7" s="16"/>
      <c r="L7" t="s">
        <v>3</v>
      </c>
      <c r="M7" s="12">
        <v>23</v>
      </c>
      <c r="N7" t="s">
        <v>219</v>
      </c>
      <c r="O7" t="s">
        <v>237</v>
      </c>
      <c r="P7" t="s">
        <v>261</v>
      </c>
    </row>
    <row r="8" spans="1:16" x14ac:dyDescent="0.3">
      <c r="A8" s="37"/>
      <c r="B8" s="16">
        <v>0.73342499999999999</v>
      </c>
      <c r="C8" s="16">
        <v>0.73342499999999999</v>
      </c>
      <c r="D8" s="16">
        <v>0.73342499999999999</v>
      </c>
      <c r="L8" t="s">
        <v>246</v>
      </c>
    </row>
    <row r="9" spans="1:16" x14ac:dyDescent="0.3">
      <c r="A9" s="37" t="str">
        <f t="shared" ref="A9:A17" si="0">O9 &amp; "."  &amp; P9 &amp; "." &amp; TEXT(10*IF(ISNUMBER(C9), C9, F9), "000")</f>
        <v>LIN.STV.007</v>
      </c>
      <c r="B9" s="16">
        <v>0.73342499999999999</v>
      </c>
      <c r="C9" s="16">
        <v>0.73342499999999999</v>
      </c>
      <c r="D9" s="16">
        <v>0.73342499999999999</v>
      </c>
      <c r="F9" s="16"/>
      <c r="L9" t="s">
        <v>2</v>
      </c>
      <c r="M9" s="12">
        <v>24</v>
      </c>
      <c r="N9" t="s">
        <v>179</v>
      </c>
      <c r="O9" t="s">
        <v>237</v>
      </c>
      <c r="P9" t="s">
        <v>260</v>
      </c>
    </row>
    <row r="10" spans="1:16" x14ac:dyDescent="0.3">
      <c r="A10" s="37" t="str">
        <f t="shared" si="0"/>
        <v>DC1.OTR.016</v>
      </c>
      <c r="B10" s="16">
        <f>D5+Sheet1!B5</f>
        <v>1.6328640000000001</v>
      </c>
      <c r="C10" s="16">
        <f>B10</f>
        <v>1.6328640000000001</v>
      </c>
      <c r="D10" s="16">
        <f>C10</f>
        <v>1.6328640000000001</v>
      </c>
      <c r="F10" s="16"/>
      <c r="L10" t="s">
        <v>191</v>
      </c>
      <c r="M10" s="12"/>
      <c r="N10" t="s">
        <v>220</v>
      </c>
      <c r="O10" t="s">
        <v>250</v>
      </c>
      <c r="P10" t="s">
        <v>262</v>
      </c>
    </row>
    <row r="11" spans="1:16" x14ac:dyDescent="0.3">
      <c r="A11" s="37" t="str">
        <f t="shared" si="0"/>
        <v>DC1.DPW.017</v>
      </c>
      <c r="B11" s="16">
        <f>B12-I11</f>
        <v>1.697921</v>
      </c>
      <c r="C11" s="16">
        <f>B12-I11/2</f>
        <v>1.7029210000000001</v>
      </c>
      <c r="D11" s="16">
        <f>B12</f>
        <v>1.707921</v>
      </c>
      <c r="F11">
        <v>1.5</v>
      </c>
      <c r="G11">
        <v>8.8900000000000007E-2</v>
      </c>
      <c r="H11">
        <v>0</v>
      </c>
      <c r="I11">
        <v>0.01</v>
      </c>
      <c r="J11">
        <f>0.014478</f>
        <v>1.4478E-2</v>
      </c>
      <c r="O11" t="s">
        <v>250</v>
      </c>
      <c r="P11" t="s">
        <v>341</v>
      </c>
    </row>
    <row r="12" spans="1:16" x14ac:dyDescent="0.3">
      <c r="A12" s="37" t="str">
        <f t="shared" si="0"/>
        <v>DC1.DPH.018</v>
      </c>
      <c r="B12" s="16">
        <f>B10+Sheet1!B6</f>
        <v>1.707921</v>
      </c>
      <c r="C12" s="16">
        <f>B12+Sheet1!F12/2</f>
        <v>1.7523710000000001</v>
      </c>
      <c r="D12" s="16">
        <f>B12+Sheet1!F12</f>
        <v>1.796821</v>
      </c>
      <c r="F12">
        <v>1.5</v>
      </c>
      <c r="G12">
        <v>8.8900000000000007E-2</v>
      </c>
      <c r="J12">
        <f>0.014478</f>
        <v>1.4478E-2</v>
      </c>
      <c r="L12" t="s">
        <v>6</v>
      </c>
      <c r="M12" s="12">
        <v>26</v>
      </c>
      <c r="N12" t="s">
        <v>332</v>
      </c>
      <c r="O12" t="s">
        <v>250</v>
      </c>
      <c r="P12" t="s">
        <v>333</v>
      </c>
    </row>
    <row r="13" spans="1:16" x14ac:dyDescent="0.3">
      <c r="A13" s="37" t="str">
        <f t="shared" si="0"/>
        <v>DC1.DPW.018</v>
      </c>
      <c r="B13" s="16">
        <f>D12</f>
        <v>1.796821</v>
      </c>
      <c r="C13" s="16">
        <f>D12+I13/2</f>
        <v>1.8018209999999999</v>
      </c>
      <c r="D13" s="16">
        <f>D12+I13</f>
        <v>1.806821</v>
      </c>
      <c r="F13">
        <v>1.5</v>
      </c>
      <c r="G13">
        <v>8.8900000000000007E-2</v>
      </c>
      <c r="H13">
        <v>1.5</v>
      </c>
      <c r="I13">
        <v>0.01</v>
      </c>
      <c r="J13">
        <f>0.014478</f>
        <v>1.4478E-2</v>
      </c>
      <c r="O13" t="s">
        <v>250</v>
      </c>
      <c r="P13" t="s">
        <v>341</v>
      </c>
    </row>
    <row r="14" spans="1:16" x14ac:dyDescent="0.3">
      <c r="A14" s="37" t="str">
        <f t="shared" si="0"/>
        <v>DC1.QPF.021</v>
      </c>
      <c r="B14" s="16">
        <f>D12+Sheet1!B7</f>
        <v>2.0330409999999999</v>
      </c>
      <c r="C14" s="16">
        <f>B14+Sheet1!$E$3/2</f>
        <v>2.0774909999999998</v>
      </c>
      <c r="D14" s="16">
        <f>B14++Sheet1!$E$3</f>
        <v>2.1219410000000001</v>
      </c>
      <c r="E14">
        <v>3.8166035634743878</v>
      </c>
      <c r="F14" s="16"/>
      <c r="J14">
        <v>2.7E-2</v>
      </c>
      <c r="L14" t="s">
        <v>4</v>
      </c>
      <c r="M14" s="12">
        <v>28</v>
      </c>
      <c r="N14" t="s">
        <v>334</v>
      </c>
      <c r="O14" t="s">
        <v>250</v>
      </c>
      <c r="P14" t="s">
        <v>248</v>
      </c>
    </row>
    <row r="15" spans="1:16" x14ac:dyDescent="0.3">
      <c r="A15" s="37" t="str">
        <f t="shared" si="0"/>
        <v>DC1.DPW.024</v>
      </c>
      <c r="B15" s="16">
        <f>B16-I15</f>
        <v>2.3481610000000002</v>
      </c>
      <c r="C15" s="16">
        <f>C16-I15/2</f>
        <v>2.3976109999999999</v>
      </c>
      <c r="D15" s="16">
        <f>B16</f>
        <v>2.358161</v>
      </c>
      <c r="F15">
        <v>1.5</v>
      </c>
      <c r="G15">
        <v>8.8900000000000007E-2</v>
      </c>
      <c r="H15">
        <v>0.75</v>
      </c>
      <c r="I15">
        <v>0.01</v>
      </c>
      <c r="J15">
        <f>0.014478</f>
        <v>1.4478E-2</v>
      </c>
      <c r="O15" t="s">
        <v>250</v>
      </c>
      <c r="P15" t="s">
        <v>341</v>
      </c>
    </row>
    <row r="16" spans="1:16" x14ac:dyDescent="0.3">
      <c r="A16" s="37" t="str">
        <f t="shared" si="0"/>
        <v>DC1.DPH.024</v>
      </c>
      <c r="B16" s="16">
        <f>D14+Sheet1!B8</f>
        <v>2.358161</v>
      </c>
      <c r="C16" s="16">
        <f>B16+Sheet1!F13/2</f>
        <v>2.4026109999999998</v>
      </c>
      <c r="D16" s="16">
        <f>B16+Sheet1!F13</f>
        <v>2.4470610000000002</v>
      </c>
      <c r="F16">
        <v>1.5</v>
      </c>
      <c r="G16">
        <v>8.8900000000000007E-2</v>
      </c>
      <c r="J16">
        <f>0.014478</f>
        <v>1.4478E-2</v>
      </c>
      <c r="L16" t="s">
        <v>15</v>
      </c>
      <c r="M16" s="12">
        <v>26</v>
      </c>
      <c r="N16" t="s">
        <v>335</v>
      </c>
      <c r="O16" t="s">
        <v>250</v>
      </c>
      <c r="P16" t="s">
        <v>333</v>
      </c>
    </row>
    <row r="17" spans="1:16" x14ac:dyDescent="0.3">
      <c r="A17" s="37" t="str">
        <f t="shared" si="0"/>
        <v>DC1.DPW.025</v>
      </c>
      <c r="B17" s="16">
        <f>D16</f>
        <v>2.4470610000000002</v>
      </c>
      <c r="C17" s="16">
        <f>D16+I17/2</f>
        <v>2.452061</v>
      </c>
      <c r="D17" s="16">
        <f>D16+I17</f>
        <v>2.4570609999999999</v>
      </c>
      <c r="F17">
        <v>1.5</v>
      </c>
      <c r="G17">
        <v>8.8900000000000007E-2</v>
      </c>
      <c r="H17">
        <v>0.75</v>
      </c>
      <c r="I17">
        <v>0.01</v>
      </c>
      <c r="J17">
        <f>0.014478</f>
        <v>1.4478E-2</v>
      </c>
      <c r="O17" t="s">
        <v>250</v>
      </c>
      <c r="P17" t="s">
        <v>341</v>
      </c>
    </row>
    <row r="18" spans="1:16" x14ac:dyDescent="0.3">
      <c r="A18" s="37"/>
      <c r="B18" s="16">
        <v>2.4570609999999999</v>
      </c>
      <c r="C18" s="16">
        <v>2.4570609999999999</v>
      </c>
      <c r="D18" s="16">
        <f>D17+I18</f>
        <v>2.4570609999999999</v>
      </c>
      <c r="F18" s="16"/>
      <c r="L18" t="s">
        <v>192</v>
      </c>
      <c r="M18" s="12"/>
      <c r="N18" t="s">
        <v>189</v>
      </c>
      <c r="O18" t="s">
        <v>250</v>
      </c>
      <c r="P18" t="s">
        <v>188</v>
      </c>
    </row>
    <row r="19" spans="1:16" x14ac:dyDescent="0.3">
      <c r="A19" s="37" t="str">
        <f t="shared" ref="A19:A34" si="1">O19 &amp; "."  &amp; P19 &amp; "." &amp; TEXT(10*IF(ISNUMBER(C19), C19, F19), "000")</f>
        <v>DC2.QPD.028</v>
      </c>
      <c r="B19" s="16">
        <f>D16+Sheet1!B9</f>
        <v>2.7353510000000001</v>
      </c>
      <c r="C19" s="16">
        <f>B19+Sheet1!$E$3/2</f>
        <v>2.779801</v>
      </c>
      <c r="D19" s="16">
        <f>B19++Sheet1!$E$3</f>
        <v>2.8242510000000003</v>
      </c>
      <c r="E19">
        <v>2.5798069784706756</v>
      </c>
      <c r="F19" s="16"/>
      <c r="J19">
        <v>2.7E-2</v>
      </c>
      <c r="L19" t="s">
        <v>1</v>
      </c>
      <c r="M19" s="12">
        <v>29</v>
      </c>
      <c r="N19" t="s">
        <v>23</v>
      </c>
      <c r="O19" t="s">
        <v>251</v>
      </c>
      <c r="P19" t="s">
        <v>249</v>
      </c>
    </row>
    <row r="20" spans="1:16" x14ac:dyDescent="0.3">
      <c r="A20" s="37" t="str">
        <f t="shared" si="1"/>
        <v>DC2.QPF.029</v>
      </c>
      <c r="B20" s="16">
        <f>D19+Sheet1!B10</f>
        <v>2.8674310000000003</v>
      </c>
      <c r="C20" s="16">
        <f>B20+Sheet1!$E$3/2</f>
        <v>2.9118810000000002</v>
      </c>
      <c r="D20" s="16">
        <f>B20++Sheet1!$E$3</f>
        <v>2.9563310000000005</v>
      </c>
      <c r="E20">
        <v>4.5657015590200452</v>
      </c>
      <c r="F20" s="16"/>
      <c r="J20">
        <v>2.7E-2</v>
      </c>
      <c r="L20" t="s">
        <v>1</v>
      </c>
      <c r="M20" s="12">
        <v>30</v>
      </c>
      <c r="N20" t="s">
        <v>24</v>
      </c>
      <c r="O20" t="s">
        <v>251</v>
      </c>
      <c r="P20" t="s">
        <v>248</v>
      </c>
    </row>
    <row r="21" spans="1:16" x14ac:dyDescent="0.3">
      <c r="A21" s="37" t="str">
        <f t="shared" si="1"/>
        <v>DC2.QPD.030</v>
      </c>
      <c r="B21" s="16">
        <f>D20+Sheet1!B11</f>
        <v>2.9995110000000005</v>
      </c>
      <c r="C21" s="16">
        <f>B21+Sheet1!$E$3/2</f>
        <v>3.0439610000000004</v>
      </c>
      <c r="D21" s="16">
        <f>B21++Sheet1!$E$3</f>
        <v>3.0884110000000007</v>
      </c>
      <c r="E21">
        <v>2.5798069784706756</v>
      </c>
      <c r="F21" s="16"/>
      <c r="J21">
        <v>2.7E-2</v>
      </c>
      <c r="L21" t="s">
        <v>1</v>
      </c>
      <c r="M21" s="12">
        <v>31</v>
      </c>
      <c r="N21" t="s">
        <v>165</v>
      </c>
      <c r="O21" t="s">
        <v>251</v>
      </c>
      <c r="P21" t="s">
        <v>249</v>
      </c>
    </row>
    <row r="22" spans="1:16" x14ac:dyDescent="0.3">
      <c r="A22" s="37" t="str">
        <f t="shared" si="1"/>
        <v>DC2.OTR.032</v>
      </c>
      <c r="B22" s="16">
        <f>D21+Sheet1!B12</f>
        <v>3.2187890000000006</v>
      </c>
      <c r="C22" s="16">
        <f>B22</f>
        <v>3.2187890000000006</v>
      </c>
      <c r="D22" s="16">
        <f>B22</f>
        <v>3.2187890000000006</v>
      </c>
      <c r="F22" s="16"/>
      <c r="L22" t="s">
        <v>191</v>
      </c>
      <c r="M22" s="12"/>
      <c r="N22" t="s">
        <v>221</v>
      </c>
      <c r="O22" t="s">
        <v>251</v>
      </c>
      <c r="P22" t="s">
        <v>262</v>
      </c>
    </row>
    <row r="23" spans="1:16" x14ac:dyDescent="0.3">
      <c r="A23" s="37" t="str">
        <f t="shared" si="1"/>
        <v>DC2.DPW.033</v>
      </c>
      <c r="B23" s="16">
        <f>B24-I23</f>
        <v>3.287910000000001</v>
      </c>
      <c r="C23" s="16">
        <f>B24-I23/2</f>
        <v>3.2929100000000009</v>
      </c>
      <c r="D23" s="16">
        <f>B24</f>
        <v>3.2979100000000008</v>
      </c>
      <c r="F23" s="16">
        <v>-4</v>
      </c>
      <c r="G23">
        <v>4.0640000000000003E-2</v>
      </c>
      <c r="H23">
        <v>2.0179999999999998</v>
      </c>
      <c r="I23">
        <v>0.01</v>
      </c>
      <c r="J23">
        <f>0.014478</f>
        <v>1.4478E-2</v>
      </c>
      <c r="O23" t="s">
        <v>251</v>
      </c>
      <c r="P23" t="s">
        <v>341</v>
      </c>
    </row>
    <row r="24" spans="1:16" x14ac:dyDescent="0.3">
      <c r="A24" s="37" t="str">
        <f t="shared" si="1"/>
        <v>DC2.DPH.033</v>
      </c>
      <c r="B24" s="16">
        <f>D22+Sheet1!B13</f>
        <v>3.2979100000000008</v>
      </c>
      <c r="C24" s="16">
        <f>B24+Sheet1!F14/2</f>
        <v>3.3182300000000007</v>
      </c>
      <c r="D24" s="16">
        <f>B24+Sheet1!F14</f>
        <v>3.3385500000000006</v>
      </c>
      <c r="F24" s="16">
        <v>-4</v>
      </c>
      <c r="G24">
        <v>4.0640000000000003E-2</v>
      </c>
      <c r="J24">
        <f>0.014478</f>
        <v>1.4478E-2</v>
      </c>
      <c r="L24" t="s">
        <v>7</v>
      </c>
      <c r="M24" s="12">
        <v>32</v>
      </c>
      <c r="N24" t="s">
        <v>332</v>
      </c>
      <c r="O24" t="s">
        <v>251</v>
      </c>
      <c r="P24" t="s">
        <v>333</v>
      </c>
    </row>
    <row r="25" spans="1:16" x14ac:dyDescent="0.3">
      <c r="A25" s="37" t="str">
        <f t="shared" si="1"/>
        <v>DC2.DPW.033</v>
      </c>
      <c r="B25" s="16">
        <f>D24</f>
        <v>3.3385500000000006</v>
      </c>
      <c r="C25" s="16">
        <f>D24+I25/2</f>
        <v>3.3435500000000005</v>
      </c>
      <c r="D25" s="16">
        <f>D24+I25</f>
        <v>3.3485500000000004</v>
      </c>
      <c r="F25" s="16">
        <v>-4</v>
      </c>
      <c r="G25">
        <v>4.0640000000000003E-2</v>
      </c>
      <c r="H25">
        <v>2.0179999999999998</v>
      </c>
      <c r="I25">
        <v>0.01</v>
      </c>
      <c r="J25">
        <f>0.014478</f>
        <v>1.4478E-2</v>
      </c>
      <c r="O25" t="s">
        <v>251</v>
      </c>
      <c r="P25" t="s">
        <v>341</v>
      </c>
    </row>
    <row r="26" spans="1:16" x14ac:dyDescent="0.3">
      <c r="A26" s="37" t="str">
        <f t="shared" si="1"/>
        <v>DC2.QPF.036</v>
      </c>
      <c r="B26" s="16">
        <f>D24+Sheet1!B14</f>
        <v>3.5544800000000008</v>
      </c>
      <c r="C26" s="16">
        <f>B26+Sheet1!$E$3/2</f>
        <v>3.5989300000000006</v>
      </c>
      <c r="D26" s="16">
        <f>B26+Sheet1!$E$3</f>
        <v>3.643380000000001</v>
      </c>
      <c r="E26">
        <v>4.4914625092798817</v>
      </c>
      <c r="F26" s="16"/>
      <c r="J26">
        <v>2.7E-2</v>
      </c>
      <c r="L26" t="s">
        <v>4</v>
      </c>
      <c r="M26" s="12">
        <v>34</v>
      </c>
      <c r="N26" t="s">
        <v>334</v>
      </c>
      <c r="O26" t="s">
        <v>251</v>
      </c>
      <c r="P26" t="s">
        <v>248</v>
      </c>
    </row>
    <row r="27" spans="1:16" x14ac:dyDescent="0.3">
      <c r="A27" s="37" t="str">
        <f t="shared" si="1"/>
        <v>DC2.DPW.039</v>
      </c>
      <c r="B27" s="16">
        <f>B28-I27</f>
        <v>3.8493100000000013</v>
      </c>
      <c r="C27" s="16">
        <f>B28-I27/2</f>
        <v>3.8543100000000012</v>
      </c>
      <c r="D27" s="16">
        <f>B28</f>
        <v>3.8593100000000011</v>
      </c>
      <c r="F27" s="16">
        <v>-4</v>
      </c>
      <c r="G27">
        <v>4.0640000000000003E-2</v>
      </c>
      <c r="H27">
        <v>2.0179999999999998</v>
      </c>
      <c r="I27">
        <v>0.01</v>
      </c>
      <c r="J27">
        <f>0.014478</f>
        <v>1.4478E-2</v>
      </c>
      <c r="O27" t="s">
        <v>251</v>
      </c>
      <c r="P27" t="s">
        <v>341</v>
      </c>
    </row>
    <row r="28" spans="1:16" x14ac:dyDescent="0.3">
      <c r="A28" s="37" t="str">
        <f t="shared" si="1"/>
        <v>DC2.DPH.039</v>
      </c>
      <c r="B28" s="16">
        <f>D26+Sheet1!B15</f>
        <v>3.8593100000000011</v>
      </c>
      <c r="C28" s="16">
        <f>B28+Sheet1!F15/2</f>
        <v>3.879630000000001</v>
      </c>
      <c r="D28" s="16">
        <f>B28+Sheet1!F15</f>
        <v>3.8999500000000009</v>
      </c>
      <c r="F28" s="16">
        <v>-4</v>
      </c>
      <c r="G28">
        <v>4.0640000000000003E-2</v>
      </c>
      <c r="J28">
        <f>0.014478</f>
        <v>1.4478E-2</v>
      </c>
      <c r="L28" t="s">
        <v>8</v>
      </c>
      <c r="M28" s="12">
        <v>32</v>
      </c>
      <c r="N28" t="s">
        <v>335</v>
      </c>
      <c r="O28" t="s">
        <v>251</v>
      </c>
      <c r="P28" t="s">
        <v>333</v>
      </c>
    </row>
    <row r="29" spans="1:16" x14ac:dyDescent="0.3">
      <c r="A29" s="37" t="str">
        <f t="shared" si="1"/>
        <v>DC2.DPW.039</v>
      </c>
      <c r="B29" s="16">
        <f>D28</f>
        <v>3.8999500000000009</v>
      </c>
      <c r="C29" s="16">
        <f>D28+I29/2</f>
        <v>3.9049500000000008</v>
      </c>
      <c r="D29" s="16">
        <f>D28+I29</f>
        <v>3.9099500000000007</v>
      </c>
      <c r="F29" s="16">
        <v>-4</v>
      </c>
      <c r="G29">
        <v>4.0640000000000003E-2</v>
      </c>
      <c r="H29">
        <v>2.0179999999999998</v>
      </c>
      <c r="I29">
        <v>0.01</v>
      </c>
      <c r="J29">
        <f>0.014478</f>
        <v>1.4478E-2</v>
      </c>
      <c r="O29" t="s">
        <v>251</v>
      </c>
      <c r="P29" t="s">
        <v>341</v>
      </c>
    </row>
    <row r="30" spans="1:16" x14ac:dyDescent="0.3">
      <c r="A30" s="37" t="str">
        <f t="shared" si="1"/>
        <v>DC2.STV.039</v>
      </c>
      <c r="B30" s="16">
        <f t="shared" ref="B30:C31" si="2">$D$29</f>
        <v>3.9099500000000007</v>
      </c>
      <c r="C30" s="16">
        <f t="shared" si="2"/>
        <v>3.9099500000000007</v>
      </c>
      <c r="D30" s="16">
        <f>$D$29</f>
        <v>3.9099500000000007</v>
      </c>
      <c r="F30" s="16"/>
      <c r="L30" t="s">
        <v>2</v>
      </c>
      <c r="M30" s="12">
        <v>35</v>
      </c>
      <c r="N30" t="s">
        <v>180</v>
      </c>
      <c r="O30" t="s">
        <v>251</v>
      </c>
      <c r="P30" t="s">
        <v>260</v>
      </c>
    </row>
    <row r="31" spans="1:16" x14ac:dyDescent="0.3">
      <c r="A31" s="37" t="str">
        <f t="shared" si="1"/>
        <v>DC2.STH.039</v>
      </c>
      <c r="B31" s="16">
        <f t="shared" si="2"/>
        <v>3.9099500000000007</v>
      </c>
      <c r="C31" s="16">
        <f t="shared" si="2"/>
        <v>3.9099500000000007</v>
      </c>
      <c r="D31" s="16">
        <f>$D$29</f>
        <v>3.9099500000000007</v>
      </c>
      <c r="F31" s="16"/>
      <c r="L31" t="s">
        <v>5</v>
      </c>
      <c r="M31" s="12">
        <v>36</v>
      </c>
      <c r="N31" t="s">
        <v>181</v>
      </c>
      <c r="O31" t="s">
        <v>251</v>
      </c>
      <c r="P31" t="s">
        <v>265</v>
      </c>
    </row>
    <row r="32" spans="1:16" x14ac:dyDescent="0.3">
      <c r="A32" s="37" t="str">
        <f t="shared" si="1"/>
        <v>DC2.QPD.042</v>
      </c>
      <c r="B32" s="16">
        <f>D28+Sheet1!B16</f>
        <v>4.1518670000000011</v>
      </c>
      <c r="C32" s="16">
        <f>B32+Sheet1!$E$3/2</f>
        <v>4.1963170000000014</v>
      </c>
      <c r="D32" s="16">
        <f>B32++Sheet1!$E$3</f>
        <v>4.2407670000000008</v>
      </c>
      <c r="E32">
        <v>1.5961395694135116</v>
      </c>
      <c r="F32" s="16"/>
      <c r="J32">
        <v>2.7E-2</v>
      </c>
      <c r="L32" t="s">
        <v>1</v>
      </c>
      <c r="M32" s="12">
        <v>37</v>
      </c>
      <c r="N32" t="s">
        <v>27</v>
      </c>
      <c r="O32" t="s">
        <v>251</v>
      </c>
      <c r="P32" t="s">
        <v>249</v>
      </c>
    </row>
    <row r="33" spans="1:16" x14ac:dyDescent="0.3">
      <c r="A33" s="37" t="str">
        <f t="shared" si="1"/>
        <v>DC2.QPF.043</v>
      </c>
      <c r="B33" s="16">
        <f>D32+Sheet1!B17</f>
        <v>4.2915670000000006</v>
      </c>
      <c r="C33" s="16">
        <f>B33+Sheet1!$E$3/2</f>
        <v>4.3360170000000009</v>
      </c>
      <c r="D33" s="16">
        <f>B33++Sheet1!$E$3</f>
        <v>4.3804670000000003</v>
      </c>
      <c r="E33">
        <v>3.0809205642167781</v>
      </c>
      <c r="F33" s="16"/>
      <c r="J33">
        <v>2.7E-2</v>
      </c>
      <c r="L33" t="s">
        <v>1</v>
      </c>
      <c r="M33" s="12">
        <v>38</v>
      </c>
      <c r="N33" t="s">
        <v>28</v>
      </c>
      <c r="O33" t="s">
        <v>251</v>
      </c>
      <c r="P33" t="s">
        <v>248</v>
      </c>
    </row>
    <row r="34" spans="1:16" x14ac:dyDescent="0.3">
      <c r="A34" s="37" t="str">
        <f t="shared" si="1"/>
        <v>DC2.QPD.045</v>
      </c>
      <c r="B34" s="16">
        <f>D33+Sheet1!B18</f>
        <v>4.4312670000000001</v>
      </c>
      <c r="C34" s="16">
        <f>B34+Sheet1!$E$3/2</f>
        <v>4.4757170000000004</v>
      </c>
      <c r="D34" s="16">
        <f>B34++Sheet1!$E$3</f>
        <v>4.5201669999999998</v>
      </c>
      <c r="E34">
        <v>1.5961395694135116</v>
      </c>
      <c r="F34" s="16"/>
      <c r="J34">
        <v>2.7E-2</v>
      </c>
      <c r="L34" t="s">
        <v>1</v>
      </c>
      <c r="M34" s="12">
        <v>39</v>
      </c>
      <c r="N34" t="s">
        <v>29</v>
      </c>
      <c r="O34" t="s">
        <v>251</v>
      </c>
      <c r="P34" t="s">
        <v>249</v>
      </c>
    </row>
    <row r="35" spans="1:16" x14ac:dyDescent="0.3">
      <c r="A35" s="37"/>
      <c r="B35" s="16">
        <f>$D$34</f>
        <v>4.5201669999999998</v>
      </c>
      <c r="C35" s="16">
        <f t="shared" ref="C35:D35" si="3">$D$34</f>
        <v>4.5201669999999998</v>
      </c>
      <c r="D35" s="16">
        <f t="shared" si="3"/>
        <v>4.5201669999999998</v>
      </c>
      <c r="F35" s="16"/>
      <c r="L35" t="s">
        <v>192</v>
      </c>
      <c r="M35" s="12"/>
      <c r="N35" t="s">
        <v>193</v>
      </c>
      <c r="O35" t="s">
        <v>251</v>
      </c>
      <c r="P35" t="s">
        <v>188</v>
      </c>
    </row>
    <row r="36" spans="1:16" x14ac:dyDescent="0.3">
      <c r="A36" s="37" t="str">
        <f t="shared" ref="A36:A42" si="4">O36 &amp; "."  &amp; P36 &amp; "." &amp; TEXT(10*IF(ISNUMBER(C36), C36, F36), "000")</f>
        <v>DC3.QPD.050</v>
      </c>
      <c r="B36" s="16">
        <f>D34+Sheet1!B19</f>
        <v>4.9351269999999996</v>
      </c>
      <c r="C36" s="16">
        <f>B36+Sheet1!$E$3/2</f>
        <v>4.9795769999999999</v>
      </c>
      <c r="D36" s="16">
        <f>B36++Sheet1!$E$3</f>
        <v>5.0240269999999994</v>
      </c>
      <c r="E36">
        <v>1.5961395694135116</v>
      </c>
      <c r="F36" s="16"/>
      <c r="J36">
        <v>2.7E-2</v>
      </c>
      <c r="L36" t="s">
        <v>1</v>
      </c>
      <c r="M36" s="12">
        <v>40</v>
      </c>
      <c r="N36" t="s">
        <v>30</v>
      </c>
      <c r="O36" t="s">
        <v>252</v>
      </c>
      <c r="P36" t="s">
        <v>249</v>
      </c>
    </row>
    <row r="37" spans="1:16" x14ac:dyDescent="0.3">
      <c r="A37" s="37" t="str">
        <f t="shared" si="4"/>
        <v>DC3.QPF.051</v>
      </c>
      <c r="B37" s="16">
        <f>D36+Sheet1!B20</f>
        <v>5.0748269999999991</v>
      </c>
      <c r="C37" s="16">
        <f>B37+Sheet1!$E$3/2</f>
        <v>5.1192769999999994</v>
      </c>
      <c r="D37" s="16">
        <f>B37++Sheet1!$E$3</f>
        <v>5.1637269999999988</v>
      </c>
      <c r="E37">
        <v>3.0809205642167781</v>
      </c>
      <c r="F37" s="16"/>
      <c r="J37">
        <v>2.7E-2</v>
      </c>
      <c r="L37" t="s">
        <v>1</v>
      </c>
      <c r="M37" s="12">
        <v>41</v>
      </c>
      <c r="N37" t="s">
        <v>31</v>
      </c>
      <c r="O37" t="s">
        <v>252</v>
      </c>
      <c r="P37" t="s">
        <v>248</v>
      </c>
    </row>
    <row r="38" spans="1:16" x14ac:dyDescent="0.3">
      <c r="A38" s="37" t="str">
        <f t="shared" si="4"/>
        <v>DC3.QPD.053</v>
      </c>
      <c r="B38" s="16">
        <f>D37+Sheet1!B21</f>
        <v>5.2145269999999986</v>
      </c>
      <c r="C38" s="16">
        <f>B38+Sheet1!$E$3/2</f>
        <v>5.2589769999999989</v>
      </c>
      <c r="D38" s="16">
        <f>B38++Sheet1!$E$3</f>
        <v>5.3034269999999983</v>
      </c>
      <c r="E38">
        <v>1.5961395694135116</v>
      </c>
      <c r="F38" s="16"/>
      <c r="J38">
        <v>2.7E-2</v>
      </c>
      <c r="L38" t="s">
        <v>1</v>
      </c>
      <c r="M38" s="12">
        <v>42</v>
      </c>
      <c r="N38" t="s">
        <v>32</v>
      </c>
      <c r="O38" t="s">
        <v>252</v>
      </c>
      <c r="P38" t="s">
        <v>249</v>
      </c>
    </row>
    <row r="39" spans="1:16" x14ac:dyDescent="0.3">
      <c r="A39" s="37" t="str">
        <f t="shared" si="4"/>
        <v>DC3.OTR.055</v>
      </c>
      <c r="B39" s="16">
        <f>D38+Sheet1!B22</f>
        <v>5.498498999999998</v>
      </c>
      <c r="C39" s="16">
        <f>B39</f>
        <v>5.498498999999998</v>
      </c>
      <c r="D39" s="16">
        <f>B39</f>
        <v>5.498498999999998</v>
      </c>
      <c r="F39" s="16"/>
      <c r="L39" t="s">
        <v>191</v>
      </c>
      <c r="M39" s="12"/>
      <c r="N39" t="s">
        <v>222</v>
      </c>
      <c r="O39" t="s">
        <v>252</v>
      </c>
      <c r="P39" t="s">
        <v>262</v>
      </c>
    </row>
    <row r="40" spans="1:16" x14ac:dyDescent="0.3">
      <c r="A40" s="37" t="str">
        <f t="shared" si="4"/>
        <v>DC3.DPW.056</v>
      </c>
      <c r="B40" s="16">
        <f>B41-I40</f>
        <v>5.5644449999999983</v>
      </c>
      <c r="C40" s="16">
        <f>B41-I40/2</f>
        <v>5.5694449999999982</v>
      </c>
      <c r="D40" s="16">
        <f>B41</f>
        <v>5.5744449999999981</v>
      </c>
      <c r="F40" s="16">
        <v>5</v>
      </c>
      <c r="G40">
        <v>4.0640000000000003E-2</v>
      </c>
      <c r="H40">
        <v>2.536</v>
      </c>
      <c r="I40">
        <v>0.01</v>
      </c>
      <c r="J40">
        <f>0.014478</f>
        <v>1.4478E-2</v>
      </c>
      <c r="O40" t="s">
        <v>252</v>
      </c>
      <c r="P40" t="s">
        <v>341</v>
      </c>
    </row>
    <row r="41" spans="1:16" x14ac:dyDescent="0.3">
      <c r="A41" s="37" t="str">
        <f t="shared" si="4"/>
        <v>DC3.DPH.056</v>
      </c>
      <c r="B41" s="16">
        <f>D39+Sheet1!B23</f>
        <v>5.5744449999999981</v>
      </c>
      <c r="C41" s="16">
        <f>B41+Sheet1!F16/2</f>
        <v>5.594764999999998</v>
      </c>
      <c r="D41" s="16">
        <f>B41+Sheet1!F16</f>
        <v>5.6150849999999979</v>
      </c>
      <c r="F41" s="16">
        <v>5</v>
      </c>
      <c r="G41">
        <v>4.0640000000000003E-2</v>
      </c>
      <c r="J41">
        <f>0.014478</f>
        <v>1.4478E-2</v>
      </c>
      <c r="L41" t="s">
        <v>9</v>
      </c>
      <c r="M41" s="12">
        <v>45</v>
      </c>
      <c r="N41" t="s">
        <v>332</v>
      </c>
      <c r="O41" t="s">
        <v>252</v>
      </c>
      <c r="P41" t="s">
        <v>333</v>
      </c>
    </row>
    <row r="42" spans="1:16" x14ac:dyDescent="0.3">
      <c r="A42" s="37" t="str">
        <f t="shared" si="4"/>
        <v>DC3.DPW.056</v>
      </c>
      <c r="B42" s="16">
        <f>D41</f>
        <v>5.6150849999999979</v>
      </c>
      <c r="C42" s="16">
        <f>D41+I42/2</f>
        <v>5.6200849999999978</v>
      </c>
      <c r="D42" s="16">
        <f>D41+I42</f>
        <v>5.6250849999999977</v>
      </c>
      <c r="F42" s="16">
        <v>5</v>
      </c>
      <c r="G42">
        <v>4.0640000000000003E-2</v>
      </c>
      <c r="H42">
        <v>2.536</v>
      </c>
      <c r="I42">
        <v>0.01</v>
      </c>
      <c r="J42">
        <f>0.014478</f>
        <v>1.4478E-2</v>
      </c>
      <c r="O42" t="s">
        <v>252</v>
      </c>
      <c r="P42" t="s">
        <v>341</v>
      </c>
    </row>
    <row r="43" spans="1:16" x14ac:dyDescent="0.3">
      <c r="A43" s="37"/>
      <c r="B43" s="16">
        <f>$D$42</f>
        <v>5.6250849999999977</v>
      </c>
      <c r="C43" s="16">
        <f t="shared" ref="C43:D43" si="5">$D$42</f>
        <v>5.6250849999999977</v>
      </c>
      <c r="D43" s="16">
        <f t="shared" si="5"/>
        <v>5.6250849999999977</v>
      </c>
      <c r="F43" s="16"/>
      <c r="L43" t="s">
        <v>239</v>
      </c>
      <c r="M43" s="12"/>
    </row>
    <row r="44" spans="1:16" x14ac:dyDescent="0.3">
      <c r="A44" s="37" t="str">
        <f>O44 &amp; "."  &amp; P44 &amp; "." &amp; TEXT(10*IF(ISNUMBER(C44), C44, F44), "000")</f>
        <v>DC3.QPF.059</v>
      </c>
      <c r="B44" s="16">
        <f>D41+Sheet1!B24</f>
        <v>5.8309849999999983</v>
      </c>
      <c r="C44" s="16">
        <f>B44+Sheet1!$E$3/2</f>
        <v>5.8754349999999986</v>
      </c>
      <c r="D44" s="16">
        <f>B44+Sheet1!$E$3</f>
        <v>5.9198849999999981</v>
      </c>
      <c r="E44">
        <v>4.4907201187824803</v>
      </c>
      <c r="F44" s="16"/>
      <c r="J44">
        <v>2.7E-2</v>
      </c>
      <c r="L44" t="s">
        <v>4</v>
      </c>
      <c r="M44" s="12">
        <v>47</v>
      </c>
      <c r="N44" t="s">
        <v>334</v>
      </c>
      <c r="O44" t="s">
        <v>252</v>
      </c>
      <c r="P44" t="s">
        <v>248</v>
      </c>
    </row>
    <row r="45" spans="1:16" x14ac:dyDescent="0.3">
      <c r="A45" s="37"/>
      <c r="B45" s="16">
        <f>$D$44</f>
        <v>5.9198849999999981</v>
      </c>
      <c r="C45" s="16">
        <f t="shared" ref="C45:D45" si="6">$D$44</f>
        <v>5.9198849999999981</v>
      </c>
      <c r="D45" s="16">
        <f t="shared" si="6"/>
        <v>5.9198849999999981</v>
      </c>
      <c r="F45" s="16"/>
      <c r="L45" t="s">
        <v>239</v>
      </c>
      <c r="M45" s="12"/>
    </row>
    <row r="46" spans="1:16" x14ac:dyDescent="0.3">
      <c r="A46" s="37" t="str">
        <f t="shared" ref="A46:A52" si="7">O46 &amp; "."  &amp; P46 &amp; "." &amp; TEXT(10*IF(ISNUMBER(C46), C46, F46), "000")</f>
        <v>DC3.DPW.061</v>
      </c>
      <c r="B46" s="16">
        <f>B47-I46</f>
        <v>6.1257849999999987</v>
      </c>
      <c r="C46" s="16">
        <f>B47-I46/2</f>
        <v>6.1307849999999986</v>
      </c>
      <c r="D46" s="16">
        <f>B47</f>
        <v>6.1357849999999985</v>
      </c>
      <c r="F46" s="16">
        <v>5</v>
      </c>
      <c r="G46">
        <v>4.0640000000000003E-2</v>
      </c>
      <c r="H46">
        <v>2.536</v>
      </c>
      <c r="I46">
        <v>0.01</v>
      </c>
      <c r="J46">
        <f>0.014478</f>
        <v>1.4478E-2</v>
      </c>
      <c r="O46" t="s">
        <v>252</v>
      </c>
      <c r="P46" t="s">
        <v>341</v>
      </c>
    </row>
    <row r="47" spans="1:16" x14ac:dyDescent="0.3">
      <c r="A47" s="37" t="str">
        <f t="shared" si="7"/>
        <v>DC3.DPH.062</v>
      </c>
      <c r="B47" s="16">
        <f>D44+Sheet1!B25</f>
        <v>6.1357849999999985</v>
      </c>
      <c r="C47" s="16">
        <f>B47+Sheet1!F17/2</f>
        <v>6.1561049999999984</v>
      </c>
      <c r="D47" s="16">
        <f>B47+Sheet1!F17</f>
        <v>6.1764249999999983</v>
      </c>
      <c r="F47" s="16">
        <v>5</v>
      </c>
      <c r="G47">
        <v>4.0640000000000003E-2</v>
      </c>
      <c r="J47">
        <f>0.014478</f>
        <v>1.4478E-2</v>
      </c>
      <c r="L47" t="s">
        <v>10</v>
      </c>
      <c r="M47" s="12">
        <v>45</v>
      </c>
      <c r="N47" t="s">
        <v>335</v>
      </c>
      <c r="O47" t="s">
        <v>252</v>
      </c>
      <c r="P47" t="s">
        <v>333</v>
      </c>
    </row>
    <row r="48" spans="1:16" x14ac:dyDescent="0.3">
      <c r="A48" s="37" t="str">
        <f t="shared" si="7"/>
        <v>DC3.DPW.062</v>
      </c>
      <c r="B48" s="16">
        <f>D47</f>
        <v>6.1764249999999983</v>
      </c>
      <c r="C48" s="16">
        <f>D47+I48/2</f>
        <v>6.1814249999999982</v>
      </c>
      <c r="D48" s="16">
        <f>D47+I48</f>
        <v>6.1864249999999981</v>
      </c>
      <c r="F48" s="16">
        <v>5</v>
      </c>
      <c r="G48">
        <v>4.0640000000000003E-2</v>
      </c>
      <c r="H48">
        <v>2.536</v>
      </c>
      <c r="I48">
        <v>0.01</v>
      </c>
      <c r="J48">
        <f>0.014478</f>
        <v>1.4478E-2</v>
      </c>
      <c r="O48" t="s">
        <v>252</v>
      </c>
      <c r="P48" t="s">
        <v>341</v>
      </c>
    </row>
    <row r="49" spans="1:16" x14ac:dyDescent="0.3">
      <c r="A49" s="37" t="str">
        <f t="shared" si="7"/>
        <v>DC3.STV.062</v>
      </c>
      <c r="B49" s="16">
        <f>$D$48</f>
        <v>6.1864249999999981</v>
      </c>
      <c r="C49" s="16">
        <f t="shared" ref="C49:D50" si="8">$D$48</f>
        <v>6.1864249999999981</v>
      </c>
      <c r="D49" s="16">
        <f t="shared" si="8"/>
        <v>6.1864249999999981</v>
      </c>
      <c r="F49" s="16"/>
      <c r="L49" t="s">
        <v>2</v>
      </c>
      <c r="M49" s="12">
        <v>43</v>
      </c>
      <c r="N49" t="s">
        <v>182</v>
      </c>
      <c r="O49" t="s">
        <v>252</v>
      </c>
      <c r="P49" t="s">
        <v>260</v>
      </c>
    </row>
    <row r="50" spans="1:16" x14ac:dyDescent="0.3">
      <c r="A50" s="37" t="str">
        <f t="shared" si="7"/>
        <v>DC3.STH.062</v>
      </c>
      <c r="B50" s="16">
        <f>$D$48</f>
        <v>6.1864249999999981</v>
      </c>
      <c r="C50" s="16">
        <f t="shared" si="8"/>
        <v>6.1864249999999981</v>
      </c>
      <c r="D50" s="16">
        <f t="shared" si="8"/>
        <v>6.1864249999999981</v>
      </c>
      <c r="F50" s="16"/>
      <c r="J50">
        <v>2.7E-2</v>
      </c>
      <c r="L50" t="s">
        <v>5</v>
      </c>
      <c r="M50" s="12">
        <v>44</v>
      </c>
      <c r="N50" t="s">
        <v>183</v>
      </c>
      <c r="O50" t="s">
        <v>252</v>
      </c>
      <c r="P50" t="s">
        <v>265</v>
      </c>
    </row>
    <row r="51" spans="1:16" x14ac:dyDescent="0.3">
      <c r="A51" s="37" t="str">
        <f t="shared" si="7"/>
        <v>DC3.QPD.064</v>
      </c>
      <c r="B51" s="16">
        <f>D47+Sheet1!B26</f>
        <v>6.3694649999999982</v>
      </c>
      <c r="C51" s="16">
        <f>B51+Sheet1!$E$3/2</f>
        <v>6.4139149999999985</v>
      </c>
      <c r="D51" s="16">
        <f>B51+Sheet1!$E$3</f>
        <v>6.4583649999999979</v>
      </c>
      <c r="E51">
        <v>2.2557535263548631</v>
      </c>
      <c r="F51" s="16"/>
      <c r="J51">
        <v>2.7E-2</v>
      </c>
      <c r="L51" t="s">
        <v>1</v>
      </c>
      <c r="M51" s="12">
        <v>48</v>
      </c>
      <c r="N51" t="s">
        <v>34</v>
      </c>
      <c r="O51" t="s">
        <v>252</v>
      </c>
      <c r="P51" t="s">
        <v>249</v>
      </c>
    </row>
    <row r="52" spans="1:16" x14ac:dyDescent="0.3">
      <c r="A52" s="37" t="str">
        <f t="shared" si="7"/>
        <v>DC3.QPF.066</v>
      </c>
      <c r="B52" s="16">
        <f>D51+Sheet1!B27</f>
        <v>6.5577549999999976</v>
      </c>
      <c r="C52" s="16">
        <f>B52+Sheet1!$E$3/2</f>
        <v>6.6022049999999979</v>
      </c>
      <c r="D52" s="16">
        <f>B52+Sheet1!$E$3</f>
        <v>6.6466549999999973</v>
      </c>
      <c r="E52">
        <v>1.6718634001484785</v>
      </c>
      <c r="F52" s="16"/>
      <c r="L52" t="s">
        <v>1</v>
      </c>
      <c r="M52" s="12">
        <v>49</v>
      </c>
      <c r="N52" t="s">
        <v>35</v>
      </c>
      <c r="O52" t="s">
        <v>252</v>
      </c>
      <c r="P52" t="s">
        <v>248</v>
      </c>
    </row>
    <row r="53" spans="1:16" x14ac:dyDescent="0.3">
      <c r="A53" s="37"/>
      <c r="B53" s="16">
        <f ca="1">$B$55</f>
        <v>7.110128999999997</v>
      </c>
      <c r="C53" s="16">
        <f t="shared" ref="C53:D59" ca="1" si="9">$B$55</f>
        <v>7.110128999999997</v>
      </c>
      <c r="D53" s="16">
        <f t="shared" ca="1" si="9"/>
        <v>7.110128999999997</v>
      </c>
      <c r="F53" s="16"/>
      <c r="L53" t="s">
        <v>192</v>
      </c>
      <c r="M53" s="12"/>
      <c r="N53" t="s">
        <v>194</v>
      </c>
      <c r="O53" t="s">
        <v>255</v>
      </c>
      <c r="P53" t="s">
        <v>188</v>
      </c>
    </row>
    <row r="54" spans="1:16" x14ac:dyDescent="0.3">
      <c r="A54" s="37"/>
      <c r="B54" s="16">
        <f ca="1">$B$55</f>
        <v>7.110128999999997</v>
      </c>
      <c r="C54" s="16">
        <f t="shared" ca="1" si="9"/>
        <v>7.110128999999997</v>
      </c>
      <c r="D54" s="16">
        <f t="shared" ca="1" si="9"/>
        <v>7.110128999999997</v>
      </c>
      <c r="F54" s="16"/>
      <c r="L54" t="s">
        <v>225</v>
      </c>
      <c r="M54" s="12"/>
      <c r="N54" t="s">
        <v>227</v>
      </c>
      <c r="O54" t="s">
        <v>255</v>
      </c>
    </row>
    <row r="55" spans="1:16" x14ac:dyDescent="0.3">
      <c r="A55" s="37" t="str">
        <f ca="1">O55 &amp; "."  &amp; P55 &amp; "." &amp; TEXT(10*IF(ISNUMBER(C55), C55, F55), "000")</f>
        <v>IPC.XRS.071</v>
      </c>
      <c r="B55" s="16">
        <f t="shared" ref="B55:B59" ca="1" si="10">$B$55</f>
        <v>7.110128999999997</v>
      </c>
      <c r="C55" s="16">
        <f t="shared" ca="1" si="9"/>
        <v>7.110128999999997</v>
      </c>
      <c r="D55" s="16">
        <f t="shared" ca="1" si="9"/>
        <v>7.110128999999997</v>
      </c>
      <c r="F55" s="16"/>
      <c r="L55" t="s">
        <v>208</v>
      </c>
      <c r="M55" s="12"/>
      <c r="N55" t="s">
        <v>232</v>
      </c>
      <c r="O55" t="s">
        <v>255</v>
      </c>
      <c r="P55" t="s">
        <v>266</v>
      </c>
    </row>
    <row r="56" spans="1:16" x14ac:dyDescent="0.3">
      <c r="A56" s="37"/>
      <c r="B56" s="16">
        <f t="shared" ca="1" si="10"/>
        <v>7.110128999999997</v>
      </c>
      <c r="C56" s="16">
        <f t="shared" ca="1" si="9"/>
        <v>7.110128999999997</v>
      </c>
      <c r="D56" s="16">
        <f t="shared" ca="1" si="9"/>
        <v>7.110128999999997</v>
      </c>
      <c r="F56" s="16"/>
      <c r="L56" t="s">
        <v>191</v>
      </c>
      <c r="M56" s="12"/>
      <c r="N56" t="s">
        <v>229</v>
      </c>
      <c r="O56" t="s">
        <v>255</v>
      </c>
      <c r="P56" t="s">
        <v>262</v>
      </c>
    </row>
    <row r="57" spans="1:16" x14ac:dyDescent="0.3">
      <c r="A57" s="37"/>
      <c r="B57" s="16">
        <f t="shared" ca="1" si="10"/>
        <v>7.110128999999997</v>
      </c>
      <c r="C57" s="16">
        <f t="shared" ca="1" si="9"/>
        <v>7.110128999999997</v>
      </c>
      <c r="D57" s="16">
        <f t="shared" ca="1" si="9"/>
        <v>7.110128999999997</v>
      </c>
      <c r="F57" s="16"/>
      <c r="L57" t="s">
        <v>230</v>
      </c>
      <c r="M57" s="12"/>
      <c r="N57" t="s">
        <v>231</v>
      </c>
      <c r="O57" t="s">
        <v>255</v>
      </c>
      <c r="P57" t="s">
        <v>267</v>
      </c>
    </row>
    <row r="58" spans="1:16" x14ac:dyDescent="0.3">
      <c r="A58" s="37"/>
      <c r="B58" s="16">
        <f t="shared" ca="1" si="10"/>
        <v>7.110128999999997</v>
      </c>
      <c r="C58" s="16">
        <f t="shared" ca="1" si="9"/>
        <v>7.110128999999997</v>
      </c>
      <c r="D58" s="16">
        <f t="shared" ca="1" si="9"/>
        <v>7.110128999999997</v>
      </c>
      <c r="F58" s="16"/>
      <c r="L58" t="s">
        <v>226</v>
      </c>
      <c r="M58" s="12"/>
      <c r="N58" t="s">
        <v>228</v>
      </c>
      <c r="O58" t="s">
        <v>255</v>
      </c>
    </row>
    <row r="59" spans="1:16" x14ac:dyDescent="0.3">
      <c r="A59" s="37" t="str">
        <f t="shared" ref="A59:A65" ca="1" si="11">O59 &amp; "."  &amp; P59 &amp; "." &amp; TEXT(10*IF(ISNUMBER(C59), C59, F59), "000")</f>
        <v>DC4.STV.000</v>
      </c>
      <c r="B59" s="16">
        <f t="shared" ca="1" si="10"/>
        <v>7.110128999999997</v>
      </c>
      <c r="C59" s="16">
        <f t="shared" ca="1" si="9"/>
        <v>7.110128999999997</v>
      </c>
      <c r="D59" s="16">
        <f t="shared" ca="1" si="9"/>
        <v>7.110128999999997</v>
      </c>
      <c r="F59" s="16"/>
      <c r="L59" s="18" t="s">
        <v>2</v>
      </c>
      <c r="M59" s="23">
        <v>51</v>
      </c>
      <c r="N59" s="18" t="s">
        <v>184</v>
      </c>
      <c r="O59" t="s">
        <v>253</v>
      </c>
      <c r="P59" t="s">
        <v>260</v>
      </c>
    </row>
    <row r="60" spans="1:16" x14ac:dyDescent="0.3">
      <c r="A60" s="37" t="str">
        <f t="shared" ca="1" si="11"/>
        <v>DC4.QPF.074</v>
      </c>
      <c r="B60" s="16">
        <f ca="1">D55+Sheet1!B29</f>
        <v>7.3256199999999971</v>
      </c>
      <c r="C60" s="16">
        <f ca="1">B60+Sheet1!$E$3/2</f>
        <v>7.3700699999999975</v>
      </c>
      <c r="D60" s="16">
        <f ca="1">B60+Sheet1!$E$3</f>
        <v>7.4145199999999969</v>
      </c>
      <c r="E60">
        <v>2.4870081662954718E-2</v>
      </c>
      <c r="F60" s="16"/>
      <c r="J60">
        <v>2.7E-2</v>
      </c>
      <c r="L60" t="s">
        <v>1</v>
      </c>
      <c r="M60" s="23">
        <v>50</v>
      </c>
      <c r="N60" t="s">
        <v>166</v>
      </c>
      <c r="O60" t="s">
        <v>253</v>
      </c>
      <c r="P60" t="s">
        <v>248</v>
      </c>
    </row>
    <row r="61" spans="1:16" x14ac:dyDescent="0.3">
      <c r="A61" s="37" t="str">
        <f t="shared" ca="1" si="11"/>
        <v>DC4.QPD.075</v>
      </c>
      <c r="B61" s="16">
        <f ca="1">D60+Sheet1!B30</f>
        <v>7.4699199999999966</v>
      </c>
      <c r="C61" s="16">
        <f ca="1">B61+Sheet1!$E$3/2</f>
        <v>7.5143699999999969</v>
      </c>
      <c r="D61" s="16">
        <f ca="1">B61+Sheet1!$E$3</f>
        <v>7.5588199999999963</v>
      </c>
      <c r="E61">
        <v>1E-3</v>
      </c>
      <c r="F61" s="16"/>
      <c r="J61">
        <v>2.7E-2</v>
      </c>
      <c r="L61" s="18" t="s">
        <v>1</v>
      </c>
      <c r="M61" s="23">
        <v>59</v>
      </c>
      <c r="N61" s="18" t="s">
        <v>167</v>
      </c>
      <c r="O61" t="s">
        <v>253</v>
      </c>
      <c r="P61" t="s">
        <v>249</v>
      </c>
    </row>
    <row r="62" spans="1:16" x14ac:dyDescent="0.3">
      <c r="A62" s="37" t="str">
        <f t="shared" ca="1" si="11"/>
        <v>DC4.OTR.078</v>
      </c>
      <c r="B62" s="16">
        <f ca="1">D61+Sheet1!B31</f>
        <v>7.773068999999996</v>
      </c>
      <c r="C62" s="16">
        <f ca="1">B62</f>
        <v>7.773068999999996</v>
      </c>
      <c r="D62" s="16">
        <f ca="1">B62</f>
        <v>7.773068999999996</v>
      </c>
      <c r="F62" s="16"/>
      <c r="L62" t="s">
        <v>191</v>
      </c>
      <c r="M62" s="12"/>
      <c r="N62" t="s">
        <v>223</v>
      </c>
      <c r="O62" t="s">
        <v>253</v>
      </c>
      <c r="P62" t="s">
        <v>262</v>
      </c>
    </row>
    <row r="63" spans="1:16" x14ac:dyDescent="0.3">
      <c r="A63" s="37" t="str">
        <f t="shared" ca="1" si="11"/>
        <v>DC4.DPW.078</v>
      </c>
      <c r="B63" s="16">
        <f ca="1">B64-I63</f>
        <v>7.8409199999999961</v>
      </c>
      <c r="C63" s="16">
        <f ca="1">B64-I63/2</f>
        <v>7.845919999999996</v>
      </c>
      <c r="D63" s="16">
        <f ca="1">B64</f>
        <v>7.8509199999999959</v>
      </c>
      <c r="F63" s="16">
        <v>-4</v>
      </c>
      <c r="G63">
        <v>4.0640000000000003E-2</v>
      </c>
      <c r="H63">
        <v>2.0179999999999998</v>
      </c>
      <c r="I63">
        <v>0.01</v>
      </c>
      <c r="J63">
        <f>0.014478</f>
        <v>1.4478E-2</v>
      </c>
      <c r="O63" t="s">
        <v>253</v>
      </c>
      <c r="P63" t="s">
        <v>341</v>
      </c>
    </row>
    <row r="64" spans="1:16" x14ac:dyDescent="0.3">
      <c r="A64" s="37" t="str">
        <f t="shared" ca="1" si="11"/>
        <v>DC4.DPH.079</v>
      </c>
      <c r="B64" s="16">
        <f ca="1">D62+Sheet1!B32</f>
        <v>7.8509199999999959</v>
      </c>
      <c r="C64" s="16">
        <f ca="1">B64+Sheet1!F18/2</f>
        <v>7.8712399999999958</v>
      </c>
      <c r="D64" s="16">
        <f ca="1">B64+Sheet1!F18</f>
        <v>7.8915599999999957</v>
      </c>
      <c r="F64" s="16">
        <v>-4</v>
      </c>
      <c r="G64">
        <v>4.0640000000000003E-2</v>
      </c>
      <c r="J64">
        <f>0.014478</f>
        <v>1.4478E-2</v>
      </c>
      <c r="L64" t="s">
        <v>11</v>
      </c>
      <c r="M64" s="12">
        <v>52</v>
      </c>
      <c r="N64" t="s">
        <v>332</v>
      </c>
      <c r="O64" t="s">
        <v>253</v>
      </c>
      <c r="P64" t="s">
        <v>333</v>
      </c>
    </row>
    <row r="65" spans="1:16" x14ac:dyDescent="0.3">
      <c r="A65" s="37" t="str">
        <f t="shared" ca="1" si="11"/>
        <v>DC4.DPW.079</v>
      </c>
      <c r="B65" s="16">
        <f ca="1">D64</f>
        <v>7.8915599999999957</v>
      </c>
      <c r="C65" s="16">
        <f ca="1">D64+I65/2</f>
        <v>7.8965599999999956</v>
      </c>
      <c r="D65" s="16">
        <f ca="1">D64+I65</f>
        <v>7.9015599999999955</v>
      </c>
      <c r="F65" s="16">
        <v>-4</v>
      </c>
      <c r="G65">
        <v>4.0640000000000003E-2</v>
      </c>
      <c r="H65">
        <v>2.0179999999999998</v>
      </c>
      <c r="I65">
        <v>0.01</v>
      </c>
      <c r="J65">
        <f>0.014478</f>
        <v>1.4478E-2</v>
      </c>
      <c r="O65" t="s">
        <v>253</v>
      </c>
      <c r="P65" t="s">
        <v>341</v>
      </c>
    </row>
    <row r="66" spans="1:16" x14ac:dyDescent="0.3">
      <c r="A66" s="37"/>
      <c r="B66" s="16">
        <f ca="1">B65+G66</f>
        <v>7.9015599999999955</v>
      </c>
      <c r="C66" s="16">
        <f ca="1">C65+H66</f>
        <v>7.9015599999999955</v>
      </c>
      <c r="D66" s="16">
        <f ca="1">D65+I66</f>
        <v>7.9015599999999955</v>
      </c>
      <c r="F66" s="16"/>
      <c r="L66" t="s">
        <v>239</v>
      </c>
      <c r="M66" s="12"/>
    </row>
    <row r="67" spans="1:16" x14ac:dyDescent="0.3">
      <c r="A67" s="37" t="str">
        <f ca="1">O67 &amp; "."  &amp; P67 &amp; "." &amp; TEXT(10*IF(ISNUMBER(C67), C67, F67), "000")</f>
        <v>DC4.QPF.082</v>
      </c>
      <c r="B67" s="16">
        <f ca="1">D64+Sheet1!B33</f>
        <v>8.107489999999995</v>
      </c>
      <c r="C67" s="16">
        <f ca="1">B67+Sheet1!$E$3/2</f>
        <v>8.1519399999999944</v>
      </c>
      <c r="D67" s="16">
        <f ca="1">B67+Sheet1!$E$3</f>
        <v>8.1963899999999956</v>
      </c>
      <c r="E67">
        <v>4.4914625092798817</v>
      </c>
      <c r="F67" s="16"/>
      <c r="J67">
        <v>2.7E-2</v>
      </c>
      <c r="L67" t="s">
        <v>4</v>
      </c>
      <c r="M67" s="12">
        <v>53</v>
      </c>
      <c r="N67" t="s">
        <v>334</v>
      </c>
      <c r="O67" t="s">
        <v>253</v>
      </c>
      <c r="P67" t="s">
        <v>248</v>
      </c>
    </row>
    <row r="68" spans="1:16" x14ac:dyDescent="0.3">
      <c r="A68" s="37"/>
      <c r="B68" s="16">
        <v>8.1963899999999956</v>
      </c>
      <c r="C68" s="16">
        <v>8.1963899999999956</v>
      </c>
      <c r="D68" s="16">
        <v>8.1963899999999956</v>
      </c>
      <c r="F68" s="16"/>
      <c r="L68" t="s">
        <v>239</v>
      </c>
      <c r="M68" s="12"/>
    </row>
    <row r="69" spans="1:16" x14ac:dyDescent="0.3">
      <c r="A69" s="37" t="str">
        <f t="shared" ref="A69:A74" ca="1" si="12">O69 &amp; "."  &amp; P69 &amp; "." &amp; TEXT(10*IF(ISNUMBER(C69), C69, F69), "000")</f>
        <v>DC4.DPW.084</v>
      </c>
      <c r="B69" s="16">
        <f ca="1">B70-I69</f>
        <v>8.402319999999996</v>
      </c>
      <c r="C69" s="16">
        <f ca="1">B70-I69/2</f>
        <v>8.407319999999995</v>
      </c>
      <c r="D69" s="16">
        <f ca="1">B70</f>
        <v>8.4123199999999958</v>
      </c>
      <c r="F69" s="16">
        <v>-4</v>
      </c>
      <c r="G69">
        <v>4.0640000000000003E-2</v>
      </c>
      <c r="H69">
        <v>2.0179999999999998</v>
      </c>
      <c r="I69">
        <v>0.01</v>
      </c>
      <c r="J69">
        <f>0.014478</f>
        <v>1.4478E-2</v>
      </c>
      <c r="O69" t="s">
        <v>253</v>
      </c>
      <c r="P69" t="s">
        <v>341</v>
      </c>
    </row>
    <row r="70" spans="1:16" x14ac:dyDescent="0.3">
      <c r="A70" s="37" t="str">
        <f t="shared" ca="1" si="12"/>
        <v>DC4.DPH.084</v>
      </c>
      <c r="B70" s="16">
        <f ca="1">D67+Sheet1!B34</f>
        <v>8.4123199999999958</v>
      </c>
      <c r="C70" s="16">
        <f ca="1">B70+Sheet1!F19/2</f>
        <v>8.4326399999999957</v>
      </c>
      <c r="D70" s="16">
        <f ca="1">B70+Sheet1!F19</f>
        <v>8.4529599999999956</v>
      </c>
      <c r="F70" s="16">
        <v>-4</v>
      </c>
      <c r="G70">
        <v>4.0640000000000003E-2</v>
      </c>
      <c r="J70">
        <f>0.014478</f>
        <v>1.4478E-2</v>
      </c>
      <c r="L70" t="s">
        <v>12</v>
      </c>
      <c r="M70" s="12">
        <v>52</v>
      </c>
      <c r="N70" t="s">
        <v>335</v>
      </c>
      <c r="O70" t="s">
        <v>253</v>
      </c>
      <c r="P70" t="s">
        <v>333</v>
      </c>
    </row>
    <row r="71" spans="1:16" x14ac:dyDescent="0.3">
      <c r="A71" s="37" t="str">
        <f t="shared" ca="1" si="12"/>
        <v>DC4.DPW.085</v>
      </c>
      <c r="B71" s="16">
        <f ca="1">D70</f>
        <v>8.4529599999999956</v>
      </c>
      <c r="C71" s="16">
        <f ca="1">D70+I71/2</f>
        <v>8.4579599999999964</v>
      </c>
      <c r="D71" s="16">
        <f ca="1">D70+I71</f>
        <v>8.4629599999999954</v>
      </c>
      <c r="F71" s="16">
        <v>-4</v>
      </c>
      <c r="G71">
        <v>4.0640000000000003E-2</v>
      </c>
      <c r="H71">
        <v>2.0179999999999998</v>
      </c>
      <c r="I71">
        <v>0.01</v>
      </c>
      <c r="J71">
        <f>0.014478</f>
        <v>1.4478E-2</v>
      </c>
      <c r="O71" t="s">
        <v>253</v>
      </c>
      <c r="P71" t="s">
        <v>341</v>
      </c>
    </row>
    <row r="72" spans="1:16" x14ac:dyDescent="0.3">
      <c r="A72" s="37" t="str">
        <f t="shared" ca="1" si="12"/>
        <v>DC4.QPF.087</v>
      </c>
      <c r="B72" s="16">
        <f ca="1">D70+Sheet1!B35</f>
        <v>8.6076859999999957</v>
      </c>
      <c r="C72" s="16">
        <f ca="1">B72+Sheet1!$E$3/2</f>
        <v>8.6521359999999952</v>
      </c>
      <c r="D72" s="16">
        <f ca="1">B72+Sheet1!$E$3</f>
        <v>8.6965859999999964</v>
      </c>
      <c r="E72">
        <v>1.5961395694135116</v>
      </c>
      <c r="F72" s="16"/>
      <c r="J72">
        <v>2.7E-2</v>
      </c>
      <c r="L72" t="s">
        <v>1</v>
      </c>
      <c r="M72" s="12">
        <v>56</v>
      </c>
      <c r="N72" t="s">
        <v>38</v>
      </c>
      <c r="O72" t="s">
        <v>253</v>
      </c>
      <c r="P72" t="s">
        <v>249</v>
      </c>
    </row>
    <row r="73" spans="1:16" x14ac:dyDescent="0.3">
      <c r="A73" s="37" t="str">
        <f t="shared" ca="1" si="12"/>
        <v>DC4.QPD.088</v>
      </c>
      <c r="B73" s="16">
        <f ca="1">D72+Sheet1!B36</f>
        <v>8.7327809999999957</v>
      </c>
      <c r="C73" s="16">
        <f ca="1">B73+Sheet1!$E$3/2</f>
        <v>8.7772309999999951</v>
      </c>
      <c r="D73" s="16">
        <f ca="1">B73+Sheet1!$E$3</f>
        <v>8.8216809999999963</v>
      </c>
      <c r="E73">
        <v>3.5</v>
      </c>
      <c r="F73" s="16"/>
      <c r="J73">
        <v>2.7E-2</v>
      </c>
      <c r="L73" t="s">
        <v>1</v>
      </c>
      <c r="M73" s="12">
        <v>57</v>
      </c>
      <c r="N73" t="s">
        <v>39</v>
      </c>
      <c r="O73" t="s">
        <v>253</v>
      </c>
      <c r="P73" t="s">
        <v>248</v>
      </c>
    </row>
    <row r="74" spans="1:16" x14ac:dyDescent="0.3">
      <c r="A74" s="37" t="str">
        <f t="shared" ca="1" si="12"/>
        <v>DC4.QPF.089</v>
      </c>
      <c r="B74" s="16">
        <f ca="1">D73+Sheet1!B37</f>
        <v>8.8578759999999956</v>
      </c>
      <c r="C74" s="16">
        <f ca="1">B74+Sheet1!$E$3/2</f>
        <v>8.9023259999999951</v>
      </c>
      <c r="D74" s="16">
        <f ca="1">B74+Sheet1!$E$3</f>
        <v>8.9467759999999963</v>
      </c>
      <c r="E74">
        <v>1.5961395694135116</v>
      </c>
      <c r="F74" s="16"/>
      <c r="J74">
        <v>2.7E-2</v>
      </c>
      <c r="L74" t="s">
        <v>1</v>
      </c>
      <c r="M74" s="12">
        <v>58</v>
      </c>
      <c r="N74" t="s">
        <v>40</v>
      </c>
      <c r="O74" t="s">
        <v>253</v>
      </c>
      <c r="P74" t="s">
        <v>249</v>
      </c>
    </row>
    <row r="75" spans="1:16" x14ac:dyDescent="0.3">
      <c r="A75" s="37"/>
      <c r="B75" s="16">
        <v>8.9467759999999963</v>
      </c>
      <c r="C75" s="16">
        <v>8.9467759999999963</v>
      </c>
      <c r="D75" s="16">
        <v>8.9467759999999963</v>
      </c>
      <c r="F75" s="16"/>
      <c r="L75" s="18" t="s">
        <v>5</v>
      </c>
      <c r="M75" s="12"/>
      <c r="O75" t="s">
        <v>253</v>
      </c>
      <c r="P75" t="s">
        <v>265</v>
      </c>
    </row>
    <row r="76" spans="1:16" x14ac:dyDescent="0.3">
      <c r="A76" s="37" t="str">
        <f>O76 &amp; "."  &amp; P76 &amp; "." &amp; TEXT(10*IF(ISNUMBER(C76), C76, F76), "000")</f>
        <v>DC4.STV.089</v>
      </c>
      <c r="B76" s="16">
        <v>8.9467759999999963</v>
      </c>
      <c r="C76" s="16">
        <v>8.9467759999999963</v>
      </c>
      <c r="D76" s="16">
        <v>8.9467759999999963</v>
      </c>
      <c r="F76" s="16"/>
      <c r="L76" t="s">
        <v>2</v>
      </c>
      <c r="M76" s="12">
        <v>60</v>
      </c>
      <c r="N76" t="s">
        <v>185</v>
      </c>
      <c r="O76" t="s">
        <v>253</v>
      </c>
      <c r="P76" t="s">
        <v>260</v>
      </c>
    </row>
    <row r="77" spans="1:16" x14ac:dyDescent="0.3">
      <c r="A77" s="37"/>
      <c r="B77" s="16">
        <v>8.9467759999999963</v>
      </c>
      <c r="C77" s="16">
        <v>8.9467759999999963</v>
      </c>
      <c r="D77" s="16">
        <v>8.9467759999999963</v>
      </c>
      <c r="F77" s="16"/>
      <c r="L77" t="s">
        <v>192</v>
      </c>
      <c r="M77" s="12"/>
      <c r="N77" t="s">
        <v>195</v>
      </c>
      <c r="O77" t="s">
        <v>253</v>
      </c>
      <c r="P77" t="s">
        <v>188</v>
      </c>
    </row>
    <row r="78" spans="1:16" x14ac:dyDescent="0.3">
      <c r="A78" s="37" t="str">
        <f ca="1">O78 &amp; "."  &amp; P78 &amp; "." &amp; TEXT(10*IF(ISNUMBER(C78), C78, F78), "000")</f>
        <v>DC5.OTR.092</v>
      </c>
      <c r="B78" s="16">
        <f ca="1">D74+Sheet1!B38</f>
        <v>9.2223659999999956</v>
      </c>
      <c r="C78" s="16">
        <f ca="1">B78</f>
        <v>9.2223659999999956</v>
      </c>
      <c r="D78" s="16">
        <f ca="1">B78</f>
        <v>9.2223659999999956</v>
      </c>
      <c r="F78" s="16"/>
      <c r="L78" t="s">
        <v>191</v>
      </c>
      <c r="M78" s="12"/>
      <c r="N78" t="s">
        <v>224</v>
      </c>
      <c r="O78" t="s">
        <v>254</v>
      </c>
      <c r="P78" t="s">
        <v>262</v>
      </c>
    </row>
    <row r="79" spans="1:16" x14ac:dyDescent="0.3">
      <c r="A79" s="37" t="str">
        <f ca="1">O79 &amp; "."  &amp; P79 &amp; "." &amp; TEXT(10*IF(ISNUMBER(C79), C79, F79), "000")</f>
        <v>DC5.DPW.093</v>
      </c>
      <c r="B79" s="16">
        <f ca="1">B80-I79</f>
        <v>9.2937729999999963</v>
      </c>
      <c r="C79" s="16">
        <f ca="1">B80-I79/2</f>
        <v>9.2987729999999953</v>
      </c>
      <c r="D79" s="16">
        <f ca="1">B80</f>
        <v>9.3037729999999961</v>
      </c>
      <c r="F79" s="16">
        <v>1.5</v>
      </c>
      <c r="G79">
        <v>8.8900000000000007E-2</v>
      </c>
      <c r="H79">
        <v>0.75</v>
      </c>
      <c r="I79">
        <v>0.01</v>
      </c>
      <c r="J79">
        <f>0.014478</f>
        <v>1.4478E-2</v>
      </c>
      <c r="O79" t="s">
        <v>254</v>
      </c>
      <c r="P79" t="s">
        <v>341</v>
      </c>
    </row>
    <row r="80" spans="1:16" x14ac:dyDescent="0.3">
      <c r="A80" s="37" t="str">
        <f ca="1">O80 &amp; "."  &amp; P80 &amp; "." &amp; TEXT(10*IF(ISNUMBER(C80), C80, F80), "000")</f>
        <v>DC5.DPH.093</v>
      </c>
      <c r="B80" s="16">
        <f ca="1">D78+Sheet1!B39</f>
        <v>9.3037729999999961</v>
      </c>
      <c r="C80" s="16">
        <f ca="1">B80+Sheet1!F20/2</f>
        <v>9.3482229999999955</v>
      </c>
      <c r="D80" s="16">
        <f ca="1">B80+Sheet1!F20</f>
        <v>9.3926729999999967</v>
      </c>
      <c r="F80" s="16">
        <v>1.5</v>
      </c>
      <c r="G80">
        <v>8.8900000000000007E-2</v>
      </c>
      <c r="J80">
        <f>0.014478</f>
        <v>1.4478E-2</v>
      </c>
      <c r="L80" t="s">
        <v>13</v>
      </c>
      <c r="M80" s="12">
        <v>61</v>
      </c>
      <c r="N80" t="s">
        <v>332</v>
      </c>
      <c r="O80" t="s">
        <v>254</v>
      </c>
      <c r="P80" t="s">
        <v>333</v>
      </c>
    </row>
    <row r="81" spans="1:16" x14ac:dyDescent="0.3">
      <c r="A81" s="37" t="str">
        <f ca="1">O81 &amp; "."  &amp; P81 &amp; "." &amp; TEXT(10*IF(ISNUMBER(C81), C81, F81), "000")</f>
        <v>DC5.DPW.094</v>
      </c>
      <c r="B81" s="16">
        <f ca="1">D80</f>
        <v>9.3926729999999967</v>
      </c>
      <c r="C81" s="16">
        <f ca="1">D80+I81/2</f>
        <v>9.3976729999999975</v>
      </c>
      <c r="D81" s="16">
        <f ca="1">D80+I81</f>
        <v>9.4026729999999965</v>
      </c>
      <c r="F81" s="16">
        <v>1.5</v>
      </c>
      <c r="G81">
        <v>8.8900000000000007E-2</v>
      </c>
      <c r="H81">
        <v>0.75</v>
      </c>
      <c r="I81">
        <v>0.01</v>
      </c>
      <c r="J81">
        <f>0.014478</f>
        <v>1.4478E-2</v>
      </c>
      <c r="O81" t="s">
        <v>254</v>
      </c>
      <c r="P81" t="s">
        <v>341</v>
      </c>
    </row>
    <row r="82" spans="1:16" x14ac:dyDescent="0.3">
      <c r="A82" s="37"/>
      <c r="B82" s="16">
        <f ca="1">B81+G82</f>
        <v>9.4026729999999965</v>
      </c>
      <c r="C82" s="16">
        <f ca="1">C81+H82</f>
        <v>9.4026729999999965</v>
      </c>
      <c r="D82" s="16">
        <f ca="1">D81+I82</f>
        <v>9.4026729999999965</v>
      </c>
      <c r="F82" s="16"/>
      <c r="L82" s="18" t="s">
        <v>5</v>
      </c>
      <c r="M82" s="12"/>
      <c r="O82" t="s">
        <v>254</v>
      </c>
      <c r="P82" t="s">
        <v>265</v>
      </c>
    </row>
    <row r="83" spans="1:16" x14ac:dyDescent="0.3">
      <c r="A83" s="37" t="str">
        <f ca="1">O83 &amp; "."  &amp; P83 &amp; "." &amp; TEXT(10*IF(ISNUMBER(C83), C83, F83), "000")</f>
        <v>DC5.QPF.097</v>
      </c>
      <c r="B83" s="16">
        <f ca="1">D80+Sheet1!B40</f>
        <v>9.6288929999999961</v>
      </c>
      <c r="C83" s="16">
        <f ca="1">B83+Sheet1!$E$3/2</f>
        <v>9.6733429999999956</v>
      </c>
      <c r="D83" s="16">
        <f ca="1">B83+Sheet1!$E$3</f>
        <v>9.7177929999999968</v>
      </c>
      <c r="E83">
        <v>3.8166035634743878</v>
      </c>
      <c r="F83" s="16"/>
      <c r="J83">
        <v>2.7E-2</v>
      </c>
      <c r="L83" t="s">
        <v>4</v>
      </c>
      <c r="M83" s="12"/>
      <c r="N83" t="s">
        <v>334</v>
      </c>
      <c r="O83" t="s">
        <v>254</v>
      </c>
      <c r="P83" t="s">
        <v>248</v>
      </c>
    </row>
    <row r="84" spans="1:16" x14ac:dyDescent="0.3">
      <c r="A84" s="37"/>
      <c r="B84" s="16">
        <v>9.7177929999999968</v>
      </c>
      <c r="C84" s="16">
        <v>9.7177929999999968</v>
      </c>
      <c r="D84" s="16">
        <v>9.7177929999999968</v>
      </c>
      <c r="F84" s="16"/>
      <c r="L84" s="18" t="s">
        <v>5</v>
      </c>
      <c r="M84" s="12"/>
      <c r="O84" t="s">
        <v>254</v>
      </c>
      <c r="P84" t="s">
        <v>265</v>
      </c>
    </row>
    <row r="85" spans="1:16" x14ac:dyDescent="0.3">
      <c r="A85" s="37" t="str">
        <f ca="1">O85 &amp; "."  &amp; P85 &amp; "." &amp; TEXT(10*IF(ISNUMBER(C85), C85, F85), "000")</f>
        <v>DC5.DPW.099</v>
      </c>
      <c r="B85" s="16">
        <f ca="1">B86-I85</f>
        <v>9.9440129999999964</v>
      </c>
      <c r="C85" s="16">
        <f ca="1">B86-I85/2</f>
        <v>9.9490129999999954</v>
      </c>
      <c r="D85" s="16">
        <f ca="1">B86</f>
        <v>9.9540129999999962</v>
      </c>
      <c r="F85" s="16">
        <v>1.5</v>
      </c>
      <c r="G85">
        <v>8.8900000000000007E-2</v>
      </c>
      <c r="H85">
        <v>1.5</v>
      </c>
      <c r="I85">
        <v>0.01</v>
      </c>
      <c r="J85">
        <f>0.014478</f>
        <v>1.4478E-2</v>
      </c>
      <c r="O85" t="s">
        <v>254</v>
      </c>
      <c r="P85" t="s">
        <v>341</v>
      </c>
    </row>
    <row r="86" spans="1:16" x14ac:dyDescent="0.3">
      <c r="A86" s="37" t="str">
        <f ca="1">O86 &amp; "."  &amp; P86 &amp; "." &amp; TEXT(10*IF(ISNUMBER(C86), C86, F86), "000")</f>
        <v>DC5.DPH.100</v>
      </c>
      <c r="B86" s="16">
        <f ca="1">D83+Sheet1!B41</f>
        <v>9.9540129999999962</v>
      </c>
      <c r="C86" s="16">
        <f ca="1">B86+Sheet1!F21/2</f>
        <v>9.9984629999999957</v>
      </c>
      <c r="D86" s="16">
        <f ca="1">B86+Sheet1!F21</f>
        <v>10.042912999999997</v>
      </c>
      <c r="F86" s="16">
        <v>1.5</v>
      </c>
      <c r="G86">
        <v>8.8900000000000007E-2</v>
      </c>
      <c r="J86">
        <f>0.014478</f>
        <v>1.4478E-2</v>
      </c>
      <c r="L86" t="s">
        <v>14</v>
      </c>
      <c r="M86" s="12">
        <v>61</v>
      </c>
      <c r="N86" t="s">
        <v>335</v>
      </c>
      <c r="O86" t="s">
        <v>254</v>
      </c>
      <c r="P86" t="s">
        <v>333</v>
      </c>
    </row>
    <row r="87" spans="1:16" x14ac:dyDescent="0.3">
      <c r="A87" s="37" t="str">
        <f ca="1">O87 &amp; "."  &amp; P87 &amp; "." &amp; TEXT(10*IF(ISNUMBER(C87), C87, F87), "000")</f>
        <v>DC5.DPW.100</v>
      </c>
      <c r="B87" s="16">
        <f ca="1">D86</f>
        <v>10.042912999999997</v>
      </c>
      <c r="C87" s="16">
        <f ca="1">D86+I87/2</f>
        <v>10.047912999999998</v>
      </c>
      <c r="D87" s="16">
        <f ca="1">D86+I87</f>
        <v>10.052912999999997</v>
      </c>
      <c r="F87" s="16">
        <v>1.5</v>
      </c>
      <c r="G87">
        <v>8.8900000000000007E-2</v>
      </c>
      <c r="H87">
        <v>0</v>
      </c>
      <c r="I87">
        <v>0.01</v>
      </c>
      <c r="J87">
        <f>0.014478</f>
        <v>1.4478E-2</v>
      </c>
      <c r="O87" t="s">
        <v>254</v>
      </c>
      <c r="P87" t="s">
        <v>341</v>
      </c>
    </row>
    <row r="88" spans="1:16" x14ac:dyDescent="0.3">
      <c r="A88" s="37" t="str">
        <f ca="1">O88 &amp; "."  &amp; P88 &amp; "." &amp; TEXT(10*IF(ISNUMBER(C88), C88, F88), "000")</f>
        <v>DC5.QPF.103</v>
      </c>
      <c r="B88" s="16">
        <f ca="1">D86+Sheet1!B42</f>
        <v>10.212076999999997</v>
      </c>
      <c r="C88" s="16">
        <f ca="1">B88+Sheet1!$E$3/2</f>
        <v>10.256526999999997</v>
      </c>
      <c r="D88" s="16">
        <f ca="1">B88+Sheet1!$E$3</f>
        <v>10.300976999999998</v>
      </c>
      <c r="E88">
        <v>1.5961395694135116</v>
      </c>
      <c r="F88" s="16"/>
      <c r="J88">
        <v>2.7E-2</v>
      </c>
      <c r="L88" t="s">
        <v>1</v>
      </c>
      <c r="M88" s="12">
        <v>62</v>
      </c>
      <c r="N88" t="s">
        <v>42</v>
      </c>
      <c r="O88" t="s">
        <v>254</v>
      </c>
      <c r="P88" t="s">
        <v>249</v>
      </c>
    </row>
    <row r="89" spans="1:16" x14ac:dyDescent="0.3">
      <c r="A89" s="37" t="str">
        <f>O89 &amp; "."  &amp; P89 &amp; "." &amp; TEXT(10*IF(ISNUMBER(C89), C89, F89), "000")</f>
        <v>DC5.STV.103</v>
      </c>
      <c r="B89" s="16">
        <v>10.300976999999998</v>
      </c>
      <c r="C89" s="16">
        <v>10.300976999999998</v>
      </c>
      <c r="D89" s="16">
        <v>10.300976999999998</v>
      </c>
      <c r="F89" s="16"/>
      <c r="L89" t="s">
        <v>2</v>
      </c>
      <c r="M89" s="12">
        <v>65</v>
      </c>
      <c r="N89" t="s">
        <v>186</v>
      </c>
      <c r="O89" t="s">
        <v>254</v>
      </c>
      <c r="P89" t="s">
        <v>260</v>
      </c>
    </row>
    <row r="90" spans="1:16" x14ac:dyDescent="0.3">
      <c r="A90" s="37"/>
      <c r="B90" s="16">
        <v>10.300976999999998</v>
      </c>
      <c r="C90" s="16">
        <v>10.300976999999998</v>
      </c>
      <c r="D90" s="16">
        <v>10.300976999999998</v>
      </c>
      <c r="F90" s="16"/>
      <c r="L90" t="s">
        <v>192</v>
      </c>
      <c r="M90" s="12"/>
      <c r="N90" t="s">
        <v>196</v>
      </c>
      <c r="O90" t="s">
        <v>254</v>
      </c>
      <c r="P90" t="s">
        <v>188</v>
      </c>
    </row>
    <row r="91" spans="1:16" x14ac:dyDescent="0.3">
      <c r="A91" s="37" t="str">
        <f ca="1">O91 &amp; "."  &amp; P91 &amp; "." &amp; TEXT(10*IF(ISNUMBER(C91), C91, F91), "000")</f>
        <v>DC5.QPD.107</v>
      </c>
      <c r="B91" s="16">
        <f ca="1">D88+Sheet1!B43</f>
        <v>10.609205999999999</v>
      </c>
      <c r="C91" s="16">
        <f ca="1">B91+Sheet1!$E$3/2</f>
        <v>10.653655999999998</v>
      </c>
      <c r="D91" s="16">
        <f ca="1">B91+Sheet1!$E$3</f>
        <v>10.698105999999999</v>
      </c>
      <c r="E91">
        <v>3.0809205642167781</v>
      </c>
      <c r="F91" s="16"/>
      <c r="J91">
        <v>2.7E-2</v>
      </c>
      <c r="L91" t="s">
        <v>1</v>
      </c>
      <c r="M91" s="12">
        <v>63</v>
      </c>
      <c r="N91" t="s">
        <v>43</v>
      </c>
      <c r="O91" t="s">
        <v>254</v>
      </c>
      <c r="P91" t="s">
        <v>248</v>
      </c>
    </row>
    <row r="92" spans="1:16" x14ac:dyDescent="0.3">
      <c r="A92" s="37" t="str">
        <f ca="1">O92 &amp; "."  &amp; P92 &amp; "." &amp; TEXT(10*IF(ISNUMBER(C92), C92, F92), "000")</f>
        <v>DC5.QPF.108</v>
      </c>
      <c r="B92" s="16">
        <f ca="1">D91+Sheet1!B44</f>
        <v>10.736205999999999</v>
      </c>
      <c r="C92" s="16">
        <f ca="1">B92+Sheet1!$E$3/2</f>
        <v>10.780655999999999</v>
      </c>
      <c r="D92" s="16">
        <f ca="1">B92+Sheet1!$E$3</f>
        <v>10.825106</v>
      </c>
      <c r="E92">
        <v>1.5961395694135116</v>
      </c>
      <c r="F92" s="16"/>
      <c r="J92">
        <v>2.7E-2</v>
      </c>
      <c r="L92" t="s">
        <v>1</v>
      </c>
      <c r="M92" s="12">
        <v>64</v>
      </c>
      <c r="N92" t="s">
        <v>44</v>
      </c>
      <c r="O92" t="s">
        <v>254</v>
      </c>
      <c r="P92" t="s">
        <v>249</v>
      </c>
    </row>
    <row r="93" spans="1:16" x14ac:dyDescent="0.3">
      <c r="A93" s="37"/>
      <c r="B93" s="16">
        <v>11.005421</v>
      </c>
      <c r="C93" s="16">
        <v>11.005421</v>
      </c>
      <c r="D93" s="16">
        <v>11.005421</v>
      </c>
      <c r="F93" s="16"/>
      <c r="L93" t="s">
        <v>209</v>
      </c>
      <c r="O93" t="s">
        <v>257</v>
      </c>
    </row>
    <row r="94" spans="1:16" x14ac:dyDescent="0.3">
      <c r="A94" s="37" t="str">
        <f t="shared" ref="A94:A124" si="13">O94 &amp; "."  &amp; P94 &amp; "." &amp; TEXT(10*IF(ISNUMBER(C94), C94, F94), "000")</f>
        <v>FC1.DPW.111</v>
      </c>
      <c r="B94" s="16">
        <f>B95-I94</f>
        <v>11.099409</v>
      </c>
      <c r="C94" s="16">
        <f>B95-I94/2</f>
        <v>11.104408999999999</v>
      </c>
      <c r="D94" s="16">
        <f>B95</f>
        <v>11.109408999999999</v>
      </c>
      <c r="F94">
        <f>11.25</f>
        <v>11.25</v>
      </c>
      <c r="G94" s="40">
        <v>3.7388999999999999E-2</v>
      </c>
      <c r="H94">
        <v>0</v>
      </c>
      <c r="I94">
        <v>0.01</v>
      </c>
      <c r="J94">
        <f t="shared" ref="J94:J99" si="14">0.0127</f>
        <v>1.2699999999999999E-2</v>
      </c>
      <c r="K94" t="s">
        <v>345</v>
      </c>
      <c r="O94" t="s">
        <v>257</v>
      </c>
      <c r="P94" t="s">
        <v>341</v>
      </c>
    </row>
    <row r="95" spans="1:16" x14ac:dyDescent="0.3">
      <c r="A95" s="37" t="str">
        <f t="shared" si="13"/>
        <v>FC1.DPH.111</v>
      </c>
      <c r="B95" s="16">
        <v>11.109408999999999</v>
      </c>
      <c r="C95" s="16">
        <v>11.1281035</v>
      </c>
      <c r="D95" s="16">
        <v>11.146797999999999</v>
      </c>
      <c r="F95">
        <f>11.25</f>
        <v>11.25</v>
      </c>
      <c r="G95" s="40">
        <v>3.7388999999999999E-2</v>
      </c>
      <c r="J95">
        <f t="shared" si="14"/>
        <v>1.2699999999999999E-2</v>
      </c>
      <c r="L95" t="s">
        <v>210</v>
      </c>
      <c r="O95" t="s">
        <v>257</v>
      </c>
      <c r="P95" t="s">
        <v>333</v>
      </c>
    </row>
    <row r="96" spans="1:16" x14ac:dyDescent="0.3">
      <c r="A96" s="37" t="str">
        <f t="shared" si="13"/>
        <v>FC1.DPW.112</v>
      </c>
      <c r="B96" s="16">
        <f>D95</f>
        <v>11.146797999999999</v>
      </c>
      <c r="C96" s="16">
        <f>D95+I96/2</f>
        <v>11.151797999999999</v>
      </c>
      <c r="D96" s="16">
        <f>D95+I96</f>
        <v>11.156797999999998</v>
      </c>
      <c r="F96">
        <f>11.25</f>
        <v>11.25</v>
      </c>
      <c r="G96" s="40">
        <v>3.7388999999999999E-2</v>
      </c>
      <c r="H96">
        <f>11.25</f>
        <v>11.25</v>
      </c>
      <c r="I96">
        <v>0.01</v>
      </c>
      <c r="J96">
        <f t="shared" si="14"/>
        <v>1.2699999999999999E-2</v>
      </c>
      <c r="O96" t="s">
        <v>257</v>
      </c>
      <c r="P96" t="s">
        <v>341</v>
      </c>
    </row>
    <row r="97" spans="1:16" x14ac:dyDescent="0.3">
      <c r="A97" s="37" t="str">
        <f t="shared" si="13"/>
        <v>FC1.DPW.115</v>
      </c>
      <c r="B97" s="16">
        <f>B98-I97</f>
        <v>11.465961999999999</v>
      </c>
      <c r="C97" s="16">
        <f>B98-I97/2</f>
        <v>11.470961999999998</v>
      </c>
      <c r="D97" s="16">
        <f>B98</f>
        <v>11.475961999999999</v>
      </c>
      <c r="F97">
        <f>-11.25</f>
        <v>-11.25</v>
      </c>
      <c r="G97" s="40">
        <v>3.7388999999999999E-2</v>
      </c>
      <c r="H97">
        <f>11.25</f>
        <v>11.25</v>
      </c>
      <c r="I97">
        <v>0.01</v>
      </c>
      <c r="J97">
        <f t="shared" si="14"/>
        <v>1.2699999999999999E-2</v>
      </c>
      <c r="K97" t="s">
        <v>345</v>
      </c>
      <c r="O97" t="s">
        <v>257</v>
      </c>
      <c r="P97" t="s">
        <v>341</v>
      </c>
    </row>
    <row r="98" spans="1:16" x14ac:dyDescent="0.3">
      <c r="A98" s="37" t="str">
        <f t="shared" si="13"/>
        <v>FC1.DPH.115</v>
      </c>
      <c r="B98" s="16">
        <v>11.475961999999999</v>
      </c>
      <c r="C98" s="16">
        <v>11.4946565</v>
      </c>
      <c r="D98" s="16">
        <v>11.513350999999998</v>
      </c>
      <c r="F98">
        <f>-11.25</f>
        <v>-11.25</v>
      </c>
      <c r="G98" s="40">
        <v>3.7388999999999999E-2</v>
      </c>
      <c r="J98">
        <f t="shared" si="14"/>
        <v>1.2699999999999999E-2</v>
      </c>
      <c r="L98" t="s">
        <v>210</v>
      </c>
      <c r="O98" t="s">
        <v>257</v>
      </c>
      <c r="P98" t="s">
        <v>333</v>
      </c>
    </row>
    <row r="99" spans="1:16" x14ac:dyDescent="0.3">
      <c r="A99" s="37" t="str">
        <f t="shared" si="13"/>
        <v>FC1.DPW.115</v>
      </c>
      <c r="B99" s="16">
        <f>D98</f>
        <v>11.513350999999998</v>
      </c>
      <c r="C99" s="16">
        <f>D98+I99/2</f>
        <v>11.518350999999999</v>
      </c>
      <c r="D99" s="16">
        <f>D98+I99</f>
        <v>11.523350999999998</v>
      </c>
      <c r="F99">
        <f>-11.25</f>
        <v>-11.25</v>
      </c>
      <c r="G99" s="40">
        <v>3.7388999999999999E-2</v>
      </c>
      <c r="H99">
        <v>0</v>
      </c>
      <c r="I99">
        <v>0.01</v>
      </c>
      <c r="J99">
        <f t="shared" si="14"/>
        <v>1.2699999999999999E-2</v>
      </c>
      <c r="O99" t="s">
        <v>257</v>
      </c>
      <c r="P99" t="s">
        <v>341</v>
      </c>
    </row>
    <row r="100" spans="1:16" x14ac:dyDescent="0.3">
      <c r="A100" s="37" t="str">
        <f t="shared" si="13"/>
        <v>FC1.OTR.116</v>
      </c>
      <c r="B100" s="16">
        <v>11.608770999999999</v>
      </c>
      <c r="C100" s="16">
        <v>11.608770999999999</v>
      </c>
      <c r="D100" s="16">
        <v>11.608770999999999</v>
      </c>
      <c r="F100" s="16"/>
      <c r="L100" t="s">
        <v>191</v>
      </c>
      <c r="O100" t="s">
        <v>257</v>
      </c>
      <c r="P100" t="s">
        <v>262</v>
      </c>
    </row>
    <row r="101" spans="1:16" x14ac:dyDescent="0.3">
      <c r="A101" s="37" t="str">
        <f t="shared" si="13"/>
        <v>FC1.DPW.117</v>
      </c>
      <c r="B101" s="16">
        <f>B102-I101</f>
        <v>11.694191</v>
      </c>
      <c r="C101" s="16">
        <f>B102-I101/2</f>
        <v>11.699190999999999</v>
      </c>
      <c r="D101" s="16">
        <f>B102</f>
        <v>11.704191</v>
      </c>
      <c r="F101">
        <f>-11.25</f>
        <v>-11.25</v>
      </c>
      <c r="G101" s="40">
        <v>3.7388999999999999E-2</v>
      </c>
      <c r="H101">
        <v>0</v>
      </c>
      <c r="I101">
        <v>0.01</v>
      </c>
      <c r="J101">
        <f t="shared" ref="J101:J106" si="15">0.0127</f>
        <v>1.2699999999999999E-2</v>
      </c>
      <c r="K101" t="s">
        <v>345</v>
      </c>
      <c r="O101" t="s">
        <v>257</v>
      </c>
      <c r="P101" t="s">
        <v>341</v>
      </c>
    </row>
    <row r="102" spans="1:16" x14ac:dyDescent="0.3">
      <c r="A102" s="37" t="str">
        <f t="shared" si="13"/>
        <v>FC1.DPH.117</v>
      </c>
      <c r="B102" s="16">
        <v>11.704191</v>
      </c>
      <c r="C102" s="16">
        <v>11.7228855</v>
      </c>
      <c r="D102" s="16">
        <v>11.741579999999999</v>
      </c>
      <c r="F102">
        <f>-11.25</f>
        <v>-11.25</v>
      </c>
      <c r="G102" s="40">
        <v>3.7388999999999999E-2</v>
      </c>
      <c r="J102">
        <f t="shared" si="15"/>
        <v>1.2699999999999999E-2</v>
      </c>
      <c r="L102" t="s">
        <v>210</v>
      </c>
      <c r="O102" t="s">
        <v>257</v>
      </c>
      <c r="P102" t="s">
        <v>333</v>
      </c>
    </row>
    <row r="103" spans="1:16" x14ac:dyDescent="0.3">
      <c r="A103" s="37" t="str">
        <f t="shared" si="13"/>
        <v>FC1.DPW.117</v>
      </c>
      <c r="B103" s="16">
        <f>D102</f>
        <v>11.741579999999999</v>
      </c>
      <c r="C103" s="16">
        <f>D102+I103/2</f>
        <v>11.74658</v>
      </c>
      <c r="D103" s="16">
        <f>D102+I103</f>
        <v>11.751579999999999</v>
      </c>
      <c r="F103">
        <f>-11.25</f>
        <v>-11.25</v>
      </c>
      <c r="G103" s="40">
        <v>3.7388999999999999E-2</v>
      </c>
      <c r="H103">
        <f>11.25</f>
        <v>11.25</v>
      </c>
      <c r="I103">
        <v>0.01</v>
      </c>
      <c r="J103">
        <f t="shared" si="15"/>
        <v>1.2699999999999999E-2</v>
      </c>
      <c r="O103" t="s">
        <v>257</v>
      </c>
      <c r="P103" t="s">
        <v>341</v>
      </c>
    </row>
    <row r="104" spans="1:16" x14ac:dyDescent="0.3">
      <c r="A104" s="37" t="str">
        <f t="shared" si="13"/>
        <v>FC1.DPW.121</v>
      </c>
      <c r="B104" s="16">
        <f>B105-I104</f>
        <v>12.060744</v>
      </c>
      <c r="C104" s="16">
        <f>B105-I104/2</f>
        <v>12.065743999999999</v>
      </c>
      <c r="D104" s="16">
        <f>B105</f>
        <v>12.070743999999999</v>
      </c>
      <c r="F104">
        <f>11.25</f>
        <v>11.25</v>
      </c>
      <c r="G104" s="40">
        <v>3.7388999999999999E-2</v>
      </c>
      <c r="H104">
        <f>11.25</f>
        <v>11.25</v>
      </c>
      <c r="I104">
        <v>0.01</v>
      </c>
      <c r="J104">
        <f t="shared" si="15"/>
        <v>1.2699999999999999E-2</v>
      </c>
      <c r="K104" t="s">
        <v>345</v>
      </c>
      <c r="O104" t="s">
        <v>257</v>
      </c>
      <c r="P104" t="s">
        <v>341</v>
      </c>
    </row>
    <row r="105" spans="1:16" x14ac:dyDescent="0.3">
      <c r="A105" s="37" t="str">
        <f t="shared" si="13"/>
        <v>FC1.DPH.121</v>
      </c>
      <c r="B105" s="16">
        <v>12.070743999999999</v>
      </c>
      <c r="C105" s="16">
        <v>12.0894385</v>
      </c>
      <c r="D105" s="16">
        <v>12.108132999999999</v>
      </c>
      <c r="F105">
        <f>11.25</f>
        <v>11.25</v>
      </c>
      <c r="G105" s="40">
        <v>3.7388999999999999E-2</v>
      </c>
      <c r="J105">
        <f t="shared" si="15"/>
        <v>1.2699999999999999E-2</v>
      </c>
      <c r="L105" t="s">
        <v>210</v>
      </c>
      <c r="O105" t="s">
        <v>257</v>
      </c>
      <c r="P105" t="s">
        <v>333</v>
      </c>
    </row>
    <row r="106" spans="1:16" x14ac:dyDescent="0.3">
      <c r="A106" s="37" t="str">
        <f t="shared" si="13"/>
        <v>FC1.DPW.121</v>
      </c>
      <c r="B106" s="16">
        <f>D105</f>
        <v>12.108132999999999</v>
      </c>
      <c r="C106" s="16">
        <f>D105+I106/2</f>
        <v>12.113132999999999</v>
      </c>
      <c r="D106" s="16">
        <f>D105+I106</f>
        <v>12.118132999999998</v>
      </c>
      <c r="F106">
        <f>11.25</f>
        <v>11.25</v>
      </c>
      <c r="G106" s="40">
        <v>3.7388999999999999E-2</v>
      </c>
      <c r="H106">
        <v>0</v>
      </c>
      <c r="I106">
        <v>0.01</v>
      </c>
      <c r="J106">
        <f t="shared" si="15"/>
        <v>1.2699999999999999E-2</v>
      </c>
      <c r="O106" t="s">
        <v>257</v>
      </c>
      <c r="P106" t="s">
        <v>341</v>
      </c>
    </row>
    <row r="107" spans="1:16" x14ac:dyDescent="0.3">
      <c r="A107" s="37" t="str">
        <f t="shared" si="13"/>
        <v>FEL.OTR.123</v>
      </c>
      <c r="B107" s="16">
        <v>12.319866999999999</v>
      </c>
      <c r="C107" s="16">
        <v>12.319866999999999</v>
      </c>
      <c r="D107" s="16">
        <v>12.319866999999999</v>
      </c>
      <c r="L107" t="s">
        <v>191</v>
      </c>
      <c r="O107" t="s">
        <v>256</v>
      </c>
      <c r="P107" t="s">
        <v>262</v>
      </c>
    </row>
    <row r="108" spans="1:16" x14ac:dyDescent="0.3">
      <c r="A108" s="37" t="str">
        <f t="shared" si="13"/>
        <v>FEL.UND.127</v>
      </c>
      <c r="B108" s="16">
        <v>12.388966999999999</v>
      </c>
      <c r="C108" s="16">
        <v>12.659217</v>
      </c>
      <c r="D108" s="16">
        <v>12.929466999999999</v>
      </c>
      <c r="L108" t="s">
        <v>205</v>
      </c>
      <c r="O108" t="s">
        <v>256</v>
      </c>
      <c r="P108" t="s">
        <v>271</v>
      </c>
    </row>
    <row r="109" spans="1:16" x14ac:dyDescent="0.3">
      <c r="A109" s="37" t="str">
        <f t="shared" si="13"/>
        <v>FEL.OTR.129</v>
      </c>
      <c r="B109" s="16">
        <v>12.929466999999999</v>
      </c>
      <c r="C109" s="16">
        <v>12.929466999999999</v>
      </c>
      <c r="D109" s="16">
        <v>12.929466999999999</v>
      </c>
      <c r="L109" t="s">
        <v>191</v>
      </c>
      <c r="O109" t="s">
        <v>256</v>
      </c>
      <c r="P109" t="s">
        <v>262</v>
      </c>
    </row>
    <row r="110" spans="1:16" x14ac:dyDescent="0.3">
      <c r="A110" s="37" t="str">
        <f t="shared" si="13"/>
        <v>FEL.UND.132</v>
      </c>
      <c r="B110" s="16">
        <v>12.929466999999999</v>
      </c>
      <c r="C110" s="16">
        <v>13.199717</v>
      </c>
      <c r="D110" s="16">
        <v>13.469966999999999</v>
      </c>
      <c r="L110" t="s">
        <v>205</v>
      </c>
      <c r="O110" t="s">
        <v>256</v>
      </c>
      <c r="P110" t="s">
        <v>271</v>
      </c>
    </row>
    <row r="111" spans="1:16" x14ac:dyDescent="0.3">
      <c r="A111" s="37" t="str">
        <f t="shared" si="13"/>
        <v>FEL.OTR.135</v>
      </c>
      <c r="B111" s="16">
        <v>13.539066999999999</v>
      </c>
      <c r="C111" s="16">
        <v>13.539066999999999</v>
      </c>
      <c r="D111" s="16">
        <v>13.539066999999999</v>
      </c>
      <c r="L111" t="s">
        <v>191</v>
      </c>
      <c r="O111" t="s">
        <v>256</v>
      </c>
      <c r="P111" t="s">
        <v>262</v>
      </c>
    </row>
    <row r="112" spans="1:16" x14ac:dyDescent="0.3">
      <c r="A112" s="37" t="str">
        <f t="shared" si="13"/>
        <v>FC2.DPW.137</v>
      </c>
      <c r="B112" s="16">
        <f>B113-I112</f>
        <v>13.741436999999999</v>
      </c>
      <c r="C112" s="16">
        <f>B113-I112/2</f>
        <v>13.746436999999998</v>
      </c>
      <c r="D112" s="16">
        <f>B113</f>
        <v>13.751436999999999</v>
      </c>
      <c r="F112">
        <f>11.25</f>
        <v>11.25</v>
      </c>
      <c r="G112" s="40">
        <v>3.7388999999999999E-2</v>
      </c>
      <c r="H112">
        <v>0</v>
      </c>
      <c r="I112">
        <v>0.01</v>
      </c>
      <c r="J112">
        <f t="shared" ref="J112:J117" si="16">0.0127</f>
        <v>1.2699999999999999E-2</v>
      </c>
      <c r="K112" t="s">
        <v>345</v>
      </c>
      <c r="O112" t="s">
        <v>258</v>
      </c>
      <c r="P112" t="s">
        <v>341</v>
      </c>
    </row>
    <row r="113" spans="1:16" x14ac:dyDescent="0.3">
      <c r="A113" s="37" t="str">
        <f t="shared" si="13"/>
        <v>FC2.DPH.138</v>
      </c>
      <c r="B113" s="16">
        <v>13.751436999999999</v>
      </c>
      <c r="C113" s="16">
        <v>13.7701315</v>
      </c>
      <c r="D113" s="16">
        <v>13.788825999999998</v>
      </c>
      <c r="F113">
        <f>11.25</f>
        <v>11.25</v>
      </c>
      <c r="G113" s="40">
        <v>3.7388999999999999E-2</v>
      </c>
      <c r="J113">
        <f t="shared" si="16"/>
        <v>1.2699999999999999E-2</v>
      </c>
      <c r="L113" t="s">
        <v>210</v>
      </c>
      <c r="O113" t="s">
        <v>258</v>
      </c>
      <c r="P113" t="s">
        <v>333</v>
      </c>
    </row>
    <row r="114" spans="1:16" x14ac:dyDescent="0.3">
      <c r="A114" s="37" t="str">
        <f t="shared" si="13"/>
        <v>FC2.DPW.138</v>
      </c>
      <c r="B114" s="16">
        <f>D113</f>
        <v>13.788825999999998</v>
      </c>
      <c r="C114" s="16">
        <f>D113+I114/2</f>
        <v>13.793825999999999</v>
      </c>
      <c r="D114" s="16">
        <f>D113+I114</f>
        <v>13.798825999999998</v>
      </c>
      <c r="F114">
        <f>11.25</f>
        <v>11.25</v>
      </c>
      <c r="G114" s="40">
        <v>3.7388999999999999E-2</v>
      </c>
      <c r="H114">
        <f>11.25</f>
        <v>11.25</v>
      </c>
      <c r="I114">
        <v>0.01</v>
      </c>
      <c r="J114">
        <f t="shared" si="16"/>
        <v>1.2699999999999999E-2</v>
      </c>
      <c r="O114" t="s">
        <v>258</v>
      </c>
      <c r="P114" t="s">
        <v>341</v>
      </c>
    </row>
    <row r="115" spans="1:16" x14ac:dyDescent="0.3">
      <c r="A115" s="37" t="str">
        <f t="shared" si="13"/>
        <v>FC2.DPW.141</v>
      </c>
      <c r="B115" s="16">
        <f>B116-I115</f>
        <v>14.107989999999999</v>
      </c>
      <c r="C115" s="16">
        <f>B116-I115/2</f>
        <v>14.112989999999998</v>
      </c>
      <c r="D115" s="16">
        <f>B116</f>
        <v>14.117989999999999</v>
      </c>
      <c r="F115">
        <f>-11.25</f>
        <v>-11.25</v>
      </c>
      <c r="G115" s="40">
        <v>3.7388999999999999E-2</v>
      </c>
      <c r="H115">
        <f>11.25</f>
        <v>11.25</v>
      </c>
      <c r="I115">
        <v>0.01</v>
      </c>
      <c r="J115">
        <f t="shared" si="16"/>
        <v>1.2699999999999999E-2</v>
      </c>
      <c r="K115" t="s">
        <v>345</v>
      </c>
      <c r="O115" t="s">
        <v>258</v>
      </c>
      <c r="P115" t="s">
        <v>341</v>
      </c>
    </row>
    <row r="116" spans="1:16" x14ac:dyDescent="0.3">
      <c r="A116" s="37" t="str">
        <f t="shared" si="13"/>
        <v>FC2.DPH.141</v>
      </c>
      <c r="B116" s="16">
        <v>14.117989999999999</v>
      </c>
      <c r="C116" s="16">
        <v>14.136684499999999</v>
      </c>
      <c r="D116" s="16">
        <v>14.155378999999998</v>
      </c>
      <c r="F116">
        <f>-11.25</f>
        <v>-11.25</v>
      </c>
      <c r="G116" s="40">
        <v>3.7388999999999999E-2</v>
      </c>
      <c r="J116">
        <f t="shared" si="16"/>
        <v>1.2699999999999999E-2</v>
      </c>
      <c r="L116" t="s">
        <v>210</v>
      </c>
      <c r="O116" t="s">
        <v>258</v>
      </c>
      <c r="P116" t="s">
        <v>333</v>
      </c>
    </row>
    <row r="117" spans="1:16" x14ac:dyDescent="0.3">
      <c r="A117" s="37" t="str">
        <f t="shared" si="13"/>
        <v>FC2.DPW.142</v>
      </c>
      <c r="B117" s="16">
        <f>D116</f>
        <v>14.155378999999998</v>
      </c>
      <c r="C117" s="16">
        <f>D116+I117/2</f>
        <v>14.160378999999999</v>
      </c>
      <c r="D117" s="16">
        <f>D116+I117</f>
        <v>14.165378999999998</v>
      </c>
      <c r="F117">
        <f>-11.25</f>
        <v>-11.25</v>
      </c>
      <c r="G117" s="40">
        <v>3.7388999999999999E-2</v>
      </c>
      <c r="H117">
        <v>0</v>
      </c>
      <c r="I117">
        <v>0.01</v>
      </c>
      <c r="J117">
        <f t="shared" si="16"/>
        <v>1.2699999999999999E-2</v>
      </c>
      <c r="O117" t="s">
        <v>258</v>
      </c>
      <c r="P117" t="s">
        <v>341</v>
      </c>
    </row>
    <row r="118" spans="1:16" x14ac:dyDescent="0.3">
      <c r="A118" s="37" t="str">
        <f t="shared" si="13"/>
        <v>FC2.OTR.143</v>
      </c>
      <c r="B118" s="16">
        <v>14.250798999999999</v>
      </c>
      <c r="C118" s="16">
        <v>14.250798999999999</v>
      </c>
      <c r="D118" s="16">
        <v>14.250798999999999</v>
      </c>
      <c r="L118" t="s">
        <v>191</v>
      </c>
      <c r="O118" t="s">
        <v>258</v>
      </c>
      <c r="P118" t="s">
        <v>262</v>
      </c>
    </row>
    <row r="119" spans="1:16" x14ac:dyDescent="0.3">
      <c r="A119" s="37" t="str">
        <f t="shared" si="13"/>
        <v>FC2.DPW.143</v>
      </c>
      <c r="B119" s="16">
        <f>B120-I119</f>
        <v>14.336219</v>
      </c>
      <c r="C119" s="16">
        <f>B120-I119/2</f>
        <v>14.341218999999999</v>
      </c>
      <c r="D119" s="16">
        <f>B120</f>
        <v>14.346219</v>
      </c>
      <c r="F119">
        <f>-11.25</f>
        <v>-11.25</v>
      </c>
      <c r="G119" s="40">
        <v>3.7388999999999999E-2</v>
      </c>
      <c r="H119">
        <v>0</v>
      </c>
      <c r="I119">
        <v>0.01</v>
      </c>
      <c r="J119">
        <f t="shared" ref="J119:J124" si="17">0.0127</f>
        <v>1.2699999999999999E-2</v>
      </c>
      <c r="K119" t="s">
        <v>345</v>
      </c>
      <c r="O119" t="s">
        <v>258</v>
      </c>
      <c r="P119" t="s">
        <v>341</v>
      </c>
    </row>
    <row r="120" spans="1:16" x14ac:dyDescent="0.3">
      <c r="A120" s="37" t="str">
        <f t="shared" si="13"/>
        <v>FC2.DPH.144</v>
      </c>
      <c r="B120" s="16">
        <v>14.346219</v>
      </c>
      <c r="C120" s="16">
        <v>14.3649135</v>
      </c>
      <c r="D120" s="16">
        <v>14.383607999999999</v>
      </c>
      <c r="F120">
        <f>-11.25</f>
        <v>-11.25</v>
      </c>
      <c r="G120" s="40">
        <v>3.7388999999999999E-2</v>
      </c>
      <c r="J120">
        <f t="shared" si="17"/>
        <v>1.2699999999999999E-2</v>
      </c>
      <c r="L120" t="s">
        <v>210</v>
      </c>
      <c r="O120" t="s">
        <v>258</v>
      </c>
      <c r="P120" t="s">
        <v>333</v>
      </c>
    </row>
    <row r="121" spans="1:16" x14ac:dyDescent="0.3">
      <c r="A121" s="37" t="str">
        <f t="shared" si="13"/>
        <v>FC2.DPW.144</v>
      </c>
      <c r="B121" s="16">
        <f>D120</f>
        <v>14.383607999999999</v>
      </c>
      <c r="C121" s="16">
        <f>D120+I121/2</f>
        <v>14.388608</v>
      </c>
      <c r="D121" s="16">
        <f>D120+I121</f>
        <v>14.393607999999999</v>
      </c>
      <c r="F121">
        <f>-11.25</f>
        <v>-11.25</v>
      </c>
      <c r="G121" s="40">
        <v>3.7388999999999999E-2</v>
      </c>
      <c r="H121">
        <f>11.25</f>
        <v>11.25</v>
      </c>
      <c r="I121">
        <v>0.01</v>
      </c>
      <c r="J121">
        <f t="shared" si="17"/>
        <v>1.2699999999999999E-2</v>
      </c>
      <c r="O121" t="s">
        <v>258</v>
      </c>
      <c r="P121" t="s">
        <v>341</v>
      </c>
    </row>
    <row r="122" spans="1:16" x14ac:dyDescent="0.3">
      <c r="A122" s="37" t="str">
        <f t="shared" si="13"/>
        <v>FC2.DPW.147</v>
      </c>
      <c r="B122" s="16">
        <f>B123-I122</f>
        <v>14.702772</v>
      </c>
      <c r="C122" s="16">
        <f>B123-I122/2</f>
        <v>14.707771999999999</v>
      </c>
      <c r="D122" s="16">
        <f>B123</f>
        <v>14.712771999999999</v>
      </c>
      <c r="F122">
        <f>11.25</f>
        <v>11.25</v>
      </c>
      <c r="G122" s="40">
        <v>3.7388999999999999E-2</v>
      </c>
      <c r="H122">
        <f>11.25</f>
        <v>11.25</v>
      </c>
      <c r="I122">
        <v>0.01</v>
      </c>
      <c r="J122">
        <f t="shared" si="17"/>
        <v>1.2699999999999999E-2</v>
      </c>
      <c r="K122" t="s">
        <v>345</v>
      </c>
      <c r="O122" t="s">
        <v>258</v>
      </c>
      <c r="P122" t="s">
        <v>341</v>
      </c>
    </row>
    <row r="123" spans="1:16" x14ac:dyDescent="0.3">
      <c r="A123" s="37" t="str">
        <f t="shared" si="13"/>
        <v>FC2.DPH.147</v>
      </c>
      <c r="B123" s="16">
        <v>14.712771999999999</v>
      </c>
      <c r="C123" s="16">
        <v>14.7314665</v>
      </c>
      <c r="D123" s="16">
        <v>14.750160999999999</v>
      </c>
      <c r="F123">
        <f>11.25</f>
        <v>11.25</v>
      </c>
      <c r="G123" s="40">
        <v>3.7388999999999999E-2</v>
      </c>
      <c r="J123">
        <f t="shared" si="17"/>
        <v>1.2699999999999999E-2</v>
      </c>
      <c r="L123" t="s">
        <v>210</v>
      </c>
      <c r="O123" t="s">
        <v>258</v>
      </c>
      <c r="P123" t="s">
        <v>333</v>
      </c>
    </row>
    <row r="124" spans="1:16" x14ac:dyDescent="0.3">
      <c r="A124" s="37" t="str">
        <f t="shared" si="13"/>
        <v>FC2.DPW.148</v>
      </c>
      <c r="B124" s="16">
        <f>D123</f>
        <v>14.750160999999999</v>
      </c>
      <c r="C124" s="16">
        <f>D123+I124/2</f>
        <v>14.755160999999999</v>
      </c>
      <c r="D124" s="16">
        <f>D123+I124</f>
        <v>14.760160999999998</v>
      </c>
      <c r="F124">
        <f>11.25</f>
        <v>11.25</v>
      </c>
      <c r="G124" s="40">
        <v>3.7388999999999999E-2</v>
      </c>
      <c r="H124">
        <v>0</v>
      </c>
      <c r="I124">
        <v>0.01</v>
      </c>
      <c r="J124">
        <f t="shared" si="17"/>
        <v>1.2699999999999999E-2</v>
      </c>
      <c r="O124" t="s">
        <v>258</v>
      </c>
      <c r="P124" t="s">
        <v>341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263B-129C-4012-8C81-A56CA3901853}">
  <dimension ref="A1:M95"/>
  <sheetViews>
    <sheetView topLeftCell="A41" workbookViewId="0">
      <selection activeCell="F98" sqref="F98"/>
    </sheetView>
  </sheetViews>
  <sheetFormatPr defaultRowHeight="14.4" x14ac:dyDescent="0.3"/>
  <cols>
    <col min="1" max="1" width="18.88671875" customWidth="1"/>
    <col min="6" max="6" width="36.33203125" customWidth="1"/>
  </cols>
  <sheetData>
    <row r="1" spans="1:13" ht="15" thickBot="1" x14ac:dyDescent="0.35">
      <c r="A1" s="24" t="s">
        <v>238</v>
      </c>
      <c r="B1" s="5" t="s">
        <v>105</v>
      </c>
      <c r="C1" s="5" t="s">
        <v>106</v>
      </c>
      <c r="D1" s="5" t="s">
        <v>107</v>
      </c>
      <c r="E1" s="35" t="s">
        <v>275</v>
      </c>
      <c r="F1" s="5" t="s">
        <v>187</v>
      </c>
      <c r="G1" s="17" t="s">
        <v>0</v>
      </c>
      <c r="H1" s="5" t="s">
        <v>46</v>
      </c>
      <c r="I1" s="5" t="s">
        <v>245</v>
      </c>
      <c r="J1" s="5" t="s">
        <v>247</v>
      </c>
      <c r="K1" s="5" t="s">
        <v>163</v>
      </c>
      <c r="L1" s="5" t="s">
        <v>272</v>
      </c>
      <c r="M1" s="5" t="s">
        <v>235</v>
      </c>
    </row>
    <row r="2" spans="1:13" ht="15" thickTop="1" x14ac:dyDescent="0.3">
      <c r="A2" s="8" t="s">
        <v>273</v>
      </c>
      <c r="D2">
        <v>0</v>
      </c>
      <c r="F2" s="7" t="s">
        <v>233</v>
      </c>
      <c r="I2" s="20">
        <f>M2-C2</f>
        <v>0</v>
      </c>
      <c r="J2" s="7" t="s">
        <v>237</v>
      </c>
      <c r="L2" s="10"/>
      <c r="M2" s="10">
        <v>0</v>
      </c>
    </row>
    <row r="3" spans="1:13" x14ac:dyDescent="0.3">
      <c r="A3" s="8" t="str">
        <f>J3 &amp; "."  &amp; K3 &amp; "." &amp; TEXT(10*IF(ISNUMBER(C3), C3, M3), "000")</f>
        <v>LIN.QPF.004</v>
      </c>
      <c r="B3" s="16">
        <f>Sheet1!B3</f>
        <v>0.35877500000000001</v>
      </c>
      <c r="C3" s="16">
        <f>B3+Sheet1!$E$3/2</f>
        <v>0.403225</v>
      </c>
      <c r="D3" s="16">
        <f>B3+Sheet1!$E$3</f>
        <v>0.44767500000000005</v>
      </c>
      <c r="E3">
        <v>0.91685226429101718</v>
      </c>
      <c r="F3" s="7" t="s">
        <v>1</v>
      </c>
      <c r="G3" s="12">
        <v>20</v>
      </c>
      <c r="I3" s="20">
        <f>M3-C3</f>
        <v>-9.5250000000000057E-3</v>
      </c>
      <c r="J3" s="7" t="s">
        <v>237</v>
      </c>
      <c r="K3" t="s">
        <v>248</v>
      </c>
      <c r="L3" s="10"/>
      <c r="M3" s="20">
        <v>0.39369999999999999</v>
      </c>
    </row>
    <row r="4" spans="1:13" x14ac:dyDescent="0.3">
      <c r="A4" s="8"/>
      <c r="B4" s="16"/>
      <c r="C4" s="16"/>
      <c r="D4" s="16"/>
      <c r="F4" s="7" t="s">
        <v>192</v>
      </c>
      <c r="G4" s="12"/>
      <c r="I4" s="20"/>
      <c r="J4" s="7" t="s">
        <v>237</v>
      </c>
      <c r="K4" t="s">
        <v>188</v>
      </c>
      <c r="L4" s="10"/>
      <c r="M4" s="20"/>
    </row>
    <row r="5" spans="1:13" x14ac:dyDescent="0.3">
      <c r="A5" s="8" t="str">
        <f>J5 &amp; "."  &amp; K5 &amp; "." &amp; TEXT(10*IF(ISNUMBER(C5), C5, M5), "000")</f>
        <v>LIN.QPD.007</v>
      </c>
      <c r="B5" s="16">
        <f>D3+Sheet1!B4</f>
        <v>0.64452500000000001</v>
      </c>
      <c r="C5" s="16">
        <f>B5+Sheet1!$E$3/2</f>
        <v>0.688975</v>
      </c>
      <c r="D5" s="16">
        <f>B5+Sheet1!$E$3</f>
        <v>0.73342499999999999</v>
      </c>
      <c r="E5">
        <v>1.0764662212323683</v>
      </c>
      <c r="F5" s="7" t="s">
        <v>1</v>
      </c>
      <c r="G5" s="12">
        <v>21</v>
      </c>
      <c r="H5" t="s">
        <v>164</v>
      </c>
      <c r="I5" s="20">
        <f>M5-C5</f>
        <v>9.5250000000000057E-3</v>
      </c>
      <c r="J5" s="7" t="s">
        <v>237</v>
      </c>
      <c r="K5" t="s">
        <v>249</v>
      </c>
      <c r="L5" s="10"/>
      <c r="M5" s="20">
        <v>0.69850000000000001</v>
      </c>
    </row>
    <row r="6" spans="1:13" x14ac:dyDescent="0.3">
      <c r="A6" s="8" t="str">
        <f>J6 &amp; "."  &amp; K6 &amp; "." &amp; TEXT(10*IF(ISNUMBER(C6), C6, M6), "000")</f>
        <v>LIN.STV.008</v>
      </c>
      <c r="B6" s="16"/>
      <c r="C6" s="16"/>
      <c r="D6" s="16"/>
      <c r="F6" s="7" t="s">
        <v>2</v>
      </c>
      <c r="G6" s="12">
        <v>22</v>
      </c>
      <c r="H6" t="s">
        <v>178</v>
      </c>
      <c r="I6" s="20"/>
      <c r="J6" s="7" t="s">
        <v>237</v>
      </c>
      <c r="K6" t="s">
        <v>260</v>
      </c>
      <c r="L6" s="10"/>
      <c r="M6" s="20">
        <v>0.83819999999999995</v>
      </c>
    </row>
    <row r="7" spans="1:13" x14ac:dyDescent="0.3">
      <c r="A7" s="8" t="str">
        <f>J7 &amp; "."  &amp; K7 &amp; "." &amp; TEXT(10*IF(ISNUMBER(C7), C7, M7), "000")</f>
        <v>LIN.SPC.011</v>
      </c>
      <c r="B7" s="16"/>
      <c r="C7" s="16"/>
      <c r="D7" s="16"/>
      <c r="F7" s="7" t="s">
        <v>3</v>
      </c>
      <c r="G7" s="12">
        <v>23</v>
      </c>
      <c r="H7" t="s">
        <v>219</v>
      </c>
      <c r="I7" s="20"/>
      <c r="J7" s="7" t="s">
        <v>237</v>
      </c>
      <c r="K7" t="s">
        <v>261</v>
      </c>
      <c r="L7" s="10"/>
      <c r="M7" s="20">
        <v>1.1049</v>
      </c>
    </row>
    <row r="8" spans="1:13" x14ac:dyDescent="0.3">
      <c r="A8" s="8"/>
      <c r="F8" s="7" t="s">
        <v>246</v>
      </c>
      <c r="I8" s="10"/>
      <c r="J8" s="7"/>
      <c r="L8" s="10"/>
    </row>
    <row r="9" spans="1:13" x14ac:dyDescent="0.3">
      <c r="A9" s="8" t="str">
        <f>J9 &amp; "."  &amp; K9 &amp; "." &amp; TEXT(10*IF(ISNUMBER(C9), C9, M9), "000")</f>
        <v>LIN.STV.015</v>
      </c>
      <c r="B9" s="16"/>
      <c r="C9" s="16"/>
      <c r="D9" s="16"/>
      <c r="F9" s="7" t="s">
        <v>2</v>
      </c>
      <c r="G9" s="12">
        <v>24</v>
      </c>
      <c r="H9" t="s">
        <v>179</v>
      </c>
      <c r="I9" s="20"/>
      <c r="J9" s="7" t="s">
        <v>237</v>
      </c>
      <c r="K9" t="s">
        <v>260</v>
      </c>
      <c r="L9" s="10"/>
      <c r="M9" s="20">
        <v>1.4604999999999999</v>
      </c>
    </row>
    <row r="10" spans="1:13" x14ac:dyDescent="0.3">
      <c r="A10" s="8" t="str">
        <f>J10 &amp; "."  &amp; K10 &amp; "." &amp; TEXT(10*IF(ISNUMBER(C10), C10, M10), "000")</f>
        <v>DC1.OTR.016</v>
      </c>
      <c r="B10" s="16">
        <f>D5+Sheet1!B5</f>
        <v>1.6328640000000001</v>
      </c>
      <c r="C10" s="16">
        <f>B10</f>
        <v>1.6328640000000001</v>
      </c>
      <c r="D10" s="16">
        <f>C10</f>
        <v>1.6328640000000001</v>
      </c>
      <c r="F10" s="7" t="s">
        <v>191</v>
      </c>
      <c r="G10" s="12"/>
      <c r="H10" t="s">
        <v>220</v>
      </c>
      <c r="I10" s="20"/>
      <c r="J10" s="7" t="s">
        <v>250</v>
      </c>
      <c r="K10" t="s">
        <v>262</v>
      </c>
      <c r="L10" s="10"/>
      <c r="M10" s="20"/>
    </row>
    <row r="11" spans="1:13" x14ac:dyDescent="0.3">
      <c r="A11" s="8" t="str">
        <f>J11 &amp; "."  &amp; K11 &amp; "." &amp; TEXT(10*IF(ISNUMBER(C11), C11, M11), "000")</f>
        <v>DC1.SB1.018</v>
      </c>
      <c r="B11" s="16">
        <f>B10+Sheet1!B6</f>
        <v>1.707921</v>
      </c>
      <c r="C11" s="16">
        <f>B11+Sheet1!F12/2</f>
        <v>1.7523710000000001</v>
      </c>
      <c r="D11" s="16">
        <f>B11+Sheet1!F12</f>
        <v>1.796821</v>
      </c>
      <c r="F11" s="7" t="s">
        <v>6</v>
      </c>
      <c r="G11" s="12">
        <v>26</v>
      </c>
      <c r="H11" t="s">
        <v>168</v>
      </c>
      <c r="I11" s="20">
        <f>M11-C11</f>
        <v>2.2899999999981269E-4</v>
      </c>
      <c r="J11" s="7" t="s">
        <v>250</v>
      </c>
      <c r="K11" t="s">
        <v>240</v>
      </c>
      <c r="L11" s="10"/>
      <c r="M11" s="20">
        <v>1.7525999999999999</v>
      </c>
    </row>
    <row r="12" spans="1:13" x14ac:dyDescent="0.3">
      <c r="A12" s="8" t="str">
        <f>J12 &amp; "."  &amp; K12 &amp; "." &amp; TEXT(10*IF(ISNUMBER(C12), C12, M12), "000")</f>
        <v>DC1.QPC.021</v>
      </c>
      <c r="B12" s="16">
        <f>D11+Sheet1!B7</f>
        <v>2.0330409999999999</v>
      </c>
      <c r="C12" s="16">
        <f>B12+Sheet1!$E$3/2</f>
        <v>2.0774909999999998</v>
      </c>
      <c r="D12" s="16">
        <f>B12++Sheet1!$E$3</f>
        <v>2.1219410000000001</v>
      </c>
      <c r="E12">
        <v>3.8166035634743878</v>
      </c>
      <c r="F12" s="7" t="s">
        <v>4</v>
      </c>
      <c r="G12" s="12">
        <v>28</v>
      </c>
      <c r="H12" t="s">
        <v>22</v>
      </c>
      <c r="I12" s="20">
        <f>M12-C12</f>
        <v>-7.3909999999997034E-3</v>
      </c>
      <c r="J12" s="7" t="s">
        <v>250</v>
      </c>
      <c r="K12" t="s">
        <v>263</v>
      </c>
      <c r="L12" s="10"/>
      <c r="M12" s="20">
        <v>2.0701000000000001</v>
      </c>
    </row>
    <row r="13" spans="1:13" x14ac:dyDescent="0.3">
      <c r="A13" s="8" t="str">
        <f>J13 &amp; "."  &amp; K13 &amp; "." &amp; TEXT(10*IF(ISNUMBER(C13), C13, M13), "000")</f>
        <v>DC1.SB1.024</v>
      </c>
      <c r="B13" s="16">
        <f>D12+Sheet1!B8</f>
        <v>2.358161</v>
      </c>
      <c r="C13" s="16">
        <f>B13+Sheet1!F13/2</f>
        <v>2.4026109999999998</v>
      </c>
      <c r="D13" s="16">
        <f>B13+Sheet1!F13</f>
        <v>2.4470610000000002</v>
      </c>
      <c r="F13" s="7" t="s">
        <v>15</v>
      </c>
      <c r="G13" s="12">
        <v>26</v>
      </c>
      <c r="H13" t="s">
        <v>169</v>
      </c>
      <c r="I13" s="20">
        <f>M13-C13</f>
        <v>-2.3109999999997299E-3</v>
      </c>
      <c r="J13" s="7" t="s">
        <v>250</v>
      </c>
      <c r="K13" t="s">
        <v>240</v>
      </c>
      <c r="L13" s="10"/>
      <c r="M13" s="20">
        <v>2.4003000000000001</v>
      </c>
    </row>
    <row r="14" spans="1:13" x14ac:dyDescent="0.3">
      <c r="A14" s="8"/>
      <c r="B14" s="16"/>
      <c r="C14" s="16"/>
      <c r="D14" s="16"/>
      <c r="F14" s="7" t="s">
        <v>192</v>
      </c>
      <c r="G14" s="12"/>
      <c r="H14" t="s">
        <v>189</v>
      </c>
      <c r="I14" s="20"/>
      <c r="J14" s="7" t="s">
        <v>250</v>
      </c>
      <c r="K14" t="s">
        <v>188</v>
      </c>
      <c r="L14" s="10"/>
      <c r="M14" s="20"/>
    </row>
    <row r="15" spans="1:13" x14ac:dyDescent="0.3">
      <c r="A15" s="8" t="str">
        <f t="shared" ref="A15:A26" si="0">J15 &amp; "."  &amp; K15 &amp; "." &amp; TEXT(10*IF(ISNUMBER(C15), C15, M15), "000")</f>
        <v>DC2.QPF.028</v>
      </c>
      <c r="B15" s="16">
        <f>D13+Sheet1!B9</f>
        <v>2.7353510000000001</v>
      </c>
      <c r="C15" s="16">
        <f>B15+Sheet1!$E$3/2</f>
        <v>2.779801</v>
      </c>
      <c r="D15" s="16">
        <f>B15++Sheet1!$E$3</f>
        <v>2.8242510000000003</v>
      </c>
      <c r="E15">
        <v>2.5798069784706756</v>
      </c>
      <c r="F15" s="7" t="s">
        <v>1</v>
      </c>
      <c r="G15" s="12">
        <v>29</v>
      </c>
      <c r="H15" t="s">
        <v>23</v>
      </c>
      <c r="I15" s="20">
        <f>M15-C15</f>
        <v>-1.1201000000000239E-2</v>
      </c>
      <c r="J15" s="7" t="s">
        <v>251</v>
      </c>
      <c r="K15" t="s">
        <v>248</v>
      </c>
      <c r="L15" s="10"/>
      <c r="M15" s="20">
        <v>2.7685999999999997</v>
      </c>
    </row>
    <row r="16" spans="1:13" x14ac:dyDescent="0.3">
      <c r="A16" s="8" t="str">
        <f t="shared" si="0"/>
        <v>DC2.QPD.029</v>
      </c>
      <c r="B16" s="16">
        <f>D15+Sheet1!B10</f>
        <v>2.8674310000000003</v>
      </c>
      <c r="C16" s="16">
        <f>B16+Sheet1!$E$3/2</f>
        <v>2.9118810000000002</v>
      </c>
      <c r="D16" s="16">
        <f>B16++Sheet1!$E$3</f>
        <v>2.9563310000000005</v>
      </c>
      <c r="E16">
        <v>4.5657015590200452</v>
      </c>
      <c r="F16" s="7" t="s">
        <v>1</v>
      </c>
      <c r="G16" s="12">
        <v>30</v>
      </c>
      <c r="H16" t="s">
        <v>24</v>
      </c>
      <c r="I16" s="20">
        <f>M16-C16</f>
        <v>-1.6281000000000212E-2</v>
      </c>
      <c r="J16" s="7" t="s">
        <v>251</v>
      </c>
      <c r="K16" t="s">
        <v>249</v>
      </c>
      <c r="L16" s="10"/>
      <c r="M16" s="20">
        <v>2.8956</v>
      </c>
    </row>
    <row r="17" spans="1:13" x14ac:dyDescent="0.3">
      <c r="A17" s="8" t="str">
        <f t="shared" si="0"/>
        <v>DC2.QPF.030</v>
      </c>
      <c r="B17" s="16">
        <f>D16+Sheet1!B11</f>
        <v>2.9995110000000005</v>
      </c>
      <c r="C17" s="16">
        <f>B17+Sheet1!$E$3/2</f>
        <v>3.0439610000000004</v>
      </c>
      <c r="D17" s="16">
        <f>B17++Sheet1!$E$3</f>
        <v>3.0884110000000007</v>
      </c>
      <c r="E17">
        <v>2.5798069784706756</v>
      </c>
      <c r="F17" s="7" t="s">
        <v>1</v>
      </c>
      <c r="G17" s="12">
        <v>31</v>
      </c>
      <c r="H17" t="s">
        <v>165</v>
      </c>
      <c r="I17" s="20">
        <f>M17-C17</f>
        <v>-2.1361000000000629E-2</v>
      </c>
      <c r="J17" s="7" t="s">
        <v>251</v>
      </c>
      <c r="K17" t="s">
        <v>248</v>
      </c>
      <c r="L17" s="10"/>
      <c r="M17" s="20">
        <v>3.0225999999999997</v>
      </c>
    </row>
    <row r="18" spans="1:13" x14ac:dyDescent="0.3">
      <c r="A18" s="8" t="str">
        <f t="shared" si="0"/>
        <v>DC2.OTR.032</v>
      </c>
      <c r="B18" s="16">
        <f>D17+Sheet1!B12</f>
        <v>3.2187890000000006</v>
      </c>
      <c r="C18" s="16">
        <f>B18</f>
        <v>3.2187890000000006</v>
      </c>
      <c r="D18" s="16">
        <f>B18</f>
        <v>3.2187890000000006</v>
      </c>
      <c r="F18" s="7" t="s">
        <v>191</v>
      </c>
      <c r="G18" s="12"/>
      <c r="H18" t="s">
        <v>221</v>
      </c>
      <c r="I18" s="20"/>
      <c r="J18" s="7" t="s">
        <v>251</v>
      </c>
      <c r="K18" t="s">
        <v>262</v>
      </c>
      <c r="L18" s="10"/>
      <c r="M18" s="20"/>
    </row>
    <row r="19" spans="1:13" x14ac:dyDescent="0.3">
      <c r="A19" s="8" t="str">
        <f t="shared" si="0"/>
        <v>DC2.SB2.033</v>
      </c>
      <c r="B19" s="16">
        <f>D18+Sheet1!B13</f>
        <v>3.2979100000000008</v>
      </c>
      <c r="C19" s="16">
        <f>B19+Sheet1!F14/2</f>
        <v>3.3182300000000007</v>
      </c>
      <c r="D19" s="16">
        <f>B19+Sheet1!F14</f>
        <v>3.3385500000000006</v>
      </c>
      <c r="F19" s="7" t="s">
        <v>7</v>
      </c>
      <c r="G19" s="12">
        <v>32</v>
      </c>
      <c r="H19" t="s">
        <v>170</v>
      </c>
      <c r="I19" s="20">
        <f>M19-C19</f>
        <v>-1.6230000000000633E-2</v>
      </c>
      <c r="J19" s="7" t="s">
        <v>251</v>
      </c>
      <c r="K19" t="s">
        <v>241</v>
      </c>
      <c r="L19" s="10"/>
      <c r="M19" s="20">
        <v>3.302</v>
      </c>
    </row>
    <row r="20" spans="1:13" x14ac:dyDescent="0.3">
      <c r="A20" s="8" t="str">
        <f t="shared" si="0"/>
        <v>DC2.QPC.036</v>
      </c>
      <c r="B20" s="16">
        <f>D19+Sheet1!B14</f>
        <v>3.5544800000000008</v>
      </c>
      <c r="C20" s="16">
        <f>B20+Sheet1!$E$3/2</f>
        <v>3.5989300000000006</v>
      </c>
      <c r="D20" s="16">
        <f>B20+Sheet1!$E$3</f>
        <v>3.643380000000001</v>
      </c>
      <c r="E20">
        <v>4.4914625092798817</v>
      </c>
      <c r="F20" s="7" t="s">
        <v>4</v>
      </c>
      <c r="G20" s="12">
        <v>34</v>
      </c>
      <c r="H20" t="s">
        <v>26</v>
      </c>
      <c r="I20" s="20">
        <f>M20-C20</f>
        <v>-4.8300000000005561E-3</v>
      </c>
      <c r="J20" s="7" t="s">
        <v>251</v>
      </c>
      <c r="K20" t="s">
        <v>263</v>
      </c>
      <c r="L20" s="10"/>
      <c r="M20" s="20">
        <v>3.5941000000000001</v>
      </c>
    </row>
    <row r="21" spans="1:13" x14ac:dyDescent="0.3">
      <c r="A21" s="8" t="str">
        <f t="shared" si="0"/>
        <v>DC2.SB2.039</v>
      </c>
      <c r="B21" s="16">
        <f>D20+Sheet1!B15</f>
        <v>3.8593100000000011</v>
      </c>
      <c r="C21" s="16">
        <f>B21+Sheet1!F15/2</f>
        <v>3.879630000000001</v>
      </c>
      <c r="D21" s="16">
        <f>B21+Sheet1!F15</f>
        <v>3.8999500000000009</v>
      </c>
      <c r="F21" s="7" t="s">
        <v>8</v>
      </c>
      <c r="G21" s="12">
        <v>32</v>
      </c>
      <c r="H21" t="s">
        <v>171</v>
      </c>
      <c r="I21" s="20">
        <f>M21-C21</f>
        <v>-1.8830000000001235E-2</v>
      </c>
      <c r="J21" s="7" t="s">
        <v>251</v>
      </c>
      <c r="K21" t="s">
        <v>241</v>
      </c>
      <c r="L21" s="10"/>
      <c r="M21" s="20">
        <v>3.8607999999999998</v>
      </c>
    </row>
    <row r="22" spans="1:13" x14ac:dyDescent="0.3">
      <c r="A22" s="8" t="str">
        <f t="shared" si="0"/>
        <v>DC2.STV.041</v>
      </c>
      <c r="B22" s="16"/>
      <c r="C22" s="16"/>
      <c r="D22" s="16"/>
      <c r="F22" s="7" t="s">
        <v>2</v>
      </c>
      <c r="G22" s="12">
        <v>35</v>
      </c>
      <c r="H22" t="s">
        <v>180</v>
      </c>
      <c r="I22" s="20"/>
      <c r="J22" s="7" t="s">
        <v>251</v>
      </c>
      <c r="K22" t="s">
        <v>260</v>
      </c>
      <c r="L22" s="10"/>
      <c r="M22" s="20">
        <v>4.1021000000000001</v>
      </c>
    </row>
    <row r="23" spans="1:13" x14ac:dyDescent="0.3">
      <c r="A23" s="8" t="str">
        <f t="shared" si="0"/>
        <v>DC2.STH.041</v>
      </c>
      <c r="B23" s="16"/>
      <c r="C23" s="16"/>
      <c r="D23" s="16"/>
      <c r="F23" s="7" t="s">
        <v>5</v>
      </c>
      <c r="G23" s="12">
        <v>36</v>
      </c>
      <c r="H23" t="s">
        <v>181</v>
      </c>
      <c r="I23" s="20"/>
      <c r="J23" s="7" t="s">
        <v>251</v>
      </c>
      <c r="K23" t="s">
        <v>265</v>
      </c>
      <c r="L23" s="10"/>
      <c r="M23" s="20">
        <v>4.1021000000000001</v>
      </c>
    </row>
    <row r="24" spans="1:13" x14ac:dyDescent="0.3">
      <c r="A24" s="8" t="str">
        <f t="shared" si="0"/>
        <v>DC2.QPF.042</v>
      </c>
      <c r="B24" s="16">
        <f>D21+Sheet1!B16</f>
        <v>4.1518670000000011</v>
      </c>
      <c r="C24" s="16">
        <f>B24+Sheet1!$E$3/2</f>
        <v>4.1963170000000014</v>
      </c>
      <c r="D24" s="16">
        <f>B24++Sheet1!$E$3</f>
        <v>4.2407670000000008</v>
      </c>
      <c r="E24">
        <v>1.5961395694135116</v>
      </c>
      <c r="F24" s="7" t="s">
        <v>1</v>
      </c>
      <c r="G24" s="12">
        <v>37</v>
      </c>
      <c r="H24" t="s">
        <v>27</v>
      </c>
      <c r="I24" s="20">
        <f>M24-C24</f>
        <v>7.382999999998141E-3</v>
      </c>
      <c r="J24" s="7" t="s">
        <v>251</v>
      </c>
      <c r="K24" t="s">
        <v>248</v>
      </c>
      <c r="L24" s="10"/>
      <c r="M24" s="20">
        <v>4.2036999999999995</v>
      </c>
    </row>
    <row r="25" spans="1:13" x14ac:dyDescent="0.3">
      <c r="A25" s="8" t="str">
        <f t="shared" si="0"/>
        <v>DC2.QPD.043</v>
      </c>
      <c r="B25" s="16">
        <f>D24+Sheet1!B17</f>
        <v>4.2915670000000006</v>
      </c>
      <c r="C25" s="16">
        <f>B25+Sheet1!$E$3/2</f>
        <v>4.3360170000000009</v>
      </c>
      <c r="D25" s="16">
        <f>B25++Sheet1!$E$3</f>
        <v>4.3804670000000003</v>
      </c>
      <c r="E25">
        <v>3.0809205642167781</v>
      </c>
      <c r="F25" s="7" t="s">
        <v>1</v>
      </c>
      <c r="G25" s="12">
        <v>38</v>
      </c>
      <c r="H25" t="s">
        <v>28</v>
      </c>
      <c r="I25" s="20">
        <f>M25-C25</f>
        <v>-5.3170000000006823E-3</v>
      </c>
      <c r="J25" s="7" t="s">
        <v>251</v>
      </c>
      <c r="K25" t="s">
        <v>249</v>
      </c>
      <c r="L25" s="10"/>
      <c r="M25" s="20">
        <v>4.3307000000000002</v>
      </c>
    </row>
    <row r="26" spans="1:13" x14ac:dyDescent="0.3">
      <c r="A26" s="8" t="str">
        <f t="shared" si="0"/>
        <v>DC2.QPF.045</v>
      </c>
      <c r="B26" s="16">
        <f>D25+Sheet1!B18</f>
        <v>4.4312670000000001</v>
      </c>
      <c r="C26" s="16">
        <f>B26+Sheet1!$E$3/2</f>
        <v>4.4757170000000004</v>
      </c>
      <c r="D26" s="16">
        <f>B26++Sheet1!$E$3</f>
        <v>4.5201669999999998</v>
      </c>
      <c r="E26">
        <v>1.5961395694135116</v>
      </c>
      <c r="F26" s="7" t="s">
        <v>1</v>
      </c>
      <c r="G26" s="12">
        <v>39</v>
      </c>
      <c r="H26" t="s">
        <v>29</v>
      </c>
      <c r="I26" s="20">
        <f>M26-C26</f>
        <v>7.3829999999990292E-3</v>
      </c>
      <c r="J26" s="7" t="s">
        <v>251</v>
      </c>
      <c r="K26" t="s">
        <v>248</v>
      </c>
      <c r="L26" s="10"/>
      <c r="M26" s="20">
        <v>4.4830999999999994</v>
      </c>
    </row>
    <row r="27" spans="1:13" x14ac:dyDescent="0.3">
      <c r="A27" s="8"/>
      <c r="B27" s="16"/>
      <c r="C27" s="16"/>
      <c r="D27" s="16"/>
      <c r="F27" s="7" t="s">
        <v>192</v>
      </c>
      <c r="G27" s="12"/>
      <c r="H27" t="s">
        <v>193</v>
      </c>
      <c r="I27" s="20"/>
      <c r="J27" s="7" t="s">
        <v>251</v>
      </c>
      <c r="K27" t="s">
        <v>188</v>
      </c>
      <c r="L27" s="10"/>
      <c r="M27" s="20"/>
    </row>
    <row r="28" spans="1:13" x14ac:dyDescent="0.3">
      <c r="A28" s="8" t="str">
        <f>J28 &amp; "."  &amp; K28 &amp; "." &amp; TEXT(10*IF(ISNUMBER(C28), C28, M28), "000")</f>
        <v>DC3.QPF.050</v>
      </c>
      <c r="B28" s="16">
        <f>D26+Sheet1!B19</f>
        <v>4.9351269999999996</v>
      </c>
      <c r="C28" s="16">
        <f>B28+Sheet1!$E$3/2</f>
        <v>4.9795769999999999</v>
      </c>
      <c r="D28" s="16">
        <f>B28++Sheet1!$E$3</f>
        <v>5.0240269999999994</v>
      </c>
      <c r="E28">
        <v>1.5961395694135116</v>
      </c>
      <c r="F28" s="7" t="s">
        <v>1</v>
      </c>
      <c r="G28" s="12">
        <v>40</v>
      </c>
      <c r="H28" t="s">
        <v>30</v>
      </c>
      <c r="I28" s="20">
        <f>M28-C28</f>
        <v>-1.1770000000002057E-3</v>
      </c>
      <c r="J28" s="7" t="s">
        <v>252</v>
      </c>
      <c r="K28" t="s">
        <v>248</v>
      </c>
      <c r="L28" s="10"/>
      <c r="M28" s="20">
        <v>4.9783999999999997</v>
      </c>
    </row>
    <row r="29" spans="1:13" x14ac:dyDescent="0.3">
      <c r="A29" s="8" t="str">
        <f>J29 &amp; "."  &amp; K29 &amp; "." &amp; TEXT(10*IF(ISNUMBER(C29), C29, M29), "000")</f>
        <v>DC3.QPD.051</v>
      </c>
      <c r="B29" s="16">
        <f>D28+Sheet1!B20</f>
        <v>5.0748269999999991</v>
      </c>
      <c r="C29" s="16">
        <f>B29+Sheet1!$E$3/2</f>
        <v>5.1192769999999994</v>
      </c>
      <c r="D29" s="16">
        <f>B29++Sheet1!$E$3</f>
        <v>5.1637269999999988</v>
      </c>
      <c r="E29">
        <v>3.0809205642167781</v>
      </c>
      <c r="F29" s="7" t="s">
        <v>1</v>
      </c>
      <c r="G29" s="12">
        <v>41</v>
      </c>
      <c r="H29" t="s">
        <v>31</v>
      </c>
      <c r="I29" s="20">
        <f>M29-C29</f>
        <v>1.1523000000000394E-2</v>
      </c>
      <c r="J29" s="7" t="s">
        <v>252</v>
      </c>
      <c r="K29" t="s">
        <v>249</v>
      </c>
      <c r="L29" s="10"/>
      <c r="M29" s="20">
        <v>5.1307999999999998</v>
      </c>
    </row>
    <row r="30" spans="1:13" x14ac:dyDescent="0.3">
      <c r="A30" s="8" t="str">
        <f>J30 &amp; "."  &amp; K30 &amp; "." &amp; TEXT(10*IF(ISNUMBER(C30), C30, M30), "000")</f>
        <v>DC3.QPF.053</v>
      </c>
      <c r="B30" s="16">
        <f>D29+Sheet1!B21</f>
        <v>5.2145269999999986</v>
      </c>
      <c r="C30" s="16">
        <f>B30+Sheet1!$E$3/2</f>
        <v>5.2589769999999989</v>
      </c>
      <c r="D30" s="16">
        <f>B30++Sheet1!$E$3</f>
        <v>5.3034269999999983</v>
      </c>
      <c r="E30">
        <v>1.5961395694135116</v>
      </c>
      <c r="F30" s="7" t="s">
        <v>1</v>
      </c>
      <c r="G30" s="12">
        <v>42</v>
      </c>
      <c r="H30" t="s">
        <v>32</v>
      </c>
      <c r="I30" s="20">
        <f>M30-C30</f>
        <v>1.1523000000001282E-2</v>
      </c>
      <c r="J30" s="7" t="s">
        <v>252</v>
      </c>
      <c r="K30" t="s">
        <v>248</v>
      </c>
      <c r="L30" s="10"/>
      <c r="M30" s="20">
        <v>5.2705000000000002</v>
      </c>
    </row>
    <row r="31" spans="1:13" x14ac:dyDescent="0.3">
      <c r="A31" s="8" t="str">
        <f>J31 &amp; "."  &amp; K31 &amp; "." &amp; TEXT(10*IF(ISNUMBER(C31), C31, M31), "000")</f>
        <v>DC3.OTR.055</v>
      </c>
      <c r="B31" s="16">
        <f>D30+Sheet1!B22</f>
        <v>5.498498999999998</v>
      </c>
      <c r="C31" s="16">
        <f>B31</f>
        <v>5.498498999999998</v>
      </c>
      <c r="D31" s="16">
        <f>B31</f>
        <v>5.498498999999998</v>
      </c>
      <c r="F31" s="7" t="s">
        <v>191</v>
      </c>
      <c r="G31" s="12"/>
      <c r="H31" t="s">
        <v>222</v>
      </c>
      <c r="I31" s="20"/>
      <c r="J31" s="7" t="s">
        <v>252</v>
      </c>
      <c r="K31" t="s">
        <v>262</v>
      </c>
      <c r="L31" s="10"/>
      <c r="M31" s="20"/>
    </row>
    <row r="32" spans="1:13" x14ac:dyDescent="0.3">
      <c r="A32" s="8" t="str">
        <f>J32 &amp; "."  &amp; K32 &amp; "." &amp; TEXT(10*IF(ISNUMBER(C32), C32, M32), "000")</f>
        <v>DC3.SB3.056</v>
      </c>
      <c r="B32" s="16">
        <f>D31+Sheet1!B23</f>
        <v>5.5744449999999981</v>
      </c>
      <c r="C32" s="16">
        <f>B32+Sheet1!F16/2</f>
        <v>5.594764999999998</v>
      </c>
      <c r="D32" s="16">
        <f>B32+Sheet1!F16</f>
        <v>5.6150849999999979</v>
      </c>
      <c r="F32" s="7" t="s">
        <v>9</v>
      </c>
      <c r="G32" s="12">
        <v>45</v>
      </c>
      <c r="H32" t="s">
        <v>172</v>
      </c>
      <c r="I32" s="20">
        <f>M32-C32</f>
        <v>1.8635000000001511E-2</v>
      </c>
      <c r="J32" s="7" t="s">
        <v>252</v>
      </c>
      <c r="K32" t="s">
        <v>242</v>
      </c>
      <c r="L32" s="10"/>
      <c r="M32" s="20">
        <v>5.6133999999999995</v>
      </c>
    </row>
    <row r="33" spans="1:13" x14ac:dyDescent="0.3">
      <c r="A33" s="8"/>
      <c r="B33" s="16"/>
      <c r="C33" s="16"/>
      <c r="D33" s="16"/>
      <c r="F33" s="7" t="s">
        <v>239</v>
      </c>
      <c r="G33" s="12"/>
      <c r="I33" s="20"/>
      <c r="J33" s="7"/>
      <c r="L33" s="10"/>
      <c r="M33" s="20"/>
    </row>
    <row r="34" spans="1:13" x14ac:dyDescent="0.3">
      <c r="A34" s="8" t="str">
        <f>J34 &amp; "."  &amp; K34 &amp; "." &amp; TEXT(10*IF(ISNUMBER(C34), C34, M34), "000")</f>
        <v>DC3.QPC.059</v>
      </c>
      <c r="B34" s="16">
        <f>D32+Sheet1!B24</f>
        <v>5.8309849999999983</v>
      </c>
      <c r="C34" s="16">
        <f>B34+Sheet1!$E$3/2</f>
        <v>5.8754349999999986</v>
      </c>
      <c r="D34" s="16">
        <f>B34+Sheet1!$E$3</f>
        <v>5.9198849999999981</v>
      </c>
      <c r="E34">
        <v>4.4907201187824803</v>
      </c>
      <c r="F34" s="7" t="s">
        <v>4</v>
      </c>
      <c r="G34" s="12">
        <v>47</v>
      </c>
      <c r="H34" t="s">
        <v>33</v>
      </c>
      <c r="I34" s="20">
        <f>M34-C34</f>
        <v>-8.0349999999986821E-3</v>
      </c>
      <c r="J34" s="7" t="s">
        <v>252</v>
      </c>
      <c r="K34" t="s">
        <v>263</v>
      </c>
      <c r="L34" s="10"/>
      <c r="M34" s="20">
        <v>5.8673999999999999</v>
      </c>
    </row>
    <row r="35" spans="1:13" x14ac:dyDescent="0.3">
      <c r="A35" s="8"/>
      <c r="B35" s="16"/>
      <c r="C35" s="16"/>
      <c r="D35" s="16"/>
      <c r="F35" s="7" t="s">
        <v>239</v>
      </c>
      <c r="G35" s="12"/>
      <c r="I35" s="20"/>
      <c r="J35" s="7"/>
      <c r="L35" s="10"/>
      <c r="M35" s="20"/>
    </row>
    <row r="36" spans="1:13" x14ac:dyDescent="0.3">
      <c r="A36" s="8" t="str">
        <f>J36 &amp; "."  &amp; K36 &amp; "." &amp; TEXT(10*IF(ISNUMBER(C36), C36, M36), "000")</f>
        <v>DC3.SB3.062</v>
      </c>
      <c r="B36" s="16">
        <f>D34+Sheet1!B25</f>
        <v>6.1357849999999985</v>
      </c>
      <c r="C36" s="16">
        <f>B36+Sheet1!F17/2</f>
        <v>6.1561049999999984</v>
      </c>
      <c r="D36" s="16">
        <f>B36+Sheet1!F17</f>
        <v>6.1764249999999983</v>
      </c>
      <c r="F36" s="7" t="s">
        <v>10</v>
      </c>
      <c r="G36" s="12">
        <v>45</v>
      </c>
      <c r="H36" t="s">
        <v>173</v>
      </c>
      <c r="I36" s="20">
        <f>M36-C36</f>
        <v>-9.3049999999985644E-3</v>
      </c>
      <c r="J36" s="7" t="s">
        <v>252</v>
      </c>
      <c r="K36" t="s">
        <v>242</v>
      </c>
      <c r="L36" s="10"/>
      <c r="M36" s="20">
        <v>6.1467999999999998</v>
      </c>
    </row>
    <row r="37" spans="1:13" x14ac:dyDescent="0.3">
      <c r="A37" s="8" t="str">
        <f>J37 &amp; "."  &amp; K37 &amp; "." &amp; TEXT(10*IF(ISNUMBER(C37), C37, M37), "000")</f>
        <v>DC3.STV.065</v>
      </c>
      <c r="B37" s="16"/>
      <c r="C37" s="16"/>
      <c r="D37" s="16"/>
      <c r="F37" s="7" t="s">
        <v>2</v>
      </c>
      <c r="G37" s="12">
        <v>43</v>
      </c>
      <c r="H37" t="s">
        <v>182</v>
      </c>
      <c r="I37" s="20"/>
      <c r="J37" s="7" t="s">
        <v>252</v>
      </c>
      <c r="K37" t="s">
        <v>260</v>
      </c>
      <c r="L37" s="10"/>
      <c r="M37" s="20">
        <v>6.4642999999999997</v>
      </c>
    </row>
    <row r="38" spans="1:13" x14ac:dyDescent="0.3">
      <c r="A38" s="8" t="str">
        <f>J38 &amp; "."  &amp; K38 &amp; "." &amp; TEXT(10*IF(ISNUMBER(C38), C38, M38), "000")</f>
        <v>DC3.STH.065</v>
      </c>
      <c r="B38" s="16"/>
      <c r="C38" s="16"/>
      <c r="D38" s="16"/>
      <c r="F38" s="7" t="s">
        <v>5</v>
      </c>
      <c r="G38" s="12">
        <v>44</v>
      </c>
      <c r="H38" t="s">
        <v>183</v>
      </c>
      <c r="I38" s="20"/>
      <c r="J38" s="7" t="s">
        <v>252</v>
      </c>
      <c r="K38" t="s">
        <v>265</v>
      </c>
      <c r="L38" s="10"/>
      <c r="M38" s="20">
        <v>6.4642999999999997</v>
      </c>
    </row>
    <row r="39" spans="1:13" x14ac:dyDescent="0.3">
      <c r="A39" s="8" t="str">
        <f>J39 &amp; "."  &amp; K39 &amp; "." &amp; TEXT(10*IF(ISNUMBER(C39), C39, M39), "000")</f>
        <v>DC3.QPF.064</v>
      </c>
      <c r="B39" s="16">
        <f>D36+Sheet1!B26</f>
        <v>6.3694649999999982</v>
      </c>
      <c r="C39" s="16">
        <f>B39+Sheet1!$E$3/2</f>
        <v>6.4139149999999985</v>
      </c>
      <c r="D39" s="16">
        <f>B39+Sheet1!$E$3</f>
        <v>6.4583649999999979</v>
      </c>
      <c r="E39">
        <v>2.2557535263548631</v>
      </c>
      <c r="F39" s="7" t="s">
        <v>1</v>
      </c>
      <c r="G39" s="12">
        <v>48</v>
      </c>
      <c r="H39" t="s">
        <v>34</v>
      </c>
      <c r="I39" s="20">
        <f>M39-C39</f>
        <v>0.15198500000000159</v>
      </c>
      <c r="J39" s="7" t="s">
        <v>252</v>
      </c>
      <c r="K39" t="s">
        <v>248</v>
      </c>
      <c r="L39" s="10"/>
      <c r="M39" s="20">
        <v>6.5659000000000001</v>
      </c>
    </row>
    <row r="40" spans="1:13" x14ac:dyDescent="0.3">
      <c r="A40" s="8" t="str">
        <f>J40 &amp; "."  &amp; K40 &amp; "." &amp; TEXT(10*IF(ISNUMBER(C40), C40, M40), "000")</f>
        <v>DC3.QPD.066</v>
      </c>
      <c r="B40" s="16">
        <f>D39+Sheet1!B27</f>
        <v>6.5577549999999976</v>
      </c>
      <c r="C40" s="16">
        <f>B40+Sheet1!$E$3/2</f>
        <v>6.6022049999999979</v>
      </c>
      <c r="D40" s="16">
        <f>B40+Sheet1!$E$3</f>
        <v>6.6466549999999973</v>
      </c>
      <c r="E40">
        <v>1.6718634001484785</v>
      </c>
      <c r="F40" s="7" t="s">
        <v>1</v>
      </c>
      <c r="G40" s="12">
        <v>49</v>
      </c>
      <c r="H40" t="s">
        <v>35</v>
      </c>
      <c r="I40" s="20">
        <f>M40-C40</f>
        <v>7.7995000000002257E-2</v>
      </c>
      <c r="J40" s="7" t="s">
        <v>252</v>
      </c>
      <c r="K40" t="s">
        <v>249</v>
      </c>
      <c r="L40" s="10"/>
      <c r="M40" s="20">
        <v>6.6802000000000001</v>
      </c>
    </row>
    <row r="41" spans="1:13" x14ac:dyDescent="0.3">
      <c r="A41" s="8"/>
      <c r="B41" s="16"/>
      <c r="C41" s="16"/>
      <c r="D41" s="16"/>
      <c r="F41" s="7" t="s">
        <v>192</v>
      </c>
      <c r="G41" s="12"/>
      <c r="H41" t="s">
        <v>194</v>
      </c>
      <c r="I41" s="20"/>
      <c r="J41" s="7" t="s">
        <v>255</v>
      </c>
      <c r="K41" t="s">
        <v>188</v>
      </c>
      <c r="L41" s="10"/>
      <c r="M41" s="20"/>
    </row>
    <row r="42" spans="1:13" x14ac:dyDescent="0.3">
      <c r="A42" s="8"/>
      <c r="B42" s="16"/>
      <c r="C42" s="16"/>
      <c r="D42" s="16"/>
      <c r="F42" s="7" t="s">
        <v>225</v>
      </c>
      <c r="G42" s="12"/>
      <c r="H42" t="s">
        <v>227</v>
      </c>
      <c r="I42" s="20"/>
      <c r="J42" s="7" t="s">
        <v>255</v>
      </c>
      <c r="L42" s="10"/>
      <c r="M42" s="20"/>
    </row>
    <row r="43" spans="1:13" x14ac:dyDescent="0.3">
      <c r="A43" s="8" t="str">
        <f>J43 &amp; "."  &amp; K43 &amp; "." &amp; TEXT(10*IF(ISNUMBER(C43), C43, M43), "000")</f>
        <v>IPC.XRS.071</v>
      </c>
      <c r="B43" s="16">
        <f>D40+Sheet1!B28</f>
        <v>7.110128999999997</v>
      </c>
      <c r="C43" s="16">
        <f>B43</f>
        <v>7.110128999999997</v>
      </c>
      <c r="D43" s="16">
        <f>C43</f>
        <v>7.110128999999997</v>
      </c>
      <c r="F43" s="7" t="s">
        <v>208</v>
      </c>
      <c r="G43" s="12"/>
      <c r="H43" t="s">
        <v>232</v>
      </c>
      <c r="I43" s="20"/>
      <c r="J43" s="7" t="s">
        <v>255</v>
      </c>
      <c r="K43" t="s">
        <v>266</v>
      </c>
      <c r="L43" s="10"/>
      <c r="M43" s="20"/>
    </row>
    <row r="44" spans="1:13" x14ac:dyDescent="0.3">
      <c r="A44" s="8"/>
      <c r="B44" s="16"/>
      <c r="C44" s="16"/>
      <c r="D44" s="16"/>
      <c r="F44" s="7" t="s">
        <v>191</v>
      </c>
      <c r="G44" s="12"/>
      <c r="H44" t="s">
        <v>229</v>
      </c>
      <c r="I44" s="20"/>
      <c r="J44" s="7" t="s">
        <v>255</v>
      </c>
      <c r="K44" t="s">
        <v>262</v>
      </c>
      <c r="L44" s="10"/>
      <c r="M44" s="20"/>
    </row>
    <row r="45" spans="1:13" x14ac:dyDescent="0.3">
      <c r="A45" s="8"/>
      <c r="B45" s="16"/>
      <c r="C45" s="16"/>
      <c r="D45" s="16"/>
      <c r="F45" s="7" t="s">
        <v>230</v>
      </c>
      <c r="G45" s="12"/>
      <c r="H45" t="s">
        <v>231</v>
      </c>
      <c r="I45" s="20"/>
      <c r="J45" s="7" t="s">
        <v>255</v>
      </c>
      <c r="K45" t="s">
        <v>267</v>
      </c>
      <c r="L45" s="10"/>
      <c r="M45" s="20"/>
    </row>
    <row r="46" spans="1:13" x14ac:dyDescent="0.3">
      <c r="A46" s="8"/>
      <c r="B46" s="16"/>
      <c r="C46" s="16"/>
      <c r="D46" s="16"/>
      <c r="F46" s="7" t="s">
        <v>226</v>
      </c>
      <c r="G46" s="12"/>
      <c r="H46" t="s">
        <v>228</v>
      </c>
      <c r="I46" s="20"/>
      <c r="J46" s="7" t="s">
        <v>255</v>
      </c>
      <c r="L46" s="10"/>
      <c r="M46" s="20"/>
    </row>
    <row r="47" spans="1:13" x14ac:dyDescent="0.3">
      <c r="A47" s="8" t="str">
        <f>J47 &amp; "."  &amp; K47 &amp; "." &amp; TEXT(10*IF(ISNUMBER(C47), C47, M47), "000")</f>
        <v>DC4.STV.074</v>
      </c>
      <c r="B47" s="16"/>
      <c r="C47" s="16"/>
      <c r="D47" s="16"/>
      <c r="F47" s="19" t="s">
        <v>2</v>
      </c>
      <c r="G47" s="23">
        <v>51</v>
      </c>
      <c r="H47" s="18" t="s">
        <v>184</v>
      </c>
      <c r="I47" s="20"/>
      <c r="J47" s="7" t="s">
        <v>253</v>
      </c>
      <c r="K47" t="s">
        <v>260</v>
      </c>
      <c r="L47" s="10"/>
      <c r="M47" s="20">
        <v>7.3532999999999999</v>
      </c>
    </row>
    <row r="48" spans="1:13" x14ac:dyDescent="0.3">
      <c r="A48" s="8" t="str">
        <f>J48 &amp; "."  &amp; K48 &amp; "." &amp; TEXT(10*IF(ISNUMBER(C48), C48, M48), "000")</f>
        <v>DC4.QPF.074</v>
      </c>
      <c r="B48" s="16">
        <f>D43+Sheet1!B29</f>
        <v>7.3256199999999971</v>
      </c>
      <c r="C48" s="16">
        <f>B48+Sheet1!$E$3/2</f>
        <v>7.3700699999999975</v>
      </c>
      <c r="D48" s="16">
        <f>B48+Sheet1!$E$3</f>
        <v>7.4145199999999969</v>
      </c>
      <c r="E48">
        <v>2.4870081662954718E-2</v>
      </c>
      <c r="F48" s="7" t="s">
        <v>1</v>
      </c>
      <c r="G48" s="23">
        <v>50</v>
      </c>
      <c r="H48" t="s">
        <v>166</v>
      </c>
      <c r="I48" s="20">
        <f>M48-C48</f>
        <v>7.2130000000002248E-2</v>
      </c>
      <c r="J48" s="7" t="s">
        <v>253</v>
      </c>
      <c r="K48" t="s">
        <v>248</v>
      </c>
      <c r="L48" s="10"/>
      <c r="M48" s="20">
        <v>7.4421999999999997</v>
      </c>
    </row>
    <row r="49" spans="1:13" x14ac:dyDescent="0.3">
      <c r="A49" s="8" t="str">
        <f>J49 &amp; "."  &amp; K49 &amp; "." &amp; TEXT(10*IF(ISNUMBER(C49), C49, M49), "000")</f>
        <v>DC4.QPD.075</v>
      </c>
      <c r="B49" s="16">
        <f>D48+Sheet1!B30</f>
        <v>7.4699199999999966</v>
      </c>
      <c r="C49" s="16">
        <f>B49+Sheet1!$E$3/2</f>
        <v>7.5143699999999969</v>
      </c>
      <c r="D49" s="16">
        <f>B49+Sheet1!$E$3</f>
        <v>7.5588199999999963</v>
      </c>
      <c r="E49">
        <v>4.4914625092798817</v>
      </c>
      <c r="F49" s="19" t="s">
        <v>1</v>
      </c>
      <c r="G49" s="23">
        <v>59</v>
      </c>
      <c r="H49" s="18" t="s">
        <v>167</v>
      </c>
      <c r="I49" s="20">
        <f>M49-C49</f>
        <v>5.4830000000002599E-2</v>
      </c>
      <c r="J49" s="7" t="s">
        <v>253</v>
      </c>
      <c r="K49" t="s">
        <v>249</v>
      </c>
      <c r="L49" s="10"/>
      <c r="M49" s="20">
        <v>7.5691999999999995</v>
      </c>
    </row>
    <row r="50" spans="1:13" x14ac:dyDescent="0.3">
      <c r="A50" s="8" t="str">
        <f>J50 &amp; "."  &amp; K50 &amp; "." &amp; TEXT(10*IF(ISNUMBER(C50), C50, M50), "000")</f>
        <v>DC4.OTR.078</v>
      </c>
      <c r="B50" s="16">
        <f>D49+Sheet1!B31</f>
        <v>7.773068999999996</v>
      </c>
      <c r="C50" s="16">
        <f>B50</f>
        <v>7.773068999999996</v>
      </c>
      <c r="D50" s="16">
        <f>B50</f>
        <v>7.773068999999996</v>
      </c>
      <c r="F50" s="7" t="s">
        <v>191</v>
      </c>
      <c r="G50" s="12"/>
      <c r="H50" t="s">
        <v>223</v>
      </c>
      <c r="I50" s="20"/>
      <c r="J50" s="7" t="s">
        <v>253</v>
      </c>
      <c r="K50" t="s">
        <v>262</v>
      </c>
      <c r="L50" s="10"/>
      <c r="M50" s="20"/>
    </row>
    <row r="51" spans="1:13" x14ac:dyDescent="0.3">
      <c r="A51" s="8" t="str">
        <f>J51 &amp; "."  &amp; K51 &amp; "." &amp; TEXT(10*IF(ISNUMBER(C51), C51, M51), "000")</f>
        <v>DC4.SB4.079</v>
      </c>
      <c r="B51" s="16">
        <f>D50+Sheet1!B32</f>
        <v>7.8509199999999959</v>
      </c>
      <c r="C51" s="16">
        <f>B51+Sheet1!F18/2</f>
        <v>7.8712399999999958</v>
      </c>
      <c r="D51" s="16">
        <f>B51+Sheet1!F18</f>
        <v>7.8915599999999957</v>
      </c>
      <c r="F51" s="7" t="s">
        <v>11</v>
      </c>
      <c r="G51" s="12">
        <v>52</v>
      </c>
      <c r="H51" t="s">
        <v>174</v>
      </c>
      <c r="I51" s="20">
        <f>M51-C51</f>
        <v>-2.2639999999996441E-2</v>
      </c>
      <c r="J51" s="7" t="s">
        <v>253</v>
      </c>
      <c r="K51" t="s">
        <v>243</v>
      </c>
      <c r="L51" s="10"/>
      <c r="M51" s="20">
        <v>7.8485999999999994</v>
      </c>
    </row>
    <row r="52" spans="1:13" x14ac:dyDescent="0.3">
      <c r="A52" s="8"/>
      <c r="B52" s="16"/>
      <c r="C52" s="16"/>
      <c r="D52" s="16"/>
      <c r="F52" s="7" t="s">
        <v>239</v>
      </c>
      <c r="G52" s="12"/>
      <c r="I52" s="20"/>
      <c r="J52" s="7"/>
      <c r="L52" s="10"/>
      <c r="M52" s="20"/>
    </row>
    <row r="53" spans="1:13" x14ac:dyDescent="0.3">
      <c r="A53" s="8" t="str">
        <f>J53 &amp; "."  &amp; K53 &amp; "." &amp; TEXT(10*IF(ISNUMBER(C53), C53, M53), "000")</f>
        <v>DC4.QPC.082</v>
      </c>
      <c r="B53" s="16">
        <f>D51+Sheet1!B33</f>
        <v>8.107489999999995</v>
      </c>
      <c r="C53" s="16">
        <f>B53+Sheet1!$E$3/2</f>
        <v>8.1519399999999944</v>
      </c>
      <c r="D53" s="16">
        <f>B53+Sheet1!$E$3</f>
        <v>8.1963899999999956</v>
      </c>
      <c r="E53">
        <v>2.7097253155159615</v>
      </c>
      <c r="F53" s="7" t="s">
        <v>4</v>
      </c>
      <c r="G53" s="12">
        <v>53</v>
      </c>
      <c r="H53" t="s">
        <v>37</v>
      </c>
      <c r="I53" s="20">
        <f t="shared" ref="I53:I59" si="1">M53-C53</f>
        <v>-1.1239999999995476E-2</v>
      </c>
      <c r="J53" s="7" t="s">
        <v>253</v>
      </c>
      <c r="K53" t="s">
        <v>263</v>
      </c>
      <c r="L53" s="10"/>
      <c r="M53" s="20">
        <v>8.1406999999999989</v>
      </c>
    </row>
    <row r="54" spans="1:13" x14ac:dyDescent="0.3">
      <c r="A54" s="8"/>
      <c r="B54" s="16"/>
      <c r="C54" s="16"/>
      <c r="D54" s="16"/>
      <c r="F54" s="7" t="s">
        <v>239</v>
      </c>
      <c r="G54" s="12"/>
      <c r="I54" s="20">
        <f t="shared" si="1"/>
        <v>0</v>
      </c>
      <c r="J54" s="7"/>
      <c r="L54" s="10"/>
      <c r="M54" s="20"/>
    </row>
    <row r="55" spans="1:13" x14ac:dyDescent="0.3">
      <c r="A55" s="8" t="str">
        <f>J55 &amp; "."  &amp; K55 &amp; "." &amp; TEXT(10*IF(ISNUMBER(C55), C55, M55), "000")</f>
        <v>DC4.SB4.084</v>
      </c>
      <c r="B55" s="16">
        <f>D53+Sheet1!B34</f>
        <v>8.4123199999999958</v>
      </c>
      <c r="C55" s="16">
        <f>B55+Sheet1!F19/2</f>
        <v>8.4326399999999957</v>
      </c>
      <c r="D55" s="16">
        <f>B55+Sheet1!F19</f>
        <v>8.4529599999999956</v>
      </c>
      <c r="F55" s="7" t="s">
        <v>12</v>
      </c>
      <c r="G55" s="12">
        <v>52</v>
      </c>
      <c r="H55" t="s">
        <v>175</v>
      </c>
      <c r="I55" s="20">
        <f t="shared" si="1"/>
        <v>-1.2539999999995999E-2</v>
      </c>
      <c r="J55" s="7" t="s">
        <v>253</v>
      </c>
      <c r="K55" t="s">
        <v>243</v>
      </c>
      <c r="L55" s="10"/>
      <c r="M55" s="20">
        <v>8.4200999999999997</v>
      </c>
    </row>
    <row r="56" spans="1:13" x14ac:dyDescent="0.3">
      <c r="A56" s="8" t="str">
        <f>J56 &amp; "."  &amp; K56 &amp; "." &amp; TEXT(10*IF(ISNUMBER(C56), C56, M56), "000")</f>
        <v>DC4.QPF.087</v>
      </c>
      <c r="B56" s="16">
        <f>D55+Sheet1!B35</f>
        <v>8.6076859999999957</v>
      </c>
      <c r="C56" s="16">
        <f>B56+Sheet1!$E$3/2</f>
        <v>8.6521359999999952</v>
      </c>
      <c r="D56" s="16">
        <f>B56+Sheet1!$E$3</f>
        <v>8.6965859999999964</v>
      </c>
      <c r="E56">
        <v>4.9862657757980697</v>
      </c>
      <c r="F56" s="7" t="s">
        <v>1</v>
      </c>
      <c r="G56" s="12">
        <v>56</v>
      </c>
      <c r="H56" t="s">
        <v>38</v>
      </c>
      <c r="I56" s="20">
        <f t="shared" si="1"/>
        <v>-1.6135999999995931E-2</v>
      </c>
      <c r="J56" s="7" t="s">
        <v>253</v>
      </c>
      <c r="K56" t="s">
        <v>248</v>
      </c>
      <c r="L56" s="10"/>
      <c r="M56" s="20">
        <v>8.6359999999999992</v>
      </c>
    </row>
    <row r="57" spans="1:13" x14ac:dyDescent="0.3">
      <c r="A57" s="8" t="str">
        <f>J57 &amp; "."  &amp; K57 &amp; "." &amp; TEXT(10*IF(ISNUMBER(C57), C57, M57), "000")</f>
        <v>DC4.QPD.088</v>
      </c>
      <c r="B57" s="16">
        <f>D56+Sheet1!B36</f>
        <v>8.7327809999999957</v>
      </c>
      <c r="C57" s="16">
        <f>B57+Sheet1!$E$3/2</f>
        <v>8.7772309999999951</v>
      </c>
      <c r="D57" s="16">
        <f>B57+Sheet1!$E$3</f>
        <v>8.8216809999999963</v>
      </c>
      <c r="E57">
        <v>2.7698589458054941</v>
      </c>
      <c r="F57" s="7" t="s">
        <v>1</v>
      </c>
      <c r="G57" s="12">
        <v>57</v>
      </c>
      <c r="H57" t="s">
        <v>39</v>
      </c>
      <c r="I57" s="20">
        <f t="shared" si="1"/>
        <v>-1.423099999999522E-2</v>
      </c>
      <c r="J57" s="7" t="s">
        <v>253</v>
      </c>
      <c r="K57" t="s">
        <v>249</v>
      </c>
      <c r="L57" s="10"/>
      <c r="M57" s="20">
        <v>8.7629999999999999</v>
      </c>
    </row>
    <row r="58" spans="1:13" x14ac:dyDescent="0.3">
      <c r="A58" s="8" t="str">
        <f>J58 &amp; "."  &amp; K58 &amp; "." &amp; TEXT(10*IF(ISNUMBER(C58), C58, M58), "000")</f>
        <v>DC4.QPF.089</v>
      </c>
      <c r="B58" s="16">
        <f>D57+Sheet1!B37</f>
        <v>8.8578759999999956</v>
      </c>
      <c r="C58" s="16">
        <f>B58+Sheet1!$E$3/2</f>
        <v>8.9023259999999951</v>
      </c>
      <c r="D58" s="16">
        <f>B58+Sheet1!$E$3</f>
        <v>8.9467759999999963</v>
      </c>
      <c r="E58">
        <v>3.8166035634743878</v>
      </c>
      <c r="F58" s="7" t="s">
        <v>1</v>
      </c>
      <c r="G58" s="12">
        <v>58</v>
      </c>
      <c r="H58" t="s">
        <v>40</v>
      </c>
      <c r="I58" s="20">
        <f t="shared" si="1"/>
        <v>-1.2325999999996284E-2</v>
      </c>
      <c r="J58" s="7" t="s">
        <v>253</v>
      </c>
      <c r="K58" t="s">
        <v>248</v>
      </c>
      <c r="L58" s="10"/>
      <c r="M58" s="20">
        <v>8.8899999999999988</v>
      </c>
    </row>
    <row r="59" spans="1:13" x14ac:dyDescent="0.3">
      <c r="A59" s="8"/>
      <c r="B59" s="16"/>
      <c r="C59" s="16"/>
      <c r="D59" s="16"/>
      <c r="F59" s="19" t="s">
        <v>5</v>
      </c>
      <c r="G59" s="12"/>
      <c r="I59" s="20">
        <f t="shared" si="1"/>
        <v>0</v>
      </c>
      <c r="J59" s="7" t="s">
        <v>253</v>
      </c>
      <c r="K59" t="s">
        <v>265</v>
      </c>
      <c r="L59" s="10"/>
      <c r="M59" s="20"/>
    </row>
    <row r="60" spans="1:13" x14ac:dyDescent="0.3">
      <c r="A60" s="8" t="str">
        <f>J60 &amp; "."  &amp; K60 &amp; "." &amp; TEXT(10*IF(ISNUMBER(C60), C60, M60), "000")</f>
        <v>DC4.STV.090</v>
      </c>
      <c r="B60" s="16"/>
      <c r="C60" s="16"/>
      <c r="D60" s="16"/>
      <c r="F60" s="7" t="s">
        <v>2</v>
      </c>
      <c r="G60" s="12">
        <v>60</v>
      </c>
      <c r="H60" t="s">
        <v>185</v>
      </c>
      <c r="I60" s="20"/>
      <c r="J60" s="7" t="s">
        <v>253</v>
      </c>
      <c r="K60" t="s">
        <v>260</v>
      </c>
      <c r="L60" s="10"/>
      <c r="M60" s="20">
        <v>9.0169999999999995</v>
      </c>
    </row>
    <row r="61" spans="1:13" x14ac:dyDescent="0.3">
      <c r="A61" s="8"/>
      <c r="B61" s="16"/>
      <c r="C61" s="16"/>
      <c r="D61" s="16"/>
      <c r="F61" s="7" t="s">
        <v>192</v>
      </c>
      <c r="G61" s="12"/>
      <c r="H61" t="s">
        <v>195</v>
      </c>
      <c r="I61" s="20">
        <f>M61-C61</f>
        <v>0</v>
      </c>
      <c r="J61" s="7" t="s">
        <v>253</v>
      </c>
      <c r="K61" t="s">
        <v>188</v>
      </c>
      <c r="L61" s="10"/>
      <c r="M61" s="20"/>
    </row>
    <row r="62" spans="1:13" x14ac:dyDescent="0.3">
      <c r="A62" s="8" t="str">
        <f>J62 &amp; "."  &amp; K62 &amp; "." &amp; TEXT(10*IF(ISNUMBER(C62), C62, M62), "000")</f>
        <v>DC5.OTR.092</v>
      </c>
      <c r="B62" s="16">
        <f>D58+Sheet1!B38</f>
        <v>9.2223659999999956</v>
      </c>
      <c r="C62" s="16">
        <f>B62</f>
        <v>9.2223659999999956</v>
      </c>
      <c r="D62" s="16">
        <f>B62</f>
        <v>9.2223659999999956</v>
      </c>
      <c r="F62" s="7" t="s">
        <v>191</v>
      </c>
      <c r="G62" s="12"/>
      <c r="H62" t="s">
        <v>224</v>
      </c>
      <c r="I62" s="20"/>
      <c r="J62" s="7" t="s">
        <v>254</v>
      </c>
      <c r="K62" t="s">
        <v>262</v>
      </c>
      <c r="L62" s="10"/>
      <c r="M62" s="20"/>
    </row>
    <row r="63" spans="1:13" x14ac:dyDescent="0.3">
      <c r="A63" s="8" t="str">
        <f>J63 &amp; "."  &amp; K63 &amp; "." &amp; TEXT(10*IF(ISNUMBER(C63), C63, M63), "000")</f>
        <v>DC5.SB5.093</v>
      </c>
      <c r="B63" s="16">
        <f>D62+Sheet1!B39</f>
        <v>9.3037729999999961</v>
      </c>
      <c r="C63" s="16">
        <f>B63+Sheet1!F20/2</f>
        <v>9.3482229999999955</v>
      </c>
      <c r="D63" s="16">
        <f>B63+Sheet1!F20</f>
        <v>9.3926729999999967</v>
      </c>
      <c r="F63" s="7" t="s">
        <v>13</v>
      </c>
      <c r="G63" s="12">
        <v>61</v>
      </c>
      <c r="H63" t="s">
        <v>176</v>
      </c>
      <c r="I63" s="20">
        <f t="shared" ref="I63:I68" si="2">M63-C63</f>
        <v>-1.3722999999995267E-2</v>
      </c>
      <c r="J63" s="7" t="s">
        <v>254</v>
      </c>
      <c r="K63" t="s">
        <v>268</v>
      </c>
      <c r="L63" s="10"/>
      <c r="M63" s="20">
        <v>9.3345000000000002</v>
      </c>
    </row>
    <row r="64" spans="1:13" x14ac:dyDescent="0.3">
      <c r="A64" s="8"/>
      <c r="B64" s="16"/>
      <c r="C64" s="16"/>
      <c r="D64" s="16"/>
      <c r="F64" s="19" t="s">
        <v>5</v>
      </c>
      <c r="G64" s="12"/>
      <c r="I64" s="20">
        <f t="shared" si="2"/>
        <v>0</v>
      </c>
      <c r="J64" s="7" t="s">
        <v>254</v>
      </c>
      <c r="K64" t="s">
        <v>265</v>
      </c>
      <c r="L64" s="10"/>
      <c r="M64" s="20"/>
    </row>
    <row r="65" spans="1:13" x14ac:dyDescent="0.3">
      <c r="A65" s="8" t="str">
        <f>J65 &amp; "."  &amp; K65 &amp; "." &amp; TEXT(10*IF(ISNUMBER(C65), C65, M65), "000")</f>
        <v>DC5.QPC.097</v>
      </c>
      <c r="B65" s="16">
        <f>D63+Sheet1!B40</f>
        <v>9.6288929999999961</v>
      </c>
      <c r="C65" s="16">
        <f>B65+Sheet1!$E$3/2</f>
        <v>9.6733429999999956</v>
      </c>
      <c r="D65" s="16">
        <f>B65+Sheet1!$E$3</f>
        <v>9.7177929999999968</v>
      </c>
      <c r="E65">
        <v>0.77691165553080932</v>
      </c>
      <c r="F65" s="7" t="s">
        <v>4</v>
      </c>
      <c r="G65" s="12"/>
      <c r="H65" t="s">
        <v>41</v>
      </c>
      <c r="I65" s="20">
        <f t="shared" si="2"/>
        <v>-8.6429999999957374E-3</v>
      </c>
      <c r="J65" s="7" t="s">
        <v>254</v>
      </c>
      <c r="K65" t="s">
        <v>263</v>
      </c>
      <c r="L65" s="10"/>
      <c r="M65" s="20">
        <v>9.6646999999999998</v>
      </c>
    </row>
    <row r="66" spans="1:13" x14ac:dyDescent="0.3">
      <c r="A66" s="8"/>
      <c r="B66" s="16"/>
      <c r="C66" s="16"/>
      <c r="D66" s="16"/>
      <c r="F66" s="19" t="s">
        <v>5</v>
      </c>
      <c r="G66" s="12"/>
      <c r="I66" s="20">
        <f t="shared" si="2"/>
        <v>0</v>
      </c>
      <c r="J66" s="7" t="s">
        <v>254</v>
      </c>
      <c r="K66" t="s">
        <v>265</v>
      </c>
      <c r="L66" s="10"/>
      <c r="M66" s="20"/>
    </row>
    <row r="67" spans="1:13" x14ac:dyDescent="0.3">
      <c r="A67" s="8" t="str">
        <f>J67 &amp; "."  &amp; K67 &amp; "." &amp; TEXT(10*IF(ISNUMBER(C67), C67, M67), "000")</f>
        <v>DC5.SB5.100</v>
      </c>
      <c r="B67" s="16">
        <f>D65+Sheet1!B41</f>
        <v>9.9540129999999962</v>
      </c>
      <c r="C67" s="16">
        <f>B67+Sheet1!F21/2</f>
        <v>9.9984629999999957</v>
      </c>
      <c r="D67" s="16">
        <f>B67+Sheet1!F21</f>
        <v>10.042912999999997</v>
      </c>
      <c r="F67" s="7" t="s">
        <v>14</v>
      </c>
      <c r="G67" s="12">
        <v>61</v>
      </c>
      <c r="H67" t="s">
        <v>177</v>
      </c>
      <c r="I67" s="20">
        <f t="shared" si="2"/>
        <v>-1.6262999999996808E-2</v>
      </c>
      <c r="J67" s="7" t="s">
        <v>254</v>
      </c>
      <c r="K67" t="s">
        <v>268</v>
      </c>
      <c r="L67" s="10"/>
      <c r="M67" s="20">
        <v>9.9821999999999989</v>
      </c>
    </row>
    <row r="68" spans="1:13" x14ac:dyDescent="0.3">
      <c r="A68" s="8" t="str">
        <f>J68 &amp; "."  &amp; K68 &amp; "." &amp; TEXT(10*IF(ISNUMBER(C68), C68, M68), "000")</f>
        <v>DC5.QPF.103</v>
      </c>
      <c r="B68" s="16">
        <f>D67+Sheet1!B42</f>
        <v>10.212076999999997</v>
      </c>
      <c r="C68" s="16">
        <f>B68+Sheet1!$E$3/2</f>
        <v>10.256526999999997</v>
      </c>
      <c r="D68" s="16">
        <f>B68+Sheet1!$E$3</f>
        <v>10.300976999999998</v>
      </c>
      <c r="F68" s="7" t="s">
        <v>1</v>
      </c>
      <c r="G68" s="12">
        <v>62</v>
      </c>
      <c r="H68" t="s">
        <v>42</v>
      </c>
      <c r="I68" s="20">
        <f t="shared" si="2"/>
        <v>-3.3026999999997031E-2</v>
      </c>
      <c r="J68" s="7" t="s">
        <v>254</v>
      </c>
      <c r="K68" t="s">
        <v>248</v>
      </c>
      <c r="L68" s="10"/>
      <c r="M68" s="20">
        <v>10.2235</v>
      </c>
    </row>
    <row r="69" spans="1:13" x14ac:dyDescent="0.3">
      <c r="A69" s="8" t="str">
        <f>J69 &amp; "."  &amp; K69 &amp; "." &amp; TEXT(10*IF(ISNUMBER(C69), C69, M69), "000")</f>
        <v>DC5.STV.104</v>
      </c>
      <c r="B69" s="16"/>
      <c r="C69" s="16"/>
      <c r="D69" s="16"/>
      <c r="F69" s="7" t="s">
        <v>2</v>
      </c>
      <c r="G69" s="12">
        <v>65</v>
      </c>
      <c r="H69" t="s">
        <v>186</v>
      </c>
      <c r="I69" s="20"/>
      <c r="J69" s="7" t="s">
        <v>254</v>
      </c>
      <c r="K69" t="s">
        <v>260</v>
      </c>
      <c r="L69" s="10"/>
      <c r="M69" s="20">
        <v>10.3505</v>
      </c>
    </row>
    <row r="70" spans="1:13" x14ac:dyDescent="0.3">
      <c r="A70" s="8"/>
      <c r="B70" s="16"/>
      <c r="C70" s="16"/>
      <c r="D70" s="16"/>
      <c r="F70" s="7" t="s">
        <v>192</v>
      </c>
      <c r="G70" s="12"/>
      <c r="H70" t="s">
        <v>196</v>
      </c>
      <c r="I70" s="20">
        <f>M70-C70</f>
        <v>0</v>
      </c>
      <c r="J70" s="7" t="s">
        <v>254</v>
      </c>
      <c r="K70" t="s">
        <v>188</v>
      </c>
      <c r="L70" s="10"/>
      <c r="M70" s="20"/>
    </row>
    <row r="71" spans="1:13" x14ac:dyDescent="0.3">
      <c r="A71" s="8" t="str">
        <f t="shared" ref="A71:A77" si="3">J71 &amp; "."  &amp; K71 &amp; "." &amp; TEXT(10*IF(ISNUMBER(C71), C71, M71), "000")</f>
        <v>DC5.QPD.107</v>
      </c>
      <c r="B71" s="16">
        <f>D68+Sheet1!B43</f>
        <v>10.609205999999999</v>
      </c>
      <c r="C71" s="16">
        <f>B71+Sheet1!$E$3/2</f>
        <v>10.653655999999998</v>
      </c>
      <c r="D71" s="16">
        <f>B71+Sheet1!$E$3</f>
        <v>10.698105999999999</v>
      </c>
      <c r="E71">
        <v>1.7334818114328139</v>
      </c>
      <c r="F71" s="7" t="s">
        <v>1</v>
      </c>
      <c r="G71" s="12">
        <v>63</v>
      </c>
      <c r="H71" t="s">
        <v>43</v>
      </c>
      <c r="I71" s="20">
        <f>M71-C71</f>
        <v>-2.3755999999998778E-2</v>
      </c>
      <c r="J71" s="7" t="s">
        <v>254</v>
      </c>
      <c r="K71" t="s">
        <v>249</v>
      </c>
      <c r="L71" s="10"/>
      <c r="M71" s="20">
        <v>10.629899999999999</v>
      </c>
    </row>
    <row r="72" spans="1:13" x14ac:dyDescent="0.3">
      <c r="A72" s="8" t="str">
        <f t="shared" si="3"/>
        <v>DC5.QPF.108</v>
      </c>
      <c r="B72" s="16">
        <f>D71+Sheet1!B44</f>
        <v>10.736205999999999</v>
      </c>
      <c r="C72" s="16">
        <f>B72+Sheet1!$E$3/2</f>
        <v>10.780655999999999</v>
      </c>
      <c r="D72" s="16">
        <f>B72+Sheet1!$E$3</f>
        <v>10.825106</v>
      </c>
      <c r="E72">
        <v>2.2464736451373422</v>
      </c>
      <c r="F72" s="7" t="s">
        <v>1</v>
      </c>
      <c r="G72" s="12">
        <v>64</v>
      </c>
      <c r="H72" t="s">
        <v>44</v>
      </c>
      <c r="I72" s="20">
        <f>M72-C72</f>
        <v>-2.3755999999998778E-2</v>
      </c>
      <c r="J72" s="7" t="s">
        <v>254</v>
      </c>
      <c r="K72" t="s">
        <v>248</v>
      </c>
      <c r="L72" s="10"/>
      <c r="M72" s="20">
        <v>10.7569</v>
      </c>
    </row>
    <row r="73" spans="1:13" x14ac:dyDescent="0.3">
      <c r="A73" s="8" t="str">
        <f t="shared" si="3"/>
        <v>FC1.BSC.110</v>
      </c>
      <c r="B73" s="16">
        <f>D72+Sheet1!B45</f>
        <v>11.005421</v>
      </c>
      <c r="C73" s="16">
        <f>B73</f>
        <v>11.005421</v>
      </c>
      <c r="D73" s="16">
        <f>B73</f>
        <v>11.005421</v>
      </c>
      <c r="F73" s="7" t="s">
        <v>209</v>
      </c>
      <c r="G73" s="12"/>
      <c r="H73" t="s">
        <v>218</v>
      </c>
      <c r="I73" s="20"/>
      <c r="J73" s="7" t="s">
        <v>257</v>
      </c>
      <c r="K73" t="s">
        <v>190</v>
      </c>
      <c r="L73" s="10"/>
      <c r="M73" s="20"/>
    </row>
    <row r="74" spans="1:13" x14ac:dyDescent="0.3">
      <c r="A74" s="8" t="str">
        <f t="shared" si="3"/>
        <v>FC1.DPM.111</v>
      </c>
      <c r="B74" s="16">
        <f>D73+Sheet1!B46</f>
        <v>11.109408999999999</v>
      </c>
      <c r="C74" s="16">
        <f>B74+Sheet1!F22/2</f>
        <v>11.1281035</v>
      </c>
      <c r="D74" s="16">
        <f>B74+Sheet1!F22</f>
        <v>11.146797999999999</v>
      </c>
      <c r="F74" s="7" t="s">
        <v>210</v>
      </c>
      <c r="G74" s="12"/>
      <c r="H74" t="s">
        <v>197</v>
      </c>
      <c r="I74" s="20"/>
      <c r="J74" s="7" t="s">
        <v>257</v>
      </c>
      <c r="K74" t="s">
        <v>269</v>
      </c>
      <c r="L74" s="10"/>
      <c r="M74" s="20"/>
    </row>
    <row r="75" spans="1:13" x14ac:dyDescent="0.3">
      <c r="A75" s="8" t="str">
        <f t="shared" si="3"/>
        <v>FC1.DPM.115</v>
      </c>
      <c r="B75" s="16">
        <f>D74+Sheet1!B47</f>
        <v>11.475961999999999</v>
      </c>
      <c r="C75" s="16">
        <f>B75+Sheet1!F23/2</f>
        <v>11.4946565</v>
      </c>
      <c r="D75" s="16">
        <f>B75+Sheet1!F23</f>
        <v>11.513350999999998</v>
      </c>
      <c r="F75" s="7" t="s">
        <v>210</v>
      </c>
      <c r="G75" s="12"/>
      <c r="H75" t="s">
        <v>198</v>
      </c>
      <c r="I75" s="20"/>
      <c r="J75" s="7" t="s">
        <v>257</v>
      </c>
      <c r="K75" t="s">
        <v>269</v>
      </c>
      <c r="L75" s="10"/>
      <c r="M75" s="20"/>
    </row>
    <row r="76" spans="1:13" x14ac:dyDescent="0.3">
      <c r="A76" s="8" t="str">
        <f t="shared" si="3"/>
        <v>FC1.OTR.116</v>
      </c>
      <c r="B76" s="16">
        <f>D75+Sheet1!B48</f>
        <v>11.608770999999999</v>
      </c>
      <c r="C76" s="16">
        <f>B76</f>
        <v>11.608770999999999</v>
      </c>
      <c r="D76" s="16">
        <f>B76</f>
        <v>11.608770999999999</v>
      </c>
      <c r="F76" s="7" t="s">
        <v>191</v>
      </c>
      <c r="G76" s="12"/>
      <c r="H76" t="s">
        <v>213</v>
      </c>
      <c r="I76" s="20"/>
      <c r="J76" s="7" t="s">
        <v>257</v>
      </c>
      <c r="K76" t="s">
        <v>262</v>
      </c>
      <c r="L76" s="10"/>
      <c r="M76" s="20"/>
    </row>
    <row r="77" spans="1:13" x14ac:dyDescent="0.3">
      <c r="A77" s="8" t="str">
        <f t="shared" si="3"/>
        <v>FC1.DPM.117</v>
      </c>
      <c r="B77" s="16">
        <f>D76+Sheet1!B49</f>
        <v>11.704191</v>
      </c>
      <c r="C77" s="16">
        <f>B77+Sheet1!F24/2</f>
        <v>11.7228855</v>
      </c>
      <c r="D77" s="16">
        <f>B77+Sheet1!F24</f>
        <v>11.741579999999999</v>
      </c>
      <c r="F77" s="7" t="s">
        <v>210</v>
      </c>
      <c r="G77" s="12"/>
      <c r="H77" t="s">
        <v>199</v>
      </c>
      <c r="I77" s="20"/>
      <c r="J77" s="7" t="s">
        <v>257</v>
      </c>
      <c r="K77" t="s">
        <v>269</v>
      </c>
      <c r="L77" s="10"/>
      <c r="M77" s="20"/>
    </row>
    <row r="78" spans="1:13" x14ac:dyDescent="0.3">
      <c r="A78" s="8"/>
      <c r="B78" s="16"/>
      <c r="C78" s="16"/>
      <c r="D78" s="16"/>
      <c r="F78" s="7" t="s">
        <v>244</v>
      </c>
      <c r="G78" s="12">
        <v>70</v>
      </c>
      <c r="I78" s="20"/>
      <c r="J78" s="7"/>
      <c r="L78" s="10"/>
      <c r="M78" s="20">
        <v>12.166599999999999</v>
      </c>
    </row>
    <row r="79" spans="1:13" x14ac:dyDescent="0.3">
      <c r="A79" s="8" t="str">
        <f t="shared" ref="A79:A89" si="4">J79 &amp; "."  &amp; K79 &amp; "." &amp; TEXT(10*IF(ISNUMBER(C79), C79, M79), "000")</f>
        <v>FC1.DPF.121</v>
      </c>
      <c r="B79" s="16">
        <f>D77+Sheet1!B50</f>
        <v>12.070743999999999</v>
      </c>
      <c r="C79" s="16">
        <f>B79+Sheet1!F25/2</f>
        <v>12.0894385</v>
      </c>
      <c r="D79" s="16">
        <f>B79+Sheet1!F25</f>
        <v>12.108132999999999</v>
      </c>
      <c r="F79" s="7" t="s">
        <v>210</v>
      </c>
      <c r="H79" t="s">
        <v>200</v>
      </c>
      <c r="I79" s="20"/>
      <c r="J79" s="7" t="s">
        <v>257</v>
      </c>
      <c r="K79" t="s">
        <v>270</v>
      </c>
      <c r="L79" s="10"/>
      <c r="M79" s="20"/>
    </row>
    <row r="80" spans="1:13" x14ac:dyDescent="0.3">
      <c r="A80" s="8" t="str">
        <f t="shared" si="4"/>
        <v>FEL.OTR.123</v>
      </c>
      <c r="B80" s="16">
        <f>D79+Sheet1!B51</f>
        <v>12.319866999999999</v>
      </c>
      <c r="C80" s="16">
        <f>B80</f>
        <v>12.319866999999999</v>
      </c>
      <c r="D80" s="16">
        <f>B80</f>
        <v>12.319866999999999</v>
      </c>
      <c r="F80" s="7" t="s">
        <v>191</v>
      </c>
      <c r="H80" t="s">
        <v>214</v>
      </c>
      <c r="I80" s="20"/>
      <c r="J80" s="7" t="s">
        <v>256</v>
      </c>
      <c r="K80" t="s">
        <v>262</v>
      </c>
      <c r="L80" s="10"/>
      <c r="M80" s="20"/>
    </row>
    <row r="81" spans="1:13" x14ac:dyDescent="0.3">
      <c r="A81" s="8" t="str">
        <f t="shared" si="4"/>
        <v>FEL.UND.127</v>
      </c>
      <c r="B81" s="16">
        <f>D80+Sheet1!B52</f>
        <v>12.388966999999999</v>
      </c>
      <c r="C81" s="16">
        <f>B81+Sheet1!E7/2</f>
        <v>12.659217</v>
      </c>
      <c r="D81" s="16">
        <f>B81+Sheet1!E7</f>
        <v>12.929466999999999</v>
      </c>
      <c r="F81" s="7" t="s">
        <v>205</v>
      </c>
      <c r="H81" t="s">
        <v>211</v>
      </c>
      <c r="I81" s="20"/>
      <c r="J81" s="7" t="s">
        <v>256</v>
      </c>
      <c r="K81" t="s">
        <v>271</v>
      </c>
      <c r="L81" s="10"/>
      <c r="M81" s="20"/>
    </row>
    <row r="82" spans="1:13" x14ac:dyDescent="0.3">
      <c r="A82" s="8" t="str">
        <f t="shared" si="4"/>
        <v>FEL.OTR.129</v>
      </c>
      <c r="B82" s="16">
        <f>D81</f>
        <v>12.929466999999999</v>
      </c>
      <c r="C82" s="16">
        <f>B82</f>
        <v>12.929466999999999</v>
      </c>
      <c r="D82" s="16">
        <f>B82</f>
        <v>12.929466999999999</v>
      </c>
      <c r="F82" s="7" t="s">
        <v>191</v>
      </c>
      <c r="H82" t="s">
        <v>215</v>
      </c>
      <c r="I82" s="20"/>
      <c r="J82" s="7" t="s">
        <v>256</v>
      </c>
      <c r="K82" t="s">
        <v>262</v>
      </c>
      <c r="L82" s="10"/>
      <c r="M82" s="20"/>
    </row>
    <row r="83" spans="1:13" x14ac:dyDescent="0.3">
      <c r="A83" s="8" t="str">
        <f t="shared" si="4"/>
        <v>FEL.UND.132</v>
      </c>
      <c r="B83" s="16">
        <f>D82</f>
        <v>12.929466999999999</v>
      </c>
      <c r="C83" s="16">
        <f>B83+Sheet1!E7/2</f>
        <v>13.199717</v>
      </c>
      <c r="D83" s="16">
        <f>B83+Sheet1!E7</f>
        <v>13.469966999999999</v>
      </c>
      <c r="F83" s="7" t="s">
        <v>205</v>
      </c>
      <c r="H83" t="s">
        <v>212</v>
      </c>
      <c r="I83" s="20"/>
      <c r="J83" s="7" t="s">
        <v>256</v>
      </c>
      <c r="K83" t="s">
        <v>271</v>
      </c>
      <c r="L83" s="10"/>
      <c r="M83" s="20"/>
    </row>
    <row r="84" spans="1:13" x14ac:dyDescent="0.3">
      <c r="A84" s="8" t="str">
        <f t="shared" si="4"/>
        <v>FEL.OTR.135</v>
      </c>
      <c r="B84" s="16">
        <f>D83+Sheet1!B53</f>
        <v>13.539066999999999</v>
      </c>
      <c r="C84" s="16">
        <f>B84</f>
        <v>13.539066999999999</v>
      </c>
      <c r="D84" s="16">
        <f>B84</f>
        <v>13.539066999999999</v>
      </c>
      <c r="F84" s="7" t="s">
        <v>191</v>
      </c>
      <c r="H84" t="s">
        <v>216</v>
      </c>
      <c r="I84" s="20"/>
      <c r="J84" s="7" t="s">
        <v>256</v>
      </c>
      <c r="K84" t="s">
        <v>262</v>
      </c>
      <c r="L84" s="10"/>
      <c r="M84" s="20"/>
    </row>
    <row r="85" spans="1:13" x14ac:dyDescent="0.3">
      <c r="A85" s="8" t="str">
        <f t="shared" si="4"/>
        <v>FC2.DPF.138</v>
      </c>
      <c r="B85" s="16">
        <f>D84+Sheet1!B54</f>
        <v>13.751436999999999</v>
      </c>
      <c r="C85" s="16">
        <f>B85+Sheet1!F26/2</f>
        <v>13.7701315</v>
      </c>
      <c r="D85" s="16">
        <f>B85+Sheet1!F26</f>
        <v>13.788825999999998</v>
      </c>
      <c r="F85" s="7" t="s">
        <v>210</v>
      </c>
      <c r="H85" t="s">
        <v>201</v>
      </c>
      <c r="I85" s="20"/>
      <c r="J85" s="7" t="s">
        <v>258</v>
      </c>
      <c r="K85" t="s">
        <v>270</v>
      </c>
      <c r="L85" s="10"/>
      <c r="M85" s="20"/>
    </row>
    <row r="86" spans="1:13" x14ac:dyDescent="0.3">
      <c r="A86" s="8" t="str">
        <f t="shared" si="4"/>
        <v>FC2.DPF.141</v>
      </c>
      <c r="B86" s="16">
        <f>D85+Sheet1!B55</f>
        <v>14.117989999999999</v>
      </c>
      <c r="C86" s="16">
        <f>B86+Sheet1!F27/2</f>
        <v>14.136684499999999</v>
      </c>
      <c r="D86" s="16">
        <f>B86+Sheet1!F27</f>
        <v>14.155378999999998</v>
      </c>
      <c r="F86" s="7" t="s">
        <v>210</v>
      </c>
      <c r="H86" t="s">
        <v>202</v>
      </c>
      <c r="I86" s="20"/>
      <c r="J86" s="7" t="s">
        <v>258</v>
      </c>
      <c r="K86" t="s">
        <v>270</v>
      </c>
      <c r="L86" s="10"/>
      <c r="M86" s="20"/>
    </row>
    <row r="87" spans="1:13" x14ac:dyDescent="0.3">
      <c r="A87" s="8" t="str">
        <f t="shared" si="4"/>
        <v>FC2.OTR.143</v>
      </c>
      <c r="B87" s="16">
        <f>D86+Sheet1!B56</f>
        <v>14.250798999999999</v>
      </c>
      <c r="C87" s="16">
        <f>B87</f>
        <v>14.250798999999999</v>
      </c>
      <c r="D87" s="16">
        <f>B87</f>
        <v>14.250798999999999</v>
      </c>
      <c r="F87" s="7" t="s">
        <v>191</v>
      </c>
      <c r="H87" t="s">
        <v>217</v>
      </c>
      <c r="I87" s="20"/>
      <c r="J87" s="7" t="s">
        <v>258</v>
      </c>
      <c r="K87" t="s">
        <v>262</v>
      </c>
      <c r="L87" s="10"/>
      <c r="M87" s="20"/>
    </row>
    <row r="88" spans="1:13" x14ac:dyDescent="0.3">
      <c r="A88" s="8" t="str">
        <f t="shared" si="4"/>
        <v>FC2.DPF.144</v>
      </c>
      <c r="B88" s="16">
        <f>D87+Sheet1!B57</f>
        <v>14.346219</v>
      </c>
      <c r="C88" s="16">
        <f>B88+Sheet1!F28/2</f>
        <v>14.3649135</v>
      </c>
      <c r="D88" s="16">
        <f>B88+Sheet1!F28</f>
        <v>14.383607999999999</v>
      </c>
      <c r="F88" s="7" t="s">
        <v>210</v>
      </c>
      <c r="H88" t="s">
        <v>203</v>
      </c>
      <c r="I88" s="20"/>
      <c r="J88" s="7" t="s">
        <v>258</v>
      </c>
      <c r="K88" t="s">
        <v>270</v>
      </c>
      <c r="L88" s="10"/>
      <c r="M88" s="20"/>
    </row>
    <row r="89" spans="1:13" x14ac:dyDescent="0.3">
      <c r="A89" s="8" t="str">
        <f t="shared" si="4"/>
        <v>FC2.DPF.147</v>
      </c>
      <c r="B89" s="16">
        <f>D88+Sheet1!B58</f>
        <v>14.712771999999999</v>
      </c>
      <c r="C89" s="16">
        <f>B89+Sheet1!F29/2</f>
        <v>14.7314665</v>
      </c>
      <c r="D89" s="16">
        <f>B89+Sheet1!F29</f>
        <v>14.750160999999999</v>
      </c>
      <c r="F89" s="7" t="s">
        <v>210</v>
      </c>
      <c r="H89" t="s">
        <v>204</v>
      </c>
      <c r="I89" s="20"/>
      <c r="J89" s="7" t="s">
        <v>258</v>
      </c>
      <c r="K89" t="s">
        <v>270</v>
      </c>
      <c r="L89" s="10"/>
      <c r="M89" s="20"/>
    </row>
    <row r="90" spans="1:13" x14ac:dyDescent="0.3">
      <c r="A90" s="8"/>
      <c r="B90" s="16"/>
      <c r="C90" s="16"/>
      <c r="D90" s="16"/>
      <c r="F90" s="7" t="s">
        <v>2</v>
      </c>
      <c r="I90" s="20"/>
      <c r="J90" s="7" t="s">
        <v>259</v>
      </c>
      <c r="K90" t="s">
        <v>260</v>
      </c>
      <c r="L90" s="10"/>
      <c r="M90" s="20"/>
    </row>
    <row r="91" spans="1:13" x14ac:dyDescent="0.3">
      <c r="A91" s="8"/>
      <c r="B91" s="16"/>
      <c r="C91" s="16"/>
      <c r="D91" s="16"/>
      <c r="F91" s="7" t="s">
        <v>1</v>
      </c>
      <c r="I91" s="20"/>
      <c r="J91" s="7" t="s">
        <v>259</v>
      </c>
      <c r="K91" t="s">
        <v>248</v>
      </c>
      <c r="L91" s="10"/>
      <c r="M91" s="20"/>
    </row>
    <row r="92" spans="1:13" x14ac:dyDescent="0.3">
      <c r="A92" s="8"/>
      <c r="B92" s="16"/>
      <c r="C92" s="16"/>
      <c r="D92" s="16"/>
      <c r="F92" s="7" t="s">
        <v>1</v>
      </c>
      <c r="I92" s="20"/>
      <c r="J92" s="7" t="s">
        <v>259</v>
      </c>
      <c r="K92" t="s">
        <v>249</v>
      </c>
      <c r="L92" s="10"/>
      <c r="M92" s="20"/>
    </row>
    <row r="93" spans="1:13" x14ac:dyDescent="0.3">
      <c r="A93" s="8"/>
      <c r="B93" s="16"/>
      <c r="C93" s="16"/>
      <c r="D93" s="16"/>
      <c r="F93" s="7" t="s">
        <v>191</v>
      </c>
      <c r="I93" s="20"/>
      <c r="J93" s="7" t="s">
        <v>259</v>
      </c>
      <c r="K93" t="s">
        <v>262</v>
      </c>
      <c r="L93" s="10"/>
      <c r="M93" s="20"/>
    </row>
    <row r="94" spans="1:13" x14ac:dyDescent="0.3">
      <c r="A94" s="8"/>
      <c r="B94" s="16"/>
      <c r="C94" s="16"/>
      <c r="D94" s="16"/>
      <c r="F94" s="7" t="s">
        <v>207</v>
      </c>
      <c r="I94" s="20"/>
      <c r="J94" s="7" t="s">
        <v>259</v>
      </c>
      <c r="L94" s="10"/>
      <c r="M94" s="20"/>
    </row>
    <row r="95" spans="1:13" x14ac:dyDescent="0.3">
      <c r="A95" s="25" t="s">
        <v>274</v>
      </c>
      <c r="B95" s="21"/>
      <c r="C95" s="21"/>
      <c r="D95" s="21">
        <v>16</v>
      </c>
      <c r="F95" s="6" t="s">
        <v>206</v>
      </c>
      <c r="G95" s="4"/>
      <c r="H95" s="4"/>
      <c r="I95" s="22"/>
      <c r="J95" s="6"/>
      <c r="K95" s="4"/>
      <c r="L95" s="3"/>
      <c r="M95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5098-DD13-4632-A393-CDBA5D4508EB}">
  <dimension ref="A1:S58"/>
  <sheetViews>
    <sheetView workbookViewId="0">
      <selection activeCell="E6" sqref="E6"/>
    </sheetView>
  </sheetViews>
  <sheetFormatPr defaultRowHeight="14.4" x14ac:dyDescent="0.3"/>
  <cols>
    <col min="1" max="1" width="34.5546875" customWidth="1"/>
    <col min="2" max="2" width="19.6640625" style="16" customWidth="1"/>
    <col min="3" max="3" width="12.77734375" customWidth="1"/>
    <col min="4" max="4" width="25.21875" customWidth="1"/>
    <col min="5" max="5" width="14.33203125" customWidth="1"/>
    <col min="6" max="6" width="22.44140625" customWidth="1"/>
    <col min="7" max="7" width="13" customWidth="1"/>
    <col min="8" max="8" width="14.5546875" customWidth="1"/>
    <col min="9" max="9" width="10" bestFit="1" customWidth="1"/>
    <col min="10" max="10" width="30.77734375" customWidth="1"/>
    <col min="11" max="11" width="14.88671875" customWidth="1"/>
  </cols>
  <sheetData>
    <row r="1" spans="1:19" ht="15" thickBot="1" x14ac:dyDescent="0.35">
      <c r="A1" s="41" t="s">
        <v>236</v>
      </c>
      <c r="B1" s="42"/>
      <c r="C1" s="42"/>
      <c r="D1" s="42"/>
      <c r="E1" s="42"/>
      <c r="F1" s="43"/>
      <c r="H1" s="44" t="s">
        <v>264</v>
      </c>
      <c r="I1" s="45"/>
      <c r="J1" s="45"/>
      <c r="K1" s="46"/>
    </row>
    <row r="2" spans="1:19" ht="15" thickTop="1" x14ac:dyDescent="0.3">
      <c r="A2" s="14" t="s">
        <v>234</v>
      </c>
      <c r="B2" s="29" t="s">
        <v>47</v>
      </c>
      <c r="C2" s="15"/>
      <c r="D2" s="15"/>
      <c r="E2" s="15"/>
      <c r="F2" s="10"/>
      <c r="H2" s="7" t="s">
        <v>45</v>
      </c>
      <c r="K2" s="10"/>
    </row>
    <row r="3" spans="1:19" x14ac:dyDescent="0.3">
      <c r="A3" s="9" t="s">
        <v>49</v>
      </c>
      <c r="B3" s="30">
        <v>0.35877500000000001</v>
      </c>
      <c r="D3" s="15" t="s">
        <v>108</v>
      </c>
      <c r="E3" s="7">
        <f>0.0889</f>
        <v>8.8900000000000007E-2</v>
      </c>
      <c r="F3" s="10"/>
      <c r="H3" s="8" t="s">
        <v>16</v>
      </c>
      <c r="I3" t="s">
        <v>17</v>
      </c>
      <c r="J3" t="s">
        <v>18</v>
      </c>
      <c r="K3" s="33" t="s">
        <v>19</v>
      </c>
      <c r="L3" t="s">
        <v>276</v>
      </c>
    </row>
    <row r="4" spans="1:19" x14ac:dyDescent="0.3">
      <c r="A4" s="11" t="s">
        <v>50</v>
      </c>
      <c r="B4" s="30">
        <v>0.19685</v>
      </c>
      <c r="D4" s="15" t="s">
        <v>157</v>
      </c>
      <c r="E4" s="7">
        <v>2.7E-2</v>
      </c>
      <c r="F4" s="10"/>
      <c r="G4" s="1"/>
      <c r="H4" s="8">
        <v>20</v>
      </c>
      <c r="I4" t="s">
        <v>20</v>
      </c>
      <c r="J4">
        <v>-0.247</v>
      </c>
      <c r="K4" s="33">
        <f>J4/0.2694</f>
        <v>-0.91685226429101718</v>
      </c>
      <c r="L4">
        <f>ABS(K4)</f>
        <v>0.91685226429101718</v>
      </c>
    </row>
    <row r="5" spans="1:19" x14ac:dyDescent="0.3">
      <c r="A5" s="11" t="s">
        <v>51</v>
      </c>
      <c r="B5" s="30">
        <v>0.89943899999999999</v>
      </c>
      <c r="D5" s="15" t="s">
        <v>158</v>
      </c>
      <c r="E5" s="7">
        <f>0.014478</f>
        <v>1.4478E-2</v>
      </c>
      <c r="F5" s="10"/>
      <c r="H5" s="8">
        <v>21</v>
      </c>
      <c r="I5" t="s">
        <v>21</v>
      </c>
      <c r="J5">
        <v>0.28999999999999998</v>
      </c>
      <c r="K5" s="33">
        <f t="shared" ref="K5:K28" si="0">J5/0.2694</f>
        <v>1.0764662212323683</v>
      </c>
      <c r="L5">
        <f t="shared" ref="L5:L28" si="1">ABS(K5)</f>
        <v>1.0764662212323683</v>
      </c>
    </row>
    <row r="6" spans="1:19" x14ac:dyDescent="0.3">
      <c r="A6" s="11" t="s">
        <v>52</v>
      </c>
      <c r="B6" s="30">
        <v>7.5056999999999999E-2</v>
      </c>
      <c r="D6" s="15" t="s">
        <v>159</v>
      </c>
      <c r="E6" s="7">
        <f>0.0127</f>
        <v>1.2699999999999999E-2</v>
      </c>
      <c r="F6" s="10"/>
      <c r="H6" s="8">
        <v>28</v>
      </c>
      <c r="I6" t="s">
        <v>22</v>
      </c>
      <c r="J6">
        <v>-1.0281929999999999</v>
      </c>
      <c r="K6" s="33">
        <f t="shared" si="0"/>
        <v>-3.8166035634743878</v>
      </c>
      <c r="L6">
        <f t="shared" si="1"/>
        <v>3.8166035634743878</v>
      </c>
    </row>
    <row r="7" spans="1:19" x14ac:dyDescent="0.3">
      <c r="A7" s="11" t="s">
        <v>53</v>
      </c>
      <c r="B7" s="30">
        <v>0.23622000000000001</v>
      </c>
      <c r="D7" s="15" t="s">
        <v>160</v>
      </c>
      <c r="E7" s="7">
        <f>0.5405</f>
        <v>0.54049999999999998</v>
      </c>
      <c r="F7" s="10"/>
      <c r="H7" s="8">
        <v>29</v>
      </c>
      <c r="I7" t="s">
        <v>23</v>
      </c>
      <c r="J7">
        <v>0.69499999999999995</v>
      </c>
      <c r="K7" s="33">
        <f t="shared" si="0"/>
        <v>2.5798069784706756</v>
      </c>
      <c r="L7">
        <f t="shared" si="1"/>
        <v>2.5798069784706756</v>
      </c>
    </row>
    <row r="8" spans="1:19" x14ac:dyDescent="0.3">
      <c r="A8" s="11" t="s">
        <v>54</v>
      </c>
      <c r="B8" s="30">
        <v>0.23622000000000001</v>
      </c>
      <c r="D8" s="15" t="s">
        <v>161</v>
      </c>
      <c r="E8" s="7">
        <v>1</v>
      </c>
      <c r="F8" s="10"/>
      <c r="H8" s="8">
        <v>30</v>
      </c>
      <c r="I8" t="s">
        <v>24</v>
      </c>
      <c r="J8">
        <v>-1.23</v>
      </c>
      <c r="K8" s="33">
        <f t="shared" si="0"/>
        <v>-4.5657015590200452</v>
      </c>
      <c r="L8">
        <f t="shared" si="1"/>
        <v>4.5657015590200452</v>
      </c>
    </row>
    <row r="9" spans="1:19" x14ac:dyDescent="0.3">
      <c r="A9" s="11" t="s">
        <v>55</v>
      </c>
      <c r="B9" s="30">
        <v>0.28828999999999999</v>
      </c>
      <c r="D9" s="15" t="s">
        <v>162</v>
      </c>
      <c r="E9" s="7">
        <v>37.799999999999997</v>
      </c>
      <c r="F9" s="10"/>
      <c r="H9" s="8">
        <v>31</v>
      </c>
      <c r="I9" t="s">
        <v>25</v>
      </c>
      <c r="J9">
        <v>0.69499999999999995</v>
      </c>
      <c r="K9" s="33">
        <f t="shared" si="0"/>
        <v>2.5798069784706756</v>
      </c>
      <c r="L9">
        <f t="shared" si="1"/>
        <v>2.5798069784706756</v>
      </c>
      <c r="O9" t="s">
        <v>295</v>
      </c>
    </row>
    <row r="10" spans="1:19" x14ac:dyDescent="0.3">
      <c r="A10" s="11" t="s">
        <v>56</v>
      </c>
      <c r="B10" s="30">
        <v>4.3180000000000003E-2</v>
      </c>
      <c r="F10" s="10"/>
      <c r="H10" s="8">
        <v>34</v>
      </c>
      <c r="I10" t="s">
        <v>26</v>
      </c>
      <c r="J10">
        <v>-1.21</v>
      </c>
      <c r="K10" s="33">
        <f t="shared" si="0"/>
        <v>-4.4914625092798817</v>
      </c>
      <c r="L10">
        <f t="shared" si="1"/>
        <v>4.4914625092798817</v>
      </c>
      <c r="O10" t="s">
        <v>296</v>
      </c>
      <c r="P10">
        <v>2.8</v>
      </c>
      <c r="Q10" t="s">
        <v>279</v>
      </c>
      <c r="R10" t="s">
        <v>283</v>
      </c>
      <c r="S10" t="s">
        <v>325</v>
      </c>
    </row>
    <row r="11" spans="1:19" x14ac:dyDescent="0.3">
      <c r="A11" s="11" t="s">
        <v>57</v>
      </c>
      <c r="B11" s="30">
        <v>4.3180000000000003E-2</v>
      </c>
      <c r="D11" s="15" t="s">
        <v>129</v>
      </c>
      <c r="E11" s="26" t="s">
        <v>127</v>
      </c>
      <c r="F11" s="27" t="s">
        <v>128</v>
      </c>
      <c r="G11" s="15" t="s">
        <v>331</v>
      </c>
      <c r="H11" s="8">
        <v>37</v>
      </c>
      <c r="I11" t="s">
        <v>27</v>
      </c>
      <c r="J11">
        <v>0.43</v>
      </c>
      <c r="K11" s="33">
        <f t="shared" si="0"/>
        <v>1.5961395694135116</v>
      </c>
      <c r="L11">
        <f t="shared" si="1"/>
        <v>1.5961395694135116</v>
      </c>
      <c r="O11" t="s">
        <v>297</v>
      </c>
      <c r="P11">
        <v>1</v>
      </c>
      <c r="Q11" t="s">
        <v>280</v>
      </c>
    </row>
    <row r="12" spans="1:19" x14ac:dyDescent="0.3">
      <c r="A12" s="11" t="s">
        <v>58</v>
      </c>
      <c r="B12" s="30">
        <v>0.13037799999999999</v>
      </c>
      <c r="D12" t="s">
        <v>109</v>
      </c>
      <c r="E12" s="28">
        <v>3.3957299999999999</v>
      </c>
      <c r="F12" s="36">
        <v>8.8900000000000007E-2</v>
      </c>
      <c r="G12">
        <f>1.5</f>
        <v>1.5</v>
      </c>
      <c r="H12" s="8">
        <v>38</v>
      </c>
      <c r="I12" t="s">
        <v>28</v>
      </c>
      <c r="J12">
        <v>-0.83</v>
      </c>
      <c r="K12" s="33">
        <f t="shared" si="0"/>
        <v>-3.0809205642167781</v>
      </c>
      <c r="L12">
        <f t="shared" si="1"/>
        <v>3.0809205642167781</v>
      </c>
      <c r="O12" t="s">
        <v>298</v>
      </c>
      <c r="P12">
        <v>1</v>
      </c>
      <c r="Q12" t="s">
        <v>299</v>
      </c>
    </row>
    <row r="13" spans="1:19" x14ac:dyDescent="0.3">
      <c r="A13" s="11" t="s">
        <v>59</v>
      </c>
      <c r="B13" s="30">
        <v>7.9120999999999997E-2</v>
      </c>
      <c r="D13" t="s">
        <v>110</v>
      </c>
      <c r="E13" s="28">
        <v>3.3957299999999999</v>
      </c>
      <c r="F13" s="36">
        <v>8.8900000000000007E-2</v>
      </c>
      <c r="G13">
        <f>1.5</f>
        <v>1.5</v>
      </c>
      <c r="H13" s="8">
        <v>39</v>
      </c>
      <c r="I13" t="s">
        <v>29</v>
      </c>
      <c r="J13">
        <v>0.43</v>
      </c>
      <c r="K13" s="33">
        <f t="shared" si="0"/>
        <v>1.5961395694135116</v>
      </c>
      <c r="L13">
        <f t="shared" si="1"/>
        <v>1.5961395694135116</v>
      </c>
    </row>
    <row r="14" spans="1:19" x14ac:dyDescent="0.3">
      <c r="A14" s="11" t="s">
        <v>60</v>
      </c>
      <c r="B14" s="30">
        <v>0.21593000000000001</v>
      </c>
      <c r="D14" t="s">
        <v>111</v>
      </c>
      <c r="E14" s="28">
        <v>0.57693300000000003</v>
      </c>
      <c r="F14" s="36">
        <v>4.0640000000000003E-2</v>
      </c>
      <c r="G14">
        <f>4</f>
        <v>4</v>
      </c>
      <c r="H14" s="8">
        <v>40</v>
      </c>
      <c r="I14" t="s">
        <v>30</v>
      </c>
      <c r="J14">
        <v>0.43</v>
      </c>
      <c r="K14" s="33">
        <f t="shared" si="0"/>
        <v>1.5961395694135116</v>
      </c>
      <c r="L14">
        <f t="shared" si="1"/>
        <v>1.5961395694135116</v>
      </c>
    </row>
    <row r="15" spans="1:19" x14ac:dyDescent="0.3">
      <c r="A15" s="11" t="s">
        <v>61</v>
      </c>
      <c r="B15" s="31">
        <v>0.21593000000000001</v>
      </c>
      <c r="D15" t="s">
        <v>112</v>
      </c>
      <c r="E15" s="28">
        <v>0.57693300000000003</v>
      </c>
      <c r="F15" s="36">
        <v>4.0640000000000003E-2</v>
      </c>
      <c r="G15">
        <f>4</f>
        <v>4</v>
      </c>
      <c r="H15" s="8">
        <v>41</v>
      </c>
      <c r="I15" t="s">
        <v>31</v>
      </c>
      <c r="J15">
        <v>-0.83</v>
      </c>
      <c r="K15" s="33">
        <f t="shared" si="0"/>
        <v>-3.0809205642167781</v>
      </c>
      <c r="L15">
        <f t="shared" si="1"/>
        <v>3.0809205642167781</v>
      </c>
      <c r="O15" t="s">
        <v>300</v>
      </c>
    </row>
    <row r="16" spans="1:19" x14ac:dyDescent="0.3">
      <c r="A16" s="11" t="s">
        <v>62</v>
      </c>
      <c r="B16" s="31">
        <v>0.251917</v>
      </c>
      <c r="D16" t="s">
        <v>113</v>
      </c>
      <c r="E16" s="28">
        <v>0.45917999999999998</v>
      </c>
      <c r="F16" s="36">
        <v>4.0640000000000003E-2</v>
      </c>
      <c r="G16">
        <f>5</f>
        <v>5</v>
      </c>
      <c r="H16" s="8">
        <v>42</v>
      </c>
      <c r="I16" t="s">
        <v>32</v>
      </c>
      <c r="J16">
        <v>0.43</v>
      </c>
      <c r="K16" s="33">
        <f t="shared" si="0"/>
        <v>1.5961395694135116</v>
      </c>
      <c r="L16">
        <f t="shared" si="1"/>
        <v>1.5961395694135116</v>
      </c>
      <c r="O16" t="s">
        <v>301</v>
      </c>
      <c r="P16">
        <v>2856.674</v>
      </c>
      <c r="Q16" t="s">
        <v>307</v>
      </c>
      <c r="R16" t="s">
        <v>326</v>
      </c>
    </row>
    <row r="17" spans="1:18" x14ac:dyDescent="0.3">
      <c r="A17" s="11" t="s">
        <v>63</v>
      </c>
      <c r="B17" s="31">
        <v>5.0799999999999998E-2</v>
      </c>
      <c r="D17" t="s">
        <v>114</v>
      </c>
      <c r="E17" s="28">
        <v>0.45917999999999998</v>
      </c>
      <c r="F17" s="36">
        <v>4.0640000000000003E-2</v>
      </c>
      <c r="G17">
        <f>5</f>
        <v>5</v>
      </c>
      <c r="H17" s="8">
        <v>47</v>
      </c>
      <c r="I17" t="s">
        <v>33</v>
      </c>
      <c r="J17">
        <v>-1.2098</v>
      </c>
      <c r="K17" s="33">
        <f t="shared" si="0"/>
        <v>-4.4907201187824803</v>
      </c>
      <c r="L17">
        <f t="shared" si="1"/>
        <v>4.4907201187824803</v>
      </c>
      <c r="O17" t="s">
        <v>302</v>
      </c>
      <c r="P17">
        <v>2856.55</v>
      </c>
      <c r="Q17" t="s">
        <v>307</v>
      </c>
      <c r="R17" t="s">
        <v>304</v>
      </c>
    </row>
    <row r="18" spans="1:18" x14ac:dyDescent="0.3">
      <c r="A18" s="11" t="s">
        <v>64</v>
      </c>
      <c r="B18" s="31">
        <v>5.0799999999999998E-2</v>
      </c>
      <c r="D18" t="s">
        <v>115</v>
      </c>
      <c r="E18" s="28">
        <v>0.57693300000000003</v>
      </c>
      <c r="F18" s="36">
        <v>4.0640000000000003E-2</v>
      </c>
      <c r="G18">
        <f>4</f>
        <v>4</v>
      </c>
      <c r="H18" s="8">
        <v>48</v>
      </c>
      <c r="I18" t="s">
        <v>34</v>
      </c>
      <c r="J18">
        <v>0.60770000000000002</v>
      </c>
      <c r="K18" s="33">
        <f t="shared" si="0"/>
        <v>2.2557535263548631</v>
      </c>
      <c r="L18">
        <f t="shared" si="1"/>
        <v>2.2557535263548631</v>
      </c>
      <c r="O18" t="s">
        <v>303</v>
      </c>
      <c r="P18">
        <v>100</v>
      </c>
      <c r="Q18" t="s">
        <v>308</v>
      </c>
      <c r="R18" t="s">
        <v>304</v>
      </c>
    </row>
    <row r="19" spans="1:18" x14ac:dyDescent="0.3">
      <c r="A19" s="11" t="s">
        <v>65</v>
      </c>
      <c r="B19" s="31">
        <v>0.41496</v>
      </c>
      <c r="D19" t="s">
        <v>116</v>
      </c>
      <c r="E19" s="28">
        <v>0.57693300000000003</v>
      </c>
      <c r="F19" s="36">
        <v>4.0640000000000003E-2</v>
      </c>
      <c r="G19">
        <f>4</f>
        <v>4</v>
      </c>
      <c r="H19" s="8">
        <v>49</v>
      </c>
      <c r="I19" t="s">
        <v>35</v>
      </c>
      <c r="J19">
        <v>-0.45040000000000002</v>
      </c>
      <c r="K19" s="33">
        <f t="shared" si="0"/>
        <v>-1.6718634001484785</v>
      </c>
      <c r="L19">
        <f t="shared" si="1"/>
        <v>1.6718634001484785</v>
      </c>
    </row>
    <row r="20" spans="1:18" x14ac:dyDescent="0.3">
      <c r="A20" s="11" t="s">
        <v>66</v>
      </c>
      <c r="B20" s="31">
        <v>5.0799999999999998E-2</v>
      </c>
      <c r="D20" t="s">
        <v>117</v>
      </c>
      <c r="E20" s="28">
        <v>3.3957299999999999</v>
      </c>
      <c r="F20" s="36">
        <v>8.8900000000000007E-2</v>
      </c>
      <c r="G20">
        <f>1.5</f>
        <v>1.5</v>
      </c>
      <c r="H20" s="8">
        <v>50</v>
      </c>
      <c r="I20" t="s">
        <v>36</v>
      </c>
      <c r="J20">
        <v>-6.7000000000000002E-3</v>
      </c>
      <c r="K20" s="33">
        <f t="shared" si="0"/>
        <v>-2.4870081662954718E-2</v>
      </c>
      <c r="L20">
        <f t="shared" si="1"/>
        <v>2.4870081662954718E-2</v>
      </c>
      <c r="O20" t="s">
        <v>305</v>
      </c>
      <c r="P20">
        <v>2.5</v>
      </c>
      <c r="Q20" t="s">
        <v>306</v>
      </c>
    </row>
    <row r="21" spans="1:18" x14ac:dyDescent="0.3">
      <c r="A21" s="11" t="s">
        <v>67</v>
      </c>
      <c r="B21" s="31">
        <v>5.0799999999999998E-2</v>
      </c>
      <c r="D21" t="s">
        <v>118</v>
      </c>
      <c r="E21" s="28">
        <v>3.3957299999999999</v>
      </c>
      <c r="F21" s="36">
        <v>8.8900000000000007E-2</v>
      </c>
      <c r="G21">
        <f>1.5</f>
        <v>1.5</v>
      </c>
      <c r="H21" s="8">
        <v>53</v>
      </c>
      <c r="I21" t="s">
        <v>37</v>
      </c>
      <c r="J21">
        <v>-1.21</v>
      </c>
      <c r="K21" s="33">
        <f t="shared" si="0"/>
        <v>-4.4914625092798817</v>
      </c>
      <c r="L21">
        <f t="shared" si="1"/>
        <v>4.4914625092798817</v>
      </c>
    </row>
    <row r="22" spans="1:18" x14ac:dyDescent="0.3">
      <c r="A22" s="11" t="s">
        <v>68</v>
      </c>
      <c r="B22" s="31">
        <v>0.195072</v>
      </c>
      <c r="D22" t="s">
        <v>119</v>
      </c>
      <c r="E22" s="28">
        <v>0.19042100000000001</v>
      </c>
      <c r="F22" s="36">
        <v>3.7388999999999999E-2</v>
      </c>
      <c r="G22">
        <f>11.25</f>
        <v>11.25</v>
      </c>
      <c r="H22" s="8">
        <v>56</v>
      </c>
      <c r="I22" t="s">
        <v>38</v>
      </c>
      <c r="J22">
        <v>0.73</v>
      </c>
      <c r="K22" s="33">
        <f t="shared" si="0"/>
        <v>2.7097253155159615</v>
      </c>
      <c r="L22">
        <f t="shared" si="1"/>
        <v>2.7097253155159615</v>
      </c>
    </row>
    <row r="23" spans="1:18" x14ac:dyDescent="0.3">
      <c r="A23" s="11" t="s">
        <v>69</v>
      </c>
      <c r="B23" s="31">
        <v>7.5946E-2</v>
      </c>
      <c r="D23" t="s">
        <v>120</v>
      </c>
      <c r="E23" s="28">
        <v>0.19042100000000001</v>
      </c>
      <c r="F23" s="36">
        <v>3.7388999999999999E-2</v>
      </c>
      <c r="G23">
        <f t="shared" ref="G23:G29" si="2">11.25</f>
        <v>11.25</v>
      </c>
      <c r="H23" s="8">
        <v>57</v>
      </c>
      <c r="I23" t="s">
        <v>39</v>
      </c>
      <c r="J23">
        <v>-1.3432999999999999</v>
      </c>
      <c r="K23" s="33">
        <f t="shared" si="0"/>
        <v>-4.9862657757980697</v>
      </c>
      <c r="L23">
        <f t="shared" si="1"/>
        <v>4.9862657757980697</v>
      </c>
      <c r="O23" t="s">
        <v>327</v>
      </c>
      <c r="Q23" t="s">
        <v>330</v>
      </c>
    </row>
    <row r="24" spans="1:18" x14ac:dyDescent="0.3">
      <c r="A24" s="11" t="s">
        <v>70</v>
      </c>
      <c r="B24" s="31">
        <v>0.21590000000000001</v>
      </c>
      <c r="D24" t="s">
        <v>121</v>
      </c>
      <c r="E24" s="28">
        <v>0.19042100000000001</v>
      </c>
      <c r="F24" s="36">
        <v>3.7388999999999999E-2</v>
      </c>
      <c r="G24">
        <f t="shared" si="2"/>
        <v>11.25</v>
      </c>
      <c r="H24" s="8">
        <v>58</v>
      </c>
      <c r="I24" t="s">
        <v>40</v>
      </c>
      <c r="J24">
        <v>0.74619999999999997</v>
      </c>
      <c r="K24" s="33">
        <f t="shared" si="0"/>
        <v>2.7698589458054941</v>
      </c>
      <c r="L24">
        <f t="shared" si="1"/>
        <v>2.7698589458054941</v>
      </c>
      <c r="O24" t="s">
        <v>328</v>
      </c>
      <c r="P24" t="s">
        <v>329</v>
      </c>
    </row>
    <row r="25" spans="1:18" x14ac:dyDescent="0.3">
      <c r="A25" s="11" t="s">
        <v>71</v>
      </c>
      <c r="B25" s="31">
        <v>0.21590000000000001</v>
      </c>
      <c r="D25" t="s">
        <v>122</v>
      </c>
      <c r="E25" s="28">
        <v>0.19042100000000001</v>
      </c>
      <c r="F25" s="36">
        <v>3.7388999999999999E-2</v>
      </c>
      <c r="G25">
        <f t="shared" si="2"/>
        <v>11.25</v>
      </c>
      <c r="H25" s="8">
        <v>59</v>
      </c>
      <c r="I25" t="s">
        <v>41</v>
      </c>
      <c r="J25">
        <v>-1.0281929999999999</v>
      </c>
      <c r="K25" s="33">
        <f t="shared" si="0"/>
        <v>-3.8166035634743878</v>
      </c>
      <c r="L25">
        <f t="shared" si="1"/>
        <v>3.8166035634743878</v>
      </c>
      <c r="O25">
        <v>0</v>
      </c>
      <c r="P25">
        <v>-0.95399999999999996</v>
      </c>
    </row>
    <row r="26" spans="1:18" x14ac:dyDescent="0.3">
      <c r="A26" s="11" t="s">
        <v>72</v>
      </c>
      <c r="B26" s="31">
        <v>0.19303999999999999</v>
      </c>
      <c r="D26" t="s">
        <v>123</v>
      </c>
      <c r="E26" s="28">
        <v>0.19042100000000001</v>
      </c>
      <c r="F26" s="36">
        <v>3.7388999999999999E-2</v>
      </c>
      <c r="G26">
        <f t="shared" si="2"/>
        <v>11.25</v>
      </c>
      <c r="H26" s="8">
        <v>62</v>
      </c>
      <c r="I26" t="s">
        <v>42</v>
      </c>
      <c r="J26">
        <v>0.20930000000000001</v>
      </c>
      <c r="K26" s="33">
        <f t="shared" si="0"/>
        <v>0.77691165553080932</v>
      </c>
      <c r="L26">
        <f t="shared" si="1"/>
        <v>0.77691165553080932</v>
      </c>
      <c r="O26">
        <v>1</v>
      </c>
      <c r="P26">
        <v>0.36399999999999999</v>
      </c>
    </row>
    <row r="27" spans="1:18" x14ac:dyDescent="0.3">
      <c r="A27" s="11" t="s">
        <v>73</v>
      </c>
      <c r="B27" s="31">
        <v>9.9390000000000006E-2</v>
      </c>
      <c r="D27" t="s">
        <v>124</v>
      </c>
      <c r="E27" s="28">
        <v>0.19042100000000001</v>
      </c>
      <c r="F27" s="36">
        <v>3.7388999999999999E-2</v>
      </c>
      <c r="G27">
        <f t="shared" si="2"/>
        <v>11.25</v>
      </c>
      <c r="H27" s="8">
        <v>63</v>
      </c>
      <c r="I27" t="s">
        <v>43</v>
      </c>
      <c r="J27">
        <v>0.46700000000000003</v>
      </c>
      <c r="K27" s="33">
        <f t="shared" si="0"/>
        <v>1.7334818114328139</v>
      </c>
      <c r="L27">
        <f t="shared" si="1"/>
        <v>1.7334818114328139</v>
      </c>
      <c r="O27">
        <v>2</v>
      </c>
      <c r="P27">
        <v>0.16900000000000001</v>
      </c>
    </row>
    <row r="28" spans="1:18" x14ac:dyDescent="0.3">
      <c r="A28" s="11" t="s">
        <v>74</v>
      </c>
      <c r="B28" s="31">
        <v>0.463474</v>
      </c>
      <c r="D28" t="s">
        <v>125</v>
      </c>
      <c r="E28" s="28">
        <v>0.19042100000000001</v>
      </c>
      <c r="F28" s="36">
        <v>3.7388999999999999E-2</v>
      </c>
      <c r="G28">
        <f t="shared" si="2"/>
        <v>11.25</v>
      </c>
      <c r="H28" s="25">
        <v>64</v>
      </c>
      <c r="I28" s="4" t="s">
        <v>44</v>
      </c>
      <c r="J28" s="4">
        <v>-0.60519999999999996</v>
      </c>
      <c r="K28" s="34">
        <f t="shared" si="0"/>
        <v>-2.2464736451373422</v>
      </c>
      <c r="L28">
        <f t="shared" si="1"/>
        <v>2.2464736451373422</v>
      </c>
    </row>
    <row r="29" spans="1:18" x14ac:dyDescent="0.3">
      <c r="A29" s="11" t="s">
        <v>75</v>
      </c>
      <c r="B29" s="31">
        <v>0.21549099999999999</v>
      </c>
      <c r="D29" t="s">
        <v>126</v>
      </c>
      <c r="E29" s="28">
        <v>0.19042100000000001</v>
      </c>
      <c r="F29" s="36">
        <v>3.7388999999999999E-2</v>
      </c>
      <c r="G29">
        <f t="shared" si="2"/>
        <v>11.25</v>
      </c>
    </row>
    <row r="30" spans="1:18" x14ac:dyDescent="0.3">
      <c r="A30" s="11" t="s">
        <v>76</v>
      </c>
      <c r="B30" s="31">
        <v>5.5399999999999998E-2</v>
      </c>
      <c r="F30" s="10"/>
      <c r="H30" t="s">
        <v>342</v>
      </c>
      <c r="I30" s="16">
        <f>J4/K4*10</f>
        <v>2.694</v>
      </c>
    </row>
    <row r="31" spans="1:18" x14ac:dyDescent="0.3">
      <c r="A31" s="11" t="s">
        <v>77</v>
      </c>
      <c r="B31" s="31">
        <v>0.214249</v>
      </c>
      <c r="D31" s="15" t="s">
        <v>48</v>
      </c>
      <c r="E31" s="26" t="s">
        <v>156</v>
      </c>
      <c r="F31" s="10"/>
      <c r="H31" t="s">
        <v>277</v>
      </c>
      <c r="I31">
        <v>1.95</v>
      </c>
      <c r="J31" t="s">
        <v>278</v>
      </c>
      <c r="K31" t="s">
        <v>282</v>
      </c>
    </row>
    <row r="32" spans="1:18" x14ac:dyDescent="0.3">
      <c r="A32" s="11" t="s">
        <v>78</v>
      </c>
      <c r="B32" s="31">
        <v>7.7851000000000004E-2</v>
      </c>
      <c r="D32" t="s">
        <v>130</v>
      </c>
      <c r="E32" s="7">
        <v>1.5</v>
      </c>
      <c r="F32" s="10"/>
    </row>
    <row r="33" spans="1:18" x14ac:dyDescent="0.3">
      <c r="A33" s="11" t="s">
        <v>79</v>
      </c>
      <c r="B33" s="31">
        <v>0.21593000000000001</v>
      </c>
      <c r="D33" t="s">
        <v>131</v>
      </c>
      <c r="E33" s="7">
        <v>0.75</v>
      </c>
      <c r="F33" s="10"/>
      <c r="H33" t="s">
        <v>284</v>
      </c>
      <c r="L33" t="s">
        <v>324</v>
      </c>
    </row>
    <row r="34" spans="1:18" x14ac:dyDescent="0.3">
      <c r="A34" s="11" t="s">
        <v>80</v>
      </c>
      <c r="B34" s="31">
        <v>0.21593000000000001</v>
      </c>
      <c r="D34" t="s">
        <v>132</v>
      </c>
      <c r="E34" s="7">
        <v>0.75</v>
      </c>
      <c r="F34" s="10"/>
      <c r="I34">
        <v>0.103754</v>
      </c>
      <c r="J34" t="s">
        <v>285</v>
      </c>
      <c r="K34" t="s">
        <v>286</v>
      </c>
      <c r="M34" t="s">
        <v>309</v>
      </c>
      <c r="N34" t="s">
        <v>310</v>
      </c>
      <c r="R34" t="s">
        <v>311</v>
      </c>
    </row>
    <row r="35" spans="1:18" x14ac:dyDescent="0.3">
      <c r="A35" s="11" t="s">
        <v>81</v>
      </c>
      <c r="B35" s="31">
        <v>0.154726</v>
      </c>
      <c r="D35" t="s">
        <v>133</v>
      </c>
      <c r="E35" s="7">
        <v>2.0179999999999998</v>
      </c>
      <c r="F35" s="10"/>
      <c r="I35">
        <v>40.700000000000003</v>
      </c>
      <c r="J35" t="s">
        <v>287</v>
      </c>
      <c r="K35" t="s">
        <v>286</v>
      </c>
      <c r="M35" t="s">
        <v>309</v>
      </c>
      <c r="N35" t="s">
        <v>312</v>
      </c>
    </row>
    <row r="36" spans="1:18" x14ac:dyDescent="0.3">
      <c r="A36" s="11" t="s">
        <v>82</v>
      </c>
      <c r="B36" s="31">
        <v>3.6194999999999998E-2</v>
      </c>
      <c r="D36" t="s">
        <v>134</v>
      </c>
      <c r="E36" s="7">
        <v>2.0179999999999998</v>
      </c>
      <c r="F36" s="10"/>
      <c r="I36" t="s">
        <v>288</v>
      </c>
      <c r="J36" t="s">
        <v>289</v>
      </c>
      <c r="K36" t="s">
        <v>286</v>
      </c>
    </row>
    <row r="37" spans="1:18" x14ac:dyDescent="0.3">
      <c r="A37" s="11" t="s">
        <v>83</v>
      </c>
      <c r="B37" s="31">
        <v>3.6194999999999998E-2</v>
      </c>
      <c r="D37" t="s">
        <v>135</v>
      </c>
      <c r="E37" s="7">
        <v>2.0179999999999998</v>
      </c>
      <c r="F37" s="10"/>
      <c r="I37">
        <v>110.2</v>
      </c>
      <c r="J37" s="2" t="s">
        <v>290</v>
      </c>
      <c r="K37" t="s">
        <v>286</v>
      </c>
      <c r="O37" t="s">
        <v>313</v>
      </c>
      <c r="P37" t="s">
        <v>314</v>
      </c>
      <c r="Q37" t="s">
        <v>309</v>
      </c>
    </row>
    <row r="38" spans="1:18" x14ac:dyDescent="0.3">
      <c r="A38" s="11" t="s">
        <v>84</v>
      </c>
      <c r="B38" s="31">
        <v>0.27559</v>
      </c>
      <c r="D38" t="s">
        <v>136</v>
      </c>
      <c r="E38" s="7">
        <v>2.0179999999999998</v>
      </c>
      <c r="F38" s="10"/>
      <c r="H38" s="47" t="s">
        <v>291</v>
      </c>
      <c r="I38" s="47"/>
      <c r="J38" s="47"/>
      <c r="K38" t="s">
        <v>286</v>
      </c>
      <c r="O38" t="s">
        <v>315</v>
      </c>
      <c r="P38" t="s">
        <v>319</v>
      </c>
      <c r="Q38">
        <v>12.24</v>
      </c>
    </row>
    <row r="39" spans="1:18" x14ac:dyDescent="0.3">
      <c r="A39" s="11" t="s">
        <v>85</v>
      </c>
      <c r="B39" s="31">
        <v>8.1406999999999993E-2</v>
      </c>
      <c r="D39" t="s">
        <v>137</v>
      </c>
      <c r="E39" s="7">
        <v>2.536</v>
      </c>
      <c r="F39" s="10"/>
      <c r="O39" t="s">
        <v>316</v>
      </c>
      <c r="P39" t="s">
        <v>320</v>
      </c>
      <c r="Q39">
        <v>13.21</v>
      </c>
    </row>
    <row r="40" spans="1:18" x14ac:dyDescent="0.3">
      <c r="A40" s="11" t="s">
        <v>86</v>
      </c>
      <c r="B40" s="31">
        <v>0.23622000000000001</v>
      </c>
      <c r="D40" t="s">
        <v>138</v>
      </c>
      <c r="E40" s="7">
        <v>2.536</v>
      </c>
      <c r="F40" s="10"/>
      <c r="O40" t="s">
        <v>317</v>
      </c>
      <c r="P40" t="s">
        <v>321</v>
      </c>
      <c r="Q40">
        <v>14.31</v>
      </c>
    </row>
    <row r="41" spans="1:18" x14ac:dyDescent="0.3">
      <c r="A41" s="11" t="s">
        <v>87</v>
      </c>
      <c r="B41" s="31">
        <v>0.23622000000000001</v>
      </c>
      <c r="D41" t="s">
        <v>139</v>
      </c>
      <c r="E41" s="7">
        <v>2.536</v>
      </c>
      <c r="F41" s="10"/>
      <c r="O41" t="s">
        <v>288</v>
      </c>
      <c r="P41" t="s">
        <v>322</v>
      </c>
      <c r="Q41">
        <v>15.55</v>
      </c>
    </row>
    <row r="42" spans="1:18" x14ac:dyDescent="0.3">
      <c r="A42" s="11" t="s">
        <v>88</v>
      </c>
      <c r="B42" s="31">
        <v>0.16916400000000001</v>
      </c>
      <c r="D42" t="s">
        <v>140</v>
      </c>
      <c r="E42" s="7">
        <v>2.536</v>
      </c>
      <c r="F42" s="10"/>
      <c r="O42" t="s">
        <v>318</v>
      </c>
      <c r="P42" t="s">
        <v>323</v>
      </c>
      <c r="Q42">
        <v>16.96</v>
      </c>
    </row>
    <row r="43" spans="1:18" x14ac:dyDescent="0.3">
      <c r="A43" s="11" t="s">
        <v>89</v>
      </c>
      <c r="B43" s="31">
        <v>0.30822899999999998</v>
      </c>
      <c r="D43" t="s">
        <v>141</v>
      </c>
      <c r="E43" s="7">
        <v>2.0179999999999998</v>
      </c>
      <c r="F43" s="10"/>
    </row>
    <row r="44" spans="1:18" x14ac:dyDescent="0.3">
      <c r="A44" s="11" t="s">
        <v>90</v>
      </c>
      <c r="B44" s="31">
        <v>3.8100000000000002E-2</v>
      </c>
      <c r="D44" t="s">
        <v>142</v>
      </c>
      <c r="E44" s="7">
        <v>2.0179999999999998</v>
      </c>
      <c r="F44" s="10"/>
      <c r="H44" t="s">
        <v>292</v>
      </c>
    </row>
    <row r="45" spans="1:18" x14ac:dyDescent="0.3">
      <c r="A45" s="11" t="s">
        <v>91</v>
      </c>
      <c r="B45" s="31">
        <v>0.180315</v>
      </c>
      <c r="D45" t="s">
        <v>143</v>
      </c>
      <c r="E45" s="7">
        <v>2.0179999999999998</v>
      </c>
      <c r="F45" s="10"/>
      <c r="H45" t="s">
        <v>281</v>
      </c>
    </row>
    <row r="46" spans="1:18" x14ac:dyDescent="0.3">
      <c r="A46" s="11" t="s">
        <v>92</v>
      </c>
      <c r="B46" s="31">
        <v>0.103988</v>
      </c>
      <c r="D46" t="s">
        <v>144</v>
      </c>
      <c r="E46" s="7">
        <v>2.0179999999999998</v>
      </c>
      <c r="F46" s="10"/>
    </row>
    <row r="47" spans="1:18" x14ac:dyDescent="0.3">
      <c r="A47" s="11" t="s">
        <v>93</v>
      </c>
      <c r="B47" s="31">
        <v>0.32916400000000001</v>
      </c>
      <c r="D47" t="s">
        <v>145</v>
      </c>
      <c r="E47" s="7">
        <v>0.75</v>
      </c>
      <c r="F47" s="10"/>
    </row>
    <row r="48" spans="1:18" x14ac:dyDescent="0.3">
      <c r="A48" s="11" t="s">
        <v>94</v>
      </c>
      <c r="B48" s="31">
        <v>9.5420000000000005E-2</v>
      </c>
      <c r="D48" t="s">
        <v>146</v>
      </c>
      <c r="E48" s="7">
        <v>0.75</v>
      </c>
      <c r="F48" s="10"/>
      <c r="H48" t="s">
        <v>293</v>
      </c>
      <c r="K48" t="s">
        <v>294</v>
      </c>
    </row>
    <row r="49" spans="1:8" x14ac:dyDescent="0.3">
      <c r="A49" s="11" t="s">
        <v>95</v>
      </c>
      <c r="B49" s="31">
        <v>9.5420000000000005E-2</v>
      </c>
      <c r="D49" t="s">
        <v>147</v>
      </c>
      <c r="E49" s="7">
        <v>1.5</v>
      </c>
      <c r="F49" s="10"/>
    </row>
    <row r="50" spans="1:8" x14ac:dyDescent="0.3">
      <c r="A50" s="11" t="s">
        <v>96</v>
      </c>
      <c r="B50" s="31">
        <v>0.32916400000000001</v>
      </c>
      <c r="D50" t="s">
        <v>148</v>
      </c>
      <c r="E50" s="7">
        <v>11.25</v>
      </c>
      <c r="F50" s="10"/>
      <c r="H50">
        <f>8*3.14/10/((E4/2)*10^(3))^2</f>
        <v>1.378326474622771E-2</v>
      </c>
    </row>
    <row r="51" spans="1:8" x14ac:dyDescent="0.3">
      <c r="A51" s="11" t="s">
        <v>97</v>
      </c>
      <c r="B51" s="31">
        <v>0.21173400000000001</v>
      </c>
      <c r="D51" t="s">
        <v>149</v>
      </c>
      <c r="E51" s="7">
        <v>11.25</v>
      </c>
      <c r="F51" s="10"/>
    </row>
    <row r="52" spans="1:8" x14ac:dyDescent="0.3">
      <c r="A52" s="11" t="s">
        <v>98</v>
      </c>
      <c r="B52" s="31">
        <v>6.9099999999999995E-2</v>
      </c>
      <c r="D52" t="s">
        <v>150</v>
      </c>
      <c r="E52" s="7">
        <v>11.25</v>
      </c>
      <c r="F52" s="10"/>
    </row>
    <row r="53" spans="1:8" x14ac:dyDescent="0.3">
      <c r="A53" s="11" t="s">
        <v>99</v>
      </c>
      <c r="B53" s="31">
        <v>6.9099999999999995E-2</v>
      </c>
      <c r="D53" t="s">
        <v>151</v>
      </c>
      <c r="E53" s="7">
        <v>11.25</v>
      </c>
      <c r="F53" s="10"/>
    </row>
    <row r="54" spans="1:8" x14ac:dyDescent="0.3">
      <c r="A54" s="11" t="s">
        <v>100</v>
      </c>
      <c r="B54" s="31">
        <v>0.21237</v>
      </c>
      <c r="D54" t="s">
        <v>152</v>
      </c>
      <c r="E54" s="7">
        <v>11.25</v>
      </c>
      <c r="F54" s="10"/>
    </row>
    <row r="55" spans="1:8" x14ac:dyDescent="0.3">
      <c r="A55" s="11" t="s">
        <v>101</v>
      </c>
      <c r="B55" s="31">
        <v>0.32916400000000001</v>
      </c>
      <c r="D55" t="s">
        <v>153</v>
      </c>
      <c r="E55" s="7">
        <v>11.25</v>
      </c>
      <c r="F55" s="10"/>
    </row>
    <row r="56" spans="1:8" x14ac:dyDescent="0.3">
      <c r="A56" s="11" t="s">
        <v>102</v>
      </c>
      <c r="B56" s="31">
        <v>9.5420000000000005E-2</v>
      </c>
      <c r="D56" t="s">
        <v>154</v>
      </c>
      <c r="E56" s="7">
        <v>11.25</v>
      </c>
      <c r="F56" s="10"/>
    </row>
    <row r="57" spans="1:8" x14ac:dyDescent="0.3">
      <c r="A57" s="11" t="s">
        <v>103</v>
      </c>
      <c r="B57" s="31">
        <v>9.5420000000000005E-2</v>
      </c>
      <c r="D57" t="s">
        <v>155</v>
      </c>
      <c r="E57" s="7">
        <v>11.25</v>
      </c>
      <c r="F57" s="10"/>
    </row>
    <row r="58" spans="1:8" x14ac:dyDescent="0.3">
      <c r="A58" s="13" t="s">
        <v>104</v>
      </c>
      <c r="B58" s="32">
        <v>0.32916400000000001</v>
      </c>
      <c r="C58" s="4"/>
      <c r="D58" s="4"/>
      <c r="E58" s="4"/>
      <c r="F58" s="3"/>
    </row>
  </sheetData>
  <mergeCells count="3">
    <mergeCell ref="A1:F1"/>
    <mergeCell ref="H1:K1"/>
    <mergeCell ref="H38:J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26FC-82B6-4AF9-95D8-27CD617DC0AA}">
  <dimension ref="A1"/>
  <sheetViews>
    <sheetView workbookViewId="0">
      <selection activeCell="AB33" sqref="AB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pysheet_</vt:lpstr>
      <vt:lpstr>REF</vt:lpstr>
      <vt:lpstr>Sheet1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Killian Noal Bidault</dc:creator>
  <cp:lastModifiedBy>Niels Killian Noal Bidault</cp:lastModifiedBy>
  <dcterms:created xsi:type="dcterms:W3CDTF">2024-03-12T02:16:23Z</dcterms:created>
  <dcterms:modified xsi:type="dcterms:W3CDTF">2025-05-16T14:33:58Z</dcterms:modified>
</cp:coreProperties>
</file>