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kolya\Downloads\ФСА-6\"/>
    </mc:Choice>
  </mc:AlternateContent>
  <xr:revisionPtr revIDLastSave="0" documentId="13_ncr:1_{25D9869B-8C5D-4419-B672-D0FFEAF4068F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Классификация функций" sheetId="1" r:id="rId1"/>
    <sheet name="Оценка функций" sheetId="2" r:id="rId2"/>
    <sheet name="Оценка компонентов" sheetId="3" r:id="rId3"/>
    <sheet name="Матрица" sheetId="4" r:id="rId4"/>
    <sheet name="Диаграммы" sheetId="5" state="hidden" r:id="rId5"/>
    <sheet name="Лист2" sheetId="6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6" l="1"/>
  <c r="H6" i="6"/>
  <c r="H5" i="6"/>
  <c r="H4" i="6"/>
  <c r="H3" i="6"/>
  <c r="H2" i="6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AA7" i="4" s="1"/>
  <c r="E7" i="4"/>
  <c r="C29" i="5" s="1"/>
  <c r="Q24" i="3"/>
  <c r="P24" i="3"/>
  <c r="H24" i="3"/>
  <c r="R23" i="3"/>
  <c r="O23" i="3"/>
  <c r="L23" i="3"/>
  <c r="J23" i="3"/>
  <c r="F23" i="3"/>
  <c r="R22" i="3"/>
  <c r="O22" i="3"/>
  <c r="L22" i="3"/>
  <c r="J22" i="3"/>
  <c r="G22" i="3"/>
  <c r="F22" i="3"/>
  <c r="R21" i="3"/>
  <c r="O21" i="3"/>
  <c r="L21" i="3"/>
  <c r="J21" i="3"/>
  <c r="G21" i="3"/>
  <c r="F21" i="3"/>
  <c r="R20" i="3"/>
  <c r="O20" i="3"/>
  <c r="L20" i="3"/>
  <c r="J20" i="3"/>
  <c r="F20" i="3"/>
  <c r="R19" i="3"/>
  <c r="O19" i="3"/>
  <c r="L19" i="3"/>
  <c r="J19" i="3"/>
  <c r="F19" i="3"/>
  <c r="R18" i="3"/>
  <c r="O18" i="3"/>
  <c r="L18" i="3"/>
  <c r="J18" i="3"/>
  <c r="F18" i="3"/>
  <c r="P17" i="3"/>
  <c r="R17" i="3" s="1"/>
  <c r="O17" i="3"/>
  <c r="L17" i="3"/>
  <c r="J17" i="3"/>
  <c r="F17" i="3"/>
  <c r="P16" i="3"/>
  <c r="R16" i="3" s="1"/>
  <c r="L16" i="3"/>
  <c r="J16" i="3"/>
  <c r="F16" i="3"/>
  <c r="P15" i="3"/>
  <c r="R15" i="3" s="1"/>
  <c r="O15" i="3"/>
  <c r="L15" i="3"/>
  <c r="J15" i="3"/>
  <c r="F15" i="3"/>
  <c r="P14" i="3"/>
  <c r="R14" i="3" s="1"/>
  <c r="O14" i="3"/>
  <c r="L14" i="3"/>
  <c r="J14" i="3"/>
  <c r="G14" i="3"/>
  <c r="G24" i="3" s="1"/>
  <c r="F14" i="3"/>
  <c r="R13" i="3"/>
  <c r="O13" i="3"/>
  <c r="O24" i="3" s="1"/>
  <c r="L13" i="3"/>
  <c r="J13" i="3"/>
  <c r="F13" i="3"/>
  <c r="R12" i="3"/>
  <c r="L12" i="3"/>
  <c r="F12" i="3"/>
  <c r="R11" i="3"/>
  <c r="P11" i="3"/>
  <c r="L11" i="3"/>
  <c r="F11" i="3"/>
  <c r="R10" i="3"/>
  <c r="L10" i="3"/>
  <c r="F10" i="3"/>
  <c r="R9" i="3"/>
  <c r="L9" i="3"/>
  <c r="F9" i="3"/>
  <c r="R8" i="3"/>
  <c r="L8" i="3"/>
  <c r="J8" i="3"/>
  <c r="F8" i="3"/>
  <c r="R7" i="3"/>
  <c r="L7" i="3"/>
  <c r="J7" i="3"/>
  <c r="F7" i="3"/>
  <c r="R6" i="3"/>
  <c r="L6" i="3"/>
  <c r="F6" i="3"/>
  <c r="R5" i="3"/>
  <c r="P5" i="3"/>
  <c r="L5" i="3"/>
  <c r="F5" i="3"/>
  <c r="R4" i="3"/>
  <c r="L4" i="3"/>
  <c r="F4" i="3"/>
  <c r="H18" i="2"/>
  <c r="E23" i="4" s="1"/>
  <c r="H17" i="2"/>
  <c r="E22" i="4" s="1"/>
  <c r="H16" i="2"/>
  <c r="E21" i="4" s="1"/>
  <c r="F16" i="2"/>
  <c r="E16" i="2"/>
  <c r="H15" i="2"/>
  <c r="E20" i="4" s="1"/>
  <c r="F15" i="2"/>
  <c r="E15" i="2"/>
  <c r="H14" i="2"/>
  <c r="E19" i="4" s="1"/>
  <c r="H13" i="2"/>
  <c r="E18" i="4" s="1"/>
  <c r="H12" i="2"/>
  <c r="E17" i="4" s="1"/>
  <c r="F12" i="2"/>
  <c r="E12" i="2"/>
  <c r="H11" i="2"/>
  <c r="E16" i="4" s="1"/>
  <c r="F11" i="2"/>
  <c r="E11" i="2"/>
  <c r="H10" i="2"/>
  <c r="E15" i="4" s="1"/>
  <c r="H9" i="2"/>
  <c r="E14" i="4" s="1"/>
  <c r="H8" i="2"/>
  <c r="E13" i="4" s="1"/>
  <c r="F8" i="2"/>
  <c r="E8" i="2"/>
  <c r="H7" i="2"/>
  <c r="E12" i="4" s="1"/>
  <c r="F7" i="2"/>
  <c r="E7" i="2"/>
  <c r="H6" i="2"/>
  <c r="E11" i="4" s="1"/>
  <c r="D6" i="2"/>
  <c r="E14" i="2" s="1"/>
  <c r="F14" i="2" s="1"/>
  <c r="H5" i="2"/>
  <c r="E10" i="4" s="1"/>
  <c r="E5" i="2"/>
  <c r="F5" i="2" s="1"/>
  <c r="H4" i="2"/>
  <c r="E9" i="4" s="1"/>
  <c r="F4" i="2"/>
  <c r="E4" i="2"/>
  <c r="H3" i="2"/>
  <c r="E8" i="4" s="1"/>
  <c r="H2" i="2"/>
  <c r="E2" i="2"/>
  <c r="F2" i="2" s="1"/>
  <c r="C35" i="5" l="1"/>
  <c r="AA13" i="4"/>
  <c r="C43" i="5"/>
  <c r="AA21" i="4"/>
  <c r="C44" i="5"/>
  <c r="AA22" i="4"/>
  <c r="C42" i="5"/>
  <c r="AA20" i="4"/>
  <c r="C37" i="5"/>
  <c r="AA15" i="4"/>
  <c r="P26" i="4"/>
  <c r="C32" i="5"/>
  <c r="AA10" i="4"/>
  <c r="C38" i="5"/>
  <c r="AA16" i="4"/>
  <c r="AA11" i="4"/>
  <c r="C33" i="5"/>
  <c r="AA23" i="4"/>
  <c r="C45" i="5"/>
  <c r="C31" i="5"/>
  <c r="AA9" i="4"/>
  <c r="C30" i="5"/>
  <c r="AA8" i="4"/>
  <c r="Y26" i="4" s="1"/>
  <c r="C36" i="5"/>
  <c r="AA14" i="4"/>
  <c r="AA17" i="4"/>
  <c r="C39" i="5"/>
  <c r="C34" i="5"/>
  <c r="AA12" i="4"/>
  <c r="C40" i="5"/>
  <c r="AA18" i="4"/>
  <c r="Q26" i="4" s="1"/>
  <c r="R24" i="3"/>
  <c r="C41" i="5"/>
  <c r="AA19" i="4"/>
  <c r="E3" i="2"/>
  <c r="F3" i="2" s="1"/>
  <c r="E9" i="2"/>
  <c r="F9" i="2" s="1"/>
  <c r="E13" i="2"/>
  <c r="F13" i="2" s="1"/>
  <c r="E17" i="2"/>
  <c r="F17" i="2" s="1"/>
  <c r="E6" i="2"/>
  <c r="F6" i="2" s="1"/>
  <c r="E10" i="2"/>
  <c r="F10" i="2" s="1"/>
  <c r="E18" i="2"/>
  <c r="F18" i="2" s="1"/>
  <c r="I23" i="3" l="1"/>
  <c r="Z30" i="5"/>
  <c r="I15" i="3"/>
  <c r="R30" i="5"/>
  <c r="F26" i="4"/>
  <c r="Y27" i="4" s="1"/>
  <c r="M26" i="4"/>
  <c r="G26" i="4"/>
  <c r="N26" i="4"/>
  <c r="L26" i="4"/>
  <c r="H26" i="4"/>
  <c r="O26" i="4"/>
  <c r="T26" i="4"/>
  <c r="S26" i="4"/>
  <c r="U26" i="4"/>
  <c r="V26" i="4"/>
  <c r="I14" i="3"/>
  <c r="Q30" i="5"/>
  <c r="J26" i="4"/>
  <c r="I26" i="4"/>
  <c r="K26" i="4"/>
  <c r="W26" i="4"/>
  <c r="X26" i="4"/>
  <c r="R26" i="4"/>
  <c r="O30" i="5" l="1"/>
  <c r="I12" i="3"/>
  <c r="N27" i="4"/>
  <c r="N30" i="5"/>
  <c r="M27" i="4"/>
  <c r="I11" i="3"/>
  <c r="K30" i="5"/>
  <c r="I8" i="3"/>
  <c r="M8" i="3" s="1"/>
  <c r="N8" i="3" s="1"/>
  <c r="T8" i="3" s="1"/>
  <c r="J27" i="4"/>
  <c r="R27" i="4"/>
  <c r="I16" i="3"/>
  <c r="S30" i="5"/>
  <c r="S27" i="4"/>
  <c r="T30" i="5"/>
  <c r="I17" i="3"/>
  <c r="Q27" i="4"/>
  <c r="F27" i="4"/>
  <c r="I4" i="3"/>
  <c r="G30" i="5"/>
  <c r="W30" i="5"/>
  <c r="V27" i="4"/>
  <c r="I20" i="3"/>
  <c r="V30" i="5"/>
  <c r="U27" i="4"/>
  <c r="I19" i="3"/>
  <c r="Y30" i="5"/>
  <c r="X27" i="4"/>
  <c r="I22" i="3"/>
  <c r="X30" i="5"/>
  <c r="W27" i="4"/>
  <c r="I21" i="3"/>
  <c r="L30" i="5"/>
  <c r="K27" i="4"/>
  <c r="I9" i="3"/>
  <c r="I6" i="3"/>
  <c r="M15" i="3" s="1"/>
  <c r="N15" i="3" s="1"/>
  <c r="T15" i="3" s="1"/>
  <c r="I30" i="5"/>
  <c r="H27" i="4"/>
  <c r="G27" i="4"/>
  <c r="I5" i="3"/>
  <c r="H30" i="5"/>
  <c r="P27" i="4"/>
  <c r="U30" i="5"/>
  <c r="I18" i="3"/>
  <c r="T27" i="4"/>
  <c r="P30" i="5"/>
  <c r="O27" i="4"/>
  <c r="I13" i="3"/>
  <c r="I7" i="3"/>
  <c r="J30" i="5"/>
  <c r="I27" i="4"/>
  <c r="I10" i="3"/>
  <c r="M30" i="5"/>
  <c r="L27" i="4"/>
  <c r="S15" i="3" l="1"/>
  <c r="S8" i="3"/>
  <c r="M20" i="3"/>
  <c r="N20" i="3" s="1"/>
  <c r="T20" i="3" s="1"/>
  <c r="M18" i="3"/>
  <c r="N18" i="3" s="1"/>
  <c r="T18" i="3" s="1"/>
  <c r="M9" i="3"/>
  <c r="N9" i="3" s="1"/>
  <c r="T9" i="3" s="1"/>
  <c r="M14" i="3"/>
  <c r="N14" i="3" s="1"/>
  <c r="T14" i="3" s="1"/>
  <c r="M7" i="3"/>
  <c r="N7" i="3" s="1"/>
  <c r="T7" i="3" s="1"/>
  <c r="M21" i="3"/>
  <c r="N21" i="3" s="1"/>
  <c r="T21" i="3" s="1"/>
  <c r="M5" i="3"/>
  <c r="N5" i="3" s="1"/>
  <c r="T5" i="3" s="1"/>
  <c r="M16" i="3"/>
  <c r="N16" i="3" s="1"/>
  <c r="T16" i="3" s="1"/>
  <c r="M17" i="3"/>
  <c r="N17" i="3" s="1"/>
  <c r="T17" i="3" s="1"/>
  <c r="M13" i="3"/>
  <c r="N13" i="3" s="1"/>
  <c r="T13" i="3" s="1"/>
  <c r="M22" i="3"/>
  <c r="N22" i="3" s="1"/>
  <c r="T22" i="3" s="1"/>
  <c r="M12" i="3"/>
  <c r="N12" i="3" s="1"/>
  <c r="T12" i="3" s="1"/>
  <c r="M6" i="3"/>
  <c r="N6" i="3" s="1"/>
  <c r="T6" i="3" s="1"/>
  <c r="M19" i="3"/>
  <c r="N19" i="3" s="1"/>
  <c r="T19" i="3" s="1"/>
  <c r="M10" i="3"/>
  <c r="N10" i="3" s="1"/>
  <c r="T10" i="3" s="1"/>
  <c r="M11" i="3"/>
  <c r="N11" i="3" s="1"/>
  <c r="T11" i="3" s="1"/>
  <c r="M23" i="3"/>
  <c r="N23" i="3" s="1"/>
  <c r="T23" i="3" s="1"/>
  <c r="M4" i="3"/>
  <c r="S9" i="3" l="1"/>
  <c r="S16" i="3"/>
  <c r="M24" i="3"/>
  <c r="N4" i="3"/>
  <c r="S14" i="3"/>
  <c r="S22" i="3"/>
  <c r="S5" i="3"/>
  <c r="S23" i="3"/>
  <c r="S11" i="3"/>
  <c r="S19" i="3"/>
  <c r="S20" i="3"/>
  <c r="S21" i="3"/>
  <c r="S7" i="3"/>
  <c r="S10" i="3"/>
  <c r="S18" i="3"/>
  <c r="S6" i="3"/>
  <c r="S12" i="3"/>
  <c r="S13" i="3"/>
  <c r="S17" i="3"/>
  <c r="N24" i="3" l="1"/>
  <c r="T4" i="3"/>
  <c r="S4" i="3" l="1"/>
  <c r="S24" i="3" s="1"/>
  <c r="T24" i="3"/>
  <c r="U4" i="3"/>
  <c r="F6" i="4" s="1"/>
  <c r="U26" i="3"/>
  <c r="U15" i="3"/>
  <c r="Q6" i="4" s="1"/>
  <c r="U8" i="3"/>
  <c r="J6" i="4" s="1"/>
  <c r="U9" i="3"/>
  <c r="K6" i="4" s="1"/>
  <c r="U10" i="3"/>
  <c r="L6" i="4" s="1"/>
  <c r="U18" i="3"/>
  <c r="T6" i="4" s="1"/>
  <c r="U16" i="3"/>
  <c r="R6" i="4" s="1"/>
  <c r="U19" i="3"/>
  <c r="U6" i="4" s="1"/>
  <c r="U6" i="3"/>
  <c r="H6" i="4" s="1"/>
  <c r="U12" i="3"/>
  <c r="N6" i="4" s="1"/>
  <c r="U22" i="3"/>
  <c r="X6" i="4" s="1"/>
  <c r="U7" i="3"/>
  <c r="I6" i="4" s="1"/>
  <c r="U17" i="3"/>
  <c r="S6" i="4" s="1"/>
  <c r="U23" i="3"/>
  <c r="Y6" i="4" s="1"/>
  <c r="U20" i="3"/>
  <c r="V6" i="4" s="1"/>
  <c r="U21" i="3"/>
  <c r="W6" i="4" s="1"/>
  <c r="U13" i="3"/>
  <c r="O6" i="4" s="1"/>
  <c r="U11" i="3"/>
  <c r="M6" i="4" s="1"/>
  <c r="U5" i="3"/>
  <c r="G6" i="4" s="1"/>
  <c r="U14" i="3"/>
  <c r="P6" i="4" s="1"/>
  <c r="H25" i="4" l="1"/>
  <c r="I29" i="5"/>
  <c r="H28" i="4"/>
  <c r="I31" i="5" s="1"/>
  <c r="R25" i="4"/>
  <c r="S29" i="5"/>
  <c r="R28" i="4"/>
  <c r="S31" i="5" s="1"/>
  <c r="N29" i="5"/>
  <c r="M25" i="4"/>
  <c r="M28" i="4"/>
  <c r="N31" i="5" s="1"/>
  <c r="K25" i="4"/>
  <c r="L29" i="5"/>
  <c r="K28" i="4"/>
  <c r="L31" i="5" s="1"/>
  <c r="P25" i="4"/>
  <c r="Q29" i="5"/>
  <c r="P28" i="4"/>
  <c r="Q31" i="5" s="1"/>
  <c r="P29" i="5"/>
  <c r="O25" i="4"/>
  <c r="O28" i="4"/>
  <c r="P31" i="5" s="1"/>
  <c r="J25" i="4"/>
  <c r="K29" i="5"/>
  <c r="J28" i="4"/>
  <c r="K31" i="5" s="1"/>
  <c r="U25" i="4"/>
  <c r="V29" i="5"/>
  <c r="U28" i="4"/>
  <c r="V31" i="5" s="1"/>
  <c r="U29" i="5"/>
  <c r="T25" i="4"/>
  <c r="T28" i="4"/>
  <c r="U31" i="5" s="1"/>
  <c r="W25" i="4"/>
  <c r="X29" i="5"/>
  <c r="W28" i="4"/>
  <c r="X31" i="5" s="1"/>
  <c r="Z29" i="5"/>
  <c r="Y25" i="4"/>
  <c r="Y28" i="4"/>
  <c r="Z31" i="5" s="1"/>
  <c r="S25" i="4"/>
  <c r="T29" i="5"/>
  <c r="S28" i="4"/>
  <c r="T31" i="5" s="1"/>
  <c r="Y29" i="5"/>
  <c r="X25" i="4"/>
  <c r="X28" i="4"/>
  <c r="Y31" i="5" s="1"/>
  <c r="G25" i="4"/>
  <c r="H29" i="5"/>
  <c r="G28" i="4"/>
  <c r="H31" i="5" s="1"/>
  <c r="M29" i="5"/>
  <c r="L25" i="4"/>
  <c r="L28" i="4"/>
  <c r="M31" i="5" s="1"/>
  <c r="V25" i="4"/>
  <c r="W29" i="5"/>
  <c r="V28" i="4"/>
  <c r="W31" i="5" s="1"/>
  <c r="Q25" i="4"/>
  <c r="R29" i="5"/>
  <c r="Q28" i="4"/>
  <c r="R31" i="5" s="1"/>
  <c r="J29" i="5"/>
  <c r="I25" i="4"/>
  <c r="I28" i="4"/>
  <c r="J31" i="5" s="1"/>
  <c r="F25" i="4"/>
  <c r="G29" i="5"/>
  <c r="F28" i="4"/>
  <c r="G31" i="5" s="1"/>
  <c r="O29" i="5"/>
  <c r="N25" i="4"/>
  <c r="N28" i="4"/>
  <c r="O31" i="5" s="1"/>
  <c r="AB23" i="4" l="1"/>
  <c r="AB21" i="4"/>
  <c r="AB19" i="4"/>
  <c r="AB17" i="4"/>
  <c r="AB15" i="4"/>
  <c r="AB13" i="4"/>
  <c r="AB11" i="4"/>
  <c r="AB9" i="4"/>
  <c r="AB7" i="4"/>
  <c r="AB22" i="4"/>
  <c r="AB20" i="4"/>
  <c r="AB18" i="4"/>
  <c r="AB16" i="4"/>
  <c r="AB14" i="4"/>
  <c r="AB12" i="4"/>
  <c r="AB10" i="4"/>
  <c r="AB8" i="4"/>
  <c r="D31" i="5" l="1"/>
  <c r="AC9" i="4"/>
  <c r="AD9" i="4"/>
  <c r="E31" i="5" s="1"/>
  <c r="AC22" i="4"/>
  <c r="D44" i="5"/>
  <c r="AD22" i="4"/>
  <c r="E44" i="5" s="1"/>
  <c r="AC10" i="4"/>
  <c r="D32" i="5"/>
  <c r="AD10" i="4"/>
  <c r="E32" i="5" s="1"/>
  <c r="AD7" i="4"/>
  <c r="E29" i="5" s="1"/>
  <c r="D29" i="5"/>
  <c r="AC7" i="4"/>
  <c r="AC8" i="4"/>
  <c r="D30" i="5"/>
  <c r="AD8" i="4"/>
  <c r="E30" i="5" s="1"/>
  <c r="D41" i="5"/>
  <c r="AC19" i="4"/>
  <c r="AD19" i="4"/>
  <c r="E41" i="5" s="1"/>
  <c r="D42" i="5"/>
  <c r="AC20" i="4"/>
  <c r="AD20" i="4"/>
  <c r="E42" i="5" s="1"/>
  <c r="AC13" i="4"/>
  <c r="D35" i="5"/>
  <c r="AD13" i="4"/>
  <c r="E35" i="5" s="1"/>
  <c r="D34" i="5"/>
  <c r="AC12" i="4"/>
  <c r="AD12" i="4"/>
  <c r="E34" i="5" s="1"/>
  <c r="D43" i="5"/>
  <c r="AC21" i="4"/>
  <c r="AD21" i="4"/>
  <c r="E43" i="5" s="1"/>
  <c r="D40" i="5"/>
  <c r="AC18" i="4"/>
  <c r="AD18" i="4"/>
  <c r="E40" i="5" s="1"/>
  <c r="D33" i="5"/>
  <c r="AC11" i="4"/>
  <c r="AD11" i="4"/>
  <c r="E33" i="5" s="1"/>
  <c r="D37" i="5"/>
  <c r="AC15" i="4"/>
  <c r="AD15" i="4"/>
  <c r="E37" i="5" s="1"/>
  <c r="D39" i="5"/>
  <c r="AC17" i="4"/>
  <c r="AD17" i="4"/>
  <c r="E39" i="5" s="1"/>
  <c r="D36" i="5"/>
  <c r="AC14" i="4"/>
  <c r="AD14" i="4"/>
  <c r="E36" i="5" s="1"/>
  <c r="AC16" i="4"/>
  <c r="D38" i="5"/>
  <c r="AD16" i="4"/>
  <c r="E38" i="5" s="1"/>
  <c r="D45" i="5"/>
  <c r="AC23" i="4"/>
  <c r="AD23" i="4"/>
  <c r="E45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4" authorId="0" shapeId="0" xr:uid="{00000000-0006-0000-0200-000008000000}">
      <text>
        <r>
          <rPr>
            <sz val="10"/>
            <color rgb="FF000000"/>
            <rFont val="Arial"/>
            <scheme val="minor"/>
          </rPr>
          <t>На устранение бага
	-Николай Перминов</t>
        </r>
      </text>
    </comment>
    <comment ref="O4" authorId="0" shapeId="0" xr:uid="{00000000-0006-0000-0200-00001C000000}">
      <text>
        <r>
          <rPr>
            <sz val="10"/>
            <color rgb="FF000000"/>
            <rFont val="Arial"/>
            <scheme val="minor"/>
          </rPr>
          <t>За автомат с новым типом номера
	-Николай Перминов</t>
        </r>
      </text>
    </comment>
    <comment ref="P4" authorId="0" shapeId="0" xr:uid="{00000000-0006-0000-0200-000010000000}">
      <text>
        <r>
          <rPr>
            <sz val="10"/>
            <color rgb="FF000000"/>
            <rFont val="Arial"/>
            <scheme val="minor"/>
          </rPr>
          <t>Хостинг
	-Николай Перминов</t>
        </r>
      </text>
    </comment>
    <comment ref="Q4" authorId="0" shapeId="0" xr:uid="{00000000-0006-0000-0200-00000C000000}">
      <text>
        <r>
          <rPr>
            <sz val="10"/>
            <color rgb="FF000000"/>
            <rFont val="Arial"/>
            <scheme val="minor"/>
          </rPr>
          <t>Техподдержка
	-Николай Перминов</t>
        </r>
      </text>
    </comment>
    <comment ref="P5" authorId="0" shapeId="0" xr:uid="{00000000-0006-0000-0200-00000F000000}">
      <text>
        <r>
          <rPr>
            <sz val="10"/>
            <color rgb="FF000000"/>
            <rFont val="Arial"/>
            <scheme val="minor"/>
          </rPr>
          <t>оплата внешнего сервиса
	-Николай Перминов</t>
        </r>
      </text>
    </comment>
    <comment ref="J7" authorId="0" shapeId="0" xr:uid="{00000000-0006-0000-0200-000007000000}">
      <text>
        <r>
          <rPr>
            <sz val="10"/>
            <color rgb="FF000000"/>
            <rFont val="Arial"/>
            <scheme val="minor"/>
          </rPr>
          <t>Дополнительная работа техподдержки
	-Николай Перминов</t>
        </r>
      </text>
    </comment>
    <comment ref="O7" authorId="0" shapeId="0" xr:uid="{00000000-0006-0000-0200-00001D000000}">
      <text>
        <r>
          <rPr>
            <sz val="10"/>
            <color rgb="FF000000"/>
            <rFont val="Arial"/>
            <scheme val="minor"/>
          </rPr>
          <t>На новый тариф
	-Николай Перминов</t>
        </r>
      </text>
    </comment>
    <comment ref="J8" authorId="0" shapeId="0" xr:uid="{00000000-0006-0000-0200-000006000000}">
      <text>
        <r>
          <rPr>
            <sz val="10"/>
            <color rgb="FF000000"/>
            <rFont val="Arial"/>
            <scheme val="minor"/>
          </rPr>
          <t>Дополнительная работа техподдержки
	-Николай Перминов</t>
        </r>
      </text>
    </comment>
    <comment ref="P11" authorId="0" shapeId="0" xr:uid="{00000000-0006-0000-0200-000005000000}">
      <text>
        <r>
          <rPr>
            <sz val="10"/>
            <color rgb="FF000000"/>
            <rFont val="Arial"/>
            <scheme val="minor"/>
          </rPr>
          <t>На оплату верификации по номеру телефона
	-Николай Перминов</t>
        </r>
      </text>
    </comment>
    <comment ref="O13" authorId="0" shapeId="0" xr:uid="{00000000-0006-0000-0200-00001B000000}">
      <text>
        <r>
          <rPr>
            <sz val="10"/>
            <color rgb="FF000000"/>
            <rFont val="Arial"/>
            <scheme val="minor"/>
          </rPr>
          <t>На настройку автомата
	-Николай Перминов</t>
        </r>
      </text>
    </comment>
    <comment ref="G14" authorId="0" shapeId="0" xr:uid="{00000000-0006-0000-0200-000014000000}">
      <text>
        <r>
          <rPr>
            <sz val="10"/>
            <color rgb="FF000000"/>
            <rFont val="Arial"/>
            <scheme val="minor"/>
          </rPr>
          <t>Покупка NAS
	-Николай Перминов</t>
        </r>
      </text>
    </comment>
    <comment ref="O14" authorId="0" shapeId="0" xr:uid="{00000000-0006-0000-0200-000018000000}">
      <text>
        <r>
          <rPr>
            <sz val="10"/>
            <color rgb="FF000000"/>
            <rFont val="Arial"/>
            <scheme val="minor"/>
          </rPr>
          <t>Флешки + камера
	-Николай Перминов
+ настройка автомата
	-Николай Перминов</t>
        </r>
      </text>
    </comment>
    <comment ref="P14" authorId="0" shapeId="0" xr:uid="{00000000-0006-0000-0200-00000E000000}">
      <text>
        <r>
          <rPr>
            <sz val="10"/>
            <color rgb="FF000000"/>
            <rFont val="Arial"/>
            <scheme val="minor"/>
          </rPr>
          <t>потерянные флешки
	-Николай Перминов</t>
        </r>
      </text>
    </comment>
    <comment ref="O15" authorId="0" shapeId="0" xr:uid="{00000000-0006-0000-0200-00001A000000}">
      <text>
        <r>
          <rPr>
            <sz val="10"/>
            <color rgb="FF000000"/>
            <rFont val="Arial"/>
            <scheme val="minor"/>
          </rPr>
          <t>На настройку автомата
	-Николай Перминов</t>
        </r>
      </text>
    </comment>
    <comment ref="O17" authorId="0" shapeId="0" xr:uid="{00000000-0006-0000-0200-000019000000}">
      <text>
        <r>
          <rPr>
            <sz val="10"/>
            <color rgb="FF000000"/>
            <rFont val="Arial"/>
            <scheme val="minor"/>
          </rPr>
          <t>На настройку автомата
	-Николай Перминов</t>
        </r>
      </text>
    </comment>
    <comment ref="J18" authorId="0" shapeId="0" xr:uid="{00000000-0006-0000-0200-000004000000}">
      <text>
        <r>
          <rPr>
            <sz val="10"/>
            <color rgb="FF000000"/>
            <rFont val="Arial"/>
            <scheme val="minor"/>
          </rPr>
          <t>За выезд специалиста на место установки автомата
	-Николай Перминов</t>
        </r>
      </text>
    </comment>
    <comment ref="O18" authorId="0" shapeId="0" xr:uid="{00000000-0006-0000-0200-000013000000}">
      <text>
        <r>
          <rPr>
            <sz val="10"/>
            <color rgb="FF000000"/>
            <rFont val="Arial"/>
            <scheme val="minor"/>
          </rPr>
          <t>На настройку автомата
	-Николай Перминов</t>
        </r>
      </text>
    </comment>
    <comment ref="J19" authorId="0" shapeId="0" xr:uid="{00000000-0006-0000-0200-000003000000}">
      <text>
        <r>
          <rPr>
            <sz val="10"/>
            <color rgb="FF000000"/>
            <rFont val="Arial"/>
            <scheme val="minor"/>
          </rPr>
          <t>Вероятна утеря пледов при взломе аутентификации (40 пледов по 240 рублей) + утерянная прибыль + работа по возврату пледов
	-Николай Перминов</t>
        </r>
      </text>
    </comment>
    <comment ref="O19" authorId="0" shapeId="0" xr:uid="{00000000-0006-0000-0200-000012000000}">
      <text>
        <r>
          <rPr>
            <sz val="10"/>
            <color rgb="FF000000"/>
            <rFont val="Arial"/>
            <scheme val="minor"/>
          </rPr>
          <t>На настройку автомата
	-Николай Перминов</t>
        </r>
      </text>
    </comment>
    <comment ref="J20" authorId="0" shapeId="0" xr:uid="{00000000-0006-0000-0200-000002000000}">
      <text>
        <r>
          <rPr>
            <sz val="10"/>
            <color rgb="FF000000"/>
            <rFont val="Arial"/>
            <scheme val="minor"/>
          </rPr>
          <t>Вероятна утеря пледов при взломе аутентификации (40 пледов по 240 рублей) + утерянная прибыль + работа по возврату пледов
	-Николай Перминов</t>
        </r>
      </text>
    </comment>
    <comment ref="O20" authorId="0" shapeId="0" xr:uid="{00000000-0006-0000-0200-000011000000}">
      <text>
        <r>
          <rPr>
            <sz val="10"/>
            <color rgb="FF000000"/>
            <rFont val="Arial"/>
            <scheme val="minor"/>
          </rPr>
          <t>На настройку автомата
	-Николай Перминов</t>
        </r>
      </text>
    </comment>
    <comment ref="H21" authorId="0" shapeId="0" xr:uid="{00000000-0006-0000-0200-00001F000000}">
      <text>
        <r>
          <rPr>
            <sz val="10"/>
            <color rgb="FF000000"/>
            <rFont val="Arial"/>
            <scheme val="minor"/>
          </rPr>
          <t>На утилизацию камеры
	-Николай Перминов</t>
        </r>
      </text>
    </comment>
    <comment ref="O21" authorId="0" shapeId="0" xr:uid="{00000000-0006-0000-0200-000017000000}">
      <text>
        <r>
          <rPr>
            <sz val="10"/>
            <color rgb="FF000000"/>
            <rFont val="Arial"/>
            <scheme val="minor"/>
          </rPr>
          <t>Камера
	-Николай Перминов
+ на настройку автомата
	-Николай Перминов</t>
        </r>
      </text>
    </comment>
    <comment ref="P21" authorId="0" shapeId="0" xr:uid="{00000000-0006-0000-0200-00000D000000}">
      <text>
        <r>
          <rPr>
            <sz val="10"/>
            <color rgb="FF000000"/>
            <rFont val="Arial"/>
            <scheme val="minor"/>
          </rPr>
          <t>потерянные флешки
	-Николай Перминов</t>
        </r>
      </text>
    </comment>
    <comment ref="G22" authorId="0" shapeId="0" xr:uid="{00000000-0006-0000-0200-00000B000000}">
      <text>
        <r>
          <rPr>
            <sz val="10"/>
            <color rgb="FF000000"/>
            <rFont val="Arial"/>
            <scheme val="minor"/>
          </rPr>
          <t>Покупка программы + покупка NAS
	-Николай Перминов</t>
        </r>
      </text>
    </comment>
    <comment ref="J22" authorId="0" shapeId="0" xr:uid="{00000000-0006-0000-0200-000001000000}">
      <text>
        <r>
          <rPr>
            <sz val="10"/>
            <color rgb="FF000000"/>
            <rFont val="Arial"/>
            <scheme val="minor"/>
          </rPr>
          <t>Выезд специалиста на место
	-Николай Перминов</t>
        </r>
      </text>
    </comment>
    <comment ref="O22" authorId="0" shapeId="0" xr:uid="{00000000-0006-0000-0200-000016000000}">
      <text>
        <r>
          <rPr>
            <sz val="10"/>
            <color rgb="FF000000"/>
            <rFont val="Arial"/>
            <scheme val="minor"/>
          </rPr>
          <t>Камера
	-Николай Перминов
+ на настройку автомата
	-Николай Перминов</t>
        </r>
      </text>
    </comment>
    <comment ref="H23" authorId="0" shapeId="0" xr:uid="{00000000-0006-0000-0200-00001E000000}">
      <text>
        <r>
          <rPr>
            <sz val="10"/>
            <color rgb="FF000000"/>
            <rFont val="Arial"/>
            <scheme val="minor"/>
          </rPr>
          <t>На утилизацию датчиков
	-Николай Перминов</t>
        </r>
      </text>
    </comment>
    <comment ref="O23" authorId="0" shapeId="0" xr:uid="{00000000-0006-0000-0200-000015000000}">
      <text>
        <r>
          <rPr>
            <sz val="10"/>
            <color rgb="FF000000"/>
            <rFont val="Arial"/>
            <scheme val="minor"/>
          </rPr>
          <t>Датчики
	-Николай Перминов
+ на настройку автомата
	-Николай Перминов</t>
        </r>
      </text>
    </comment>
    <comment ref="F24" authorId="0" shapeId="0" xr:uid="{00000000-0006-0000-0200-000009000000}">
      <text>
        <r>
          <rPr>
            <sz val="10"/>
            <color rgb="FF000000"/>
            <rFont val="Arial"/>
            <scheme val="minor"/>
          </rPr>
          <t>Средства на разработку
	-Николай Перминов</t>
        </r>
      </text>
    </comment>
    <comment ref="I24" authorId="0" shapeId="0" xr:uid="{00000000-0006-0000-0200-00000A000000}">
      <text>
        <r>
          <rPr>
            <sz val="10"/>
            <color rgb="FF000000"/>
            <rFont val="Arial"/>
            <scheme val="minor"/>
          </rPr>
          <t>Доход за 1 год
	-Николай Перминов</t>
        </r>
      </text>
    </comment>
  </commentList>
</comments>
</file>

<file path=xl/sharedStrings.xml><?xml version="1.0" encoding="utf-8"?>
<sst xmlns="http://schemas.openxmlformats.org/spreadsheetml/2006/main" count="262" uniqueCount="238">
  <si>
    <t>Функции</t>
  </si>
  <si>
    <t xml:space="preserve">Классификация </t>
  </si>
  <si>
    <t>По содержанию</t>
  </si>
  <si>
    <t xml:space="preserve">По области действия </t>
  </si>
  <si>
    <t xml:space="preserve">По полезности </t>
  </si>
  <si>
    <t xml:space="preserve">По возникновению </t>
  </si>
  <si>
    <t xml:space="preserve">По степени проявления </t>
  </si>
  <si>
    <t>Потребительские</t>
  </si>
  <si>
    <t xml:space="preserve">Технологические </t>
  </si>
  <si>
    <t xml:space="preserve">Внешние </t>
  </si>
  <si>
    <t xml:space="preserve">Внтуренние </t>
  </si>
  <si>
    <t xml:space="preserve">Полезные </t>
  </si>
  <si>
    <t xml:space="preserve">Вредные </t>
  </si>
  <si>
    <t xml:space="preserve">Нейтральные </t>
  </si>
  <si>
    <t xml:space="preserve">Первичные </t>
  </si>
  <si>
    <t xml:space="preserve">Производные </t>
  </si>
  <si>
    <t xml:space="preserve">Актуальные </t>
  </si>
  <si>
    <t xml:space="preserve">Потенциальные </t>
  </si>
  <si>
    <t xml:space="preserve">Главные </t>
  </si>
  <si>
    <t xml:space="preserve">Второстепенные </t>
  </si>
  <si>
    <t xml:space="preserve">Основные </t>
  </si>
  <si>
    <t>Вспомогательные</t>
  </si>
  <si>
    <r>
      <rPr>
        <b/>
        <sz val="10"/>
        <color theme="1"/>
        <rFont val="Arial"/>
      </rPr>
      <t>1</t>
    </r>
    <r>
      <rPr>
        <sz val="10"/>
        <color theme="1"/>
        <rFont val="Arial"/>
      </rPr>
      <t xml:space="preserve"> Взять плед в аренду клиентом </t>
    </r>
  </si>
  <si>
    <r>
      <rPr>
        <b/>
        <sz val="10"/>
        <color theme="1"/>
        <rFont val="Arial"/>
      </rPr>
      <t xml:space="preserve">  1.1</t>
    </r>
    <r>
      <rPr>
        <sz val="10"/>
        <color theme="1"/>
        <rFont val="Arial"/>
      </rPr>
      <t xml:space="preserve"> Взять плату за аренду </t>
    </r>
  </si>
  <si>
    <r>
      <rPr>
        <b/>
        <sz val="10"/>
        <color theme="1"/>
        <rFont val="Arial"/>
      </rPr>
      <t xml:space="preserve">    1.1.1</t>
    </r>
    <r>
      <rPr>
        <sz val="10"/>
        <color theme="1"/>
        <rFont val="Arial"/>
      </rPr>
      <t xml:space="preserve"> Определить тариф аренды</t>
    </r>
  </si>
  <si>
    <r>
      <rPr>
        <b/>
        <sz val="10"/>
        <color theme="1"/>
        <rFont val="Arial"/>
      </rPr>
      <t xml:space="preserve">    1.1.2</t>
    </r>
    <r>
      <rPr>
        <sz val="10"/>
        <color theme="1"/>
        <rFont val="Arial"/>
      </rPr>
      <t xml:space="preserve"> Оплатить аренду пледа</t>
    </r>
  </si>
  <si>
    <r>
      <rPr>
        <b/>
        <sz val="10"/>
        <color theme="1"/>
        <rFont val="Arial"/>
      </rPr>
      <t xml:space="preserve">  1.2</t>
    </r>
    <r>
      <rPr>
        <sz val="10"/>
        <color theme="1"/>
        <rFont val="Arial"/>
      </rPr>
      <t xml:space="preserve"> Выбрать плед</t>
    </r>
  </si>
  <si>
    <r>
      <rPr>
        <b/>
        <sz val="10"/>
        <color theme="1"/>
        <rFont val="Arial"/>
      </rPr>
      <t xml:space="preserve">  1.3</t>
    </r>
    <r>
      <rPr>
        <sz val="10"/>
        <color theme="1"/>
        <rFont val="Arial"/>
      </rPr>
      <t xml:space="preserve"> Открыть ячейку для получения пледа клиентом</t>
    </r>
  </si>
  <si>
    <r>
      <rPr>
        <b/>
        <sz val="10"/>
        <color theme="1"/>
        <rFont val="Arial"/>
      </rPr>
      <t xml:space="preserve">  1.4 (2.1)</t>
    </r>
    <r>
      <rPr>
        <sz val="10"/>
        <color theme="1"/>
        <rFont val="Arial"/>
      </rPr>
      <t xml:space="preserve"> Авторизовать клиента</t>
    </r>
  </si>
  <si>
    <r>
      <rPr>
        <b/>
        <sz val="10"/>
        <color theme="1"/>
        <rFont val="Arial"/>
      </rPr>
      <t>2</t>
    </r>
    <r>
      <rPr>
        <sz val="10"/>
        <color theme="1"/>
        <rFont val="Arial"/>
      </rPr>
      <t xml:space="preserve"> Вернуть плед клиентом </t>
    </r>
  </si>
  <si>
    <r>
      <rPr>
        <b/>
        <sz val="10"/>
        <color theme="1"/>
        <rFont val="Arial"/>
      </rPr>
      <t xml:space="preserve">  2.2</t>
    </r>
    <r>
      <rPr>
        <sz val="10"/>
        <color theme="1"/>
        <rFont val="Arial"/>
      </rPr>
      <t xml:space="preserve"> Открыть ячейку для возврата пледа клиентом</t>
    </r>
  </si>
  <si>
    <r>
      <rPr>
        <b/>
        <sz val="10"/>
        <color theme="1"/>
        <rFont val="Arial"/>
      </rPr>
      <t xml:space="preserve">  2.3</t>
    </r>
    <r>
      <rPr>
        <sz val="10"/>
        <color theme="1"/>
        <rFont val="Arial"/>
      </rPr>
      <t xml:space="preserve"> Определить, положен ли плед в ячейку</t>
    </r>
  </si>
  <si>
    <r>
      <rPr>
        <b/>
        <sz val="10"/>
        <color theme="1"/>
        <rFont val="Arial"/>
      </rPr>
      <t>3</t>
    </r>
    <r>
      <rPr>
        <sz val="10"/>
        <color theme="1"/>
        <rFont val="Arial"/>
      </rPr>
      <t xml:space="preserve"> Выбрать автомат </t>
    </r>
  </si>
  <si>
    <r>
      <rPr>
        <b/>
        <sz val="10"/>
        <color theme="1"/>
        <rFont val="Arial"/>
      </rPr>
      <t xml:space="preserve">  3.1</t>
    </r>
    <r>
      <rPr>
        <sz val="10"/>
        <color theme="1"/>
        <rFont val="Arial"/>
      </rPr>
      <t xml:space="preserve"> Найти ближайшее место на карте, где можно взять/сдать плед</t>
    </r>
  </si>
  <si>
    <r>
      <rPr>
        <b/>
        <sz val="10"/>
        <color theme="1"/>
        <rFont val="Arial"/>
      </rPr>
      <t xml:space="preserve">  3.2</t>
    </r>
    <r>
      <rPr>
        <sz val="10"/>
        <color theme="1"/>
        <rFont val="Arial"/>
      </rPr>
      <t xml:space="preserve"> Открыть меню конкретного автомата, сканировав QR-код на сайте</t>
    </r>
  </si>
  <si>
    <r>
      <rPr>
        <b/>
        <sz val="10"/>
        <color theme="1"/>
        <rFont val="Arial"/>
      </rPr>
      <t xml:space="preserve">  3.3</t>
    </r>
    <r>
      <rPr>
        <sz val="10"/>
        <color theme="1"/>
        <rFont val="Arial"/>
      </rPr>
      <t xml:space="preserve"> Открыть меню конкретного автомата, введя идентификационный код автомата (код написан на автомате)</t>
    </r>
  </si>
  <si>
    <r>
      <rPr>
        <b/>
        <sz val="10"/>
        <color theme="1"/>
        <rFont val="Arial"/>
      </rPr>
      <t xml:space="preserve">  3.4</t>
    </r>
    <r>
      <rPr>
        <sz val="10"/>
        <color theme="1"/>
        <rFont val="Arial"/>
      </rPr>
      <t xml:space="preserve"> Открыть меню конкретного автомата по ссылке</t>
    </r>
  </si>
  <si>
    <r>
      <rPr>
        <b/>
        <sz val="10"/>
        <color theme="1"/>
        <rFont val="Arial"/>
      </rPr>
      <t>4</t>
    </r>
    <r>
      <rPr>
        <sz val="10"/>
        <color theme="1"/>
        <rFont val="Arial"/>
      </rPr>
      <t xml:space="preserve"> Технически обслужить автомат </t>
    </r>
  </si>
  <si>
    <r>
      <rPr>
        <b/>
        <sz val="10"/>
        <color theme="1"/>
        <rFont val="Arial"/>
      </rPr>
      <t xml:space="preserve">  4.1</t>
    </r>
    <r>
      <rPr>
        <sz val="10"/>
        <color theme="1"/>
        <rFont val="Arial"/>
      </rPr>
      <t xml:space="preserve"> Открыть все ячейки с использованными пледами</t>
    </r>
  </si>
  <si>
    <r>
      <rPr>
        <b/>
        <sz val="10"/>
        <color theme="1"/>
        <rFont val="Arial"/>
      </rPr>
      <t xml:space="preserve">  4.2</t>
    </r>
    <r>
      <rPr>
        <sz val="10"/>
        <color theme="1"/>
        <rFont val="Arial"/>
      </rPr>
      <t xml:space="preserve"> Удаленно открыть определенные ячейки</t>
    </r>
  </si>
  <si>
    <r>
      <rPr>
        <b/>
        <sz val="10"/>
        <color theme="1"/>
        <rFont val="Arial"/>
      </rPr>
      <t xml:space="preserve">  4.3</t>
    </r>
    <r>
      <rPr>
        <sz val="10"/>
        <color theme="1"/>
        <rFont val="Arial"/>
      </rPr>
      <t xml:space="preserve"> Просмотреть видео с камеры наблюдения</t>
    </r>
  </si>
  <si>
    <r>
      <rPr>
        <b/>
        <sz val="10"/>
        <color theme="1"/>
        <rFont val="Arial"/>
      </rPr>
      <t xml:space="preserve">  4.4</t>
    </r>
    <r>
      <rPr>
        <sz val="10"/>
        <color theme="1"/>
        <rFont val="Arial"/>
      </rPr>
      <t xml:space="preserve"> Сохранить видео с камеры наблюдения</t>
    </r>
  </si>
  <si>
    <r>
      <rPr>
        <b/>
        <sz val="10"/>
        <color theme="1"/>
        <rFont val="Arial"/>
      </rPr>
      <t xml:space="preserve">  4.5</t>
    </r>
    <r>
      <rPr>
        <sz val="10"/>
        <color theme="1"/>
        <rFont val="Arial"/>
      </rPr>
      <t xml:space="preserve"> Авторизовать специалиста технической службы</t>
    </r>
  </si>
  <si>
    <r>
      <rPr>
        <b/>
        <sz val="10"/>
        <color theme="1"/>
        <rFont val="Arial"/>
      </rPr>
      <t xml:space="preserve">  4.6</t>
    </r>
    <r>
      <rPr>
        <sz val="10"/>
        <color theme="1"/>
        <rFont val="Arial"/>
      </rPr>
      <t xml:space="preserve"> Динамически изменять цены в соответствии с функцией </t>
    </r>
  </si>
  <si>
    <t>Процент значимости</t>
  </si>
  <si>
    <t>Нормализированные данные</t>
  </si>
  <si>
    <t>Выведенная 10-балльная система</t>
  </si>
  <si>
    <t>Экспертная 10-бальная система</t>
  </si>
  <si>
    <t>Итоговая оценка</t>
  </si>
  <si>
    <r>
      <rPr>
        <b/>
        <sz val="10"/>
        <color rgb="FF000000"/>
        <rFont val="Arial"/>
      </rPr>
      <t xml:space="preserve">1 </t>
    </r>
    <r>
      <rPr>
        <sz val="10"/>
        <color rgb="FF000000"/>
        <rFont val="Arial"/>
      </rPr>
      <t>Сдача пледа в аренду</t>
    </r>
  </si>
  <si>
    <r>
      <rPr>
        <b/>
        <sz val="10"/>
        <color theme="1"/>
        <rFont val="Arial"/>
      </rPr>
      <t xml:space="preserve">1.1 </t>
    </r>
    <r>
      <rPr>
        <sz val="10"/>
        <color theme="1"/>
        <rFont val="Arial"/>
      </rPr>
      <t>Взять плату за аренду</t>
    </r>
  </si>
  <si>
    <r>
      <rPr>
        <b/>
        <sz val="10"/>
        <color theme="1"/>
        <rFont val="Arial"/>
      </rPr>
      <t>1.1.1</t>
    </r>
    <r>
      <rPr>
        <sz val="10"/>
        <color theme="1"/>
        <rFont val="Arial"/>
      </rPr>
      <t xml:space="preserve"> Определить тариф аренды</t>
    </r>
  </si>
  <si>
    <r>
      <rPr>
        <b/>
        <sz val="10"/>
        <color theme="1"/>
        <rFont val="Arial"/>
      </rPr>
      <t>1.1.2</t>
    </r>
    <r>
      <rPr>
        <sz val="10"/>
        <color theme="1"/>
        <rFont val="Arial"/>
      </rPr>
      <t xml:space="preserve"> Оплатить аренду пледа</t>
    </r>
  </si>
  <si>
    <r>
      <rPr>
        <b/>
        <sz val="10"/>
        <color theme="1"/>
        <rFont val="Arial"/>
      </rPr>
      <t>1.2</t>
    </r>
    <r>
      <rPr>
        <sz val="10"/>
        <color theme="1"/>
        <rFont val="Arial"/>
      </rPr>
      <t xml:space="preserve"> Выбрать плед</t>
    </r>
  </si>
  <si>
    <r>
      <rPr>
        <b/>
        <sz val="10"/>
        <color theme="1"/>
        <rFont val="Arial"/>
      </rPr>
      <t>1.3</t>
    </r>
    <r>
      <rPr>
        <sz val="10"/>
        <color theme="1"/>
        <rFont val="Arial"/>
      </rPr>
      <t xml:space="preserve"> Открыть ячейку для получения пледа клиентом</t>
    </r>
  </si>
  <si>
    <r>
      <rPr>
        <b/>
        <sz val="10"/>
        <color theme="1"/>
        <rFont val="Arial"/>
      </rPr>
      <t>1.4 (2.1)</t>
    </r>
    <r>
      <rPr>
        <sz val="10"/>
        <color theme="1"/>
        <rFont val="Arial"/>
      </rPr>
      <t xml:space="preserve"> Авторизовать клиента</t>
    </r>
  </si>
  <si>
    <r>
      <rPr>
        <b/>
        <sz val="10"/>
        <color theme="1"/>
        <rFont val="Arial"/>
      </rPr>
      <t xml:space="preserve">2 </t>
    </r>
    <r>
      <rPr>
        <sz val="10"/>
        <color theme="1"/>
        <rFont val="Arial"/>
      </rPr>
      <t>Возврат пледа в автомат</t>
    </r>
  </si>
  <si>
    <r>
      <rPr>
        <b/>
        <sz val="10"/>
        <color theme="1"/>
        <rFont val="Arial"/>
      </rPr>
      <t>2.2</t>
    </r>
    <r>
      <rPr>
        <sz val="10"/>
        <color theme="1"/>
        <rFont val="Arial"/>
      </rPr>
      <t xml:space="preserve"> Открыть ячейку для возврата пледа клиентом</t>
    </r>
  </si>
  <si>
    <r>
      <rPr>
        <b/>
        <sz val="10"/>
        <color theme="1"/>
        <rFont val="Arial"/>
      </rPr>
      <t>2.3</t>
    </r>
    <r>
      <rPr>
        <sz val="10"/>
        <color theme="1"/>
        <rFont val="Arial"/>
      </rPr>
      <t xml:space="preserve"> Определить, положен ли плед в ячейку</t>
    </r>
  </si>
  <si>
    <r>
      <rPr>
        <b/>
        <sz val="10"/>
        <color theme="1"/>
        <rFont val="Arial"/>
      </rPr>
      <t xml:space="preserve">3 </t>
    </r>
    <r>
      <rPr>
        <sz val="10"/>
        <color theme="1"/>
        <rFont val="Arial"/>
      </rPr>
      <t xml:space="preserve">Выбор автомата </t>
    </r>
  </si>
  <si>
    <r>
      <rPr>
        <b/>
        <sz val="10"/>
        <color theme="1"/>
        <rFont val="Arial"/>
      </rPr>
      <t>3.1</t>
    </r>
    <r>
      <rPr>
        <sz val="10"/>
        <color theme="1"/>
        <rFont val="Arial"/>
      </rPr>
      <t xml:space="preserve"> Найти ближайшее место на карте, где можно взять/сдать плед</t>
    </r>
  </si>
  <si>
    <r>
      <rPr>
        <b/>
        <sz val="10"/>
        <color theme="1"/>
        <rFont val="Arial"/>
      </rPr>
      <t>3.2</t>
    </r>
    <r>
      <rPr>
        <sz val="10"/>
        <color theme="1"/>
        <rFont val="Arial"/>
      </rPr>
      <t xml:space="preserve"> Открыть меню конкретного автомата, сканировав QR-код на сайте</t>
    </r>
  </si>
  <si>
    <r>
      <rPr>
        <b/>
        <sz val="10"/>
        <color theme="1"/>
        <rFont val="Arial"/>
      </rPr>
      <t>3.3</t>
    </r>
    <r>
      <rPr>
        <sz val="10"/>
        <color theme="1"/>
        <rFont val="Arial"/>
      </rPr>
      <t xml:space="preserve"> Открыть меню конкретного автомата, введя идентификационный код автомата (код написан на автомате)</t>
    </r>
  </si>
  <si>
    <r>
      <rPr>
        <b/>
        <sz val="10"/>
        <color theme="1"/>
        <rFont val="Arial"/>
      </rPr>
      <t>3.4</t>
    </r>
    <r>
      <rPr>
        <sz val="10"/>
        <color theme="1"/>
        <rFont val="Arial"/>
      </rPr>
      <t xml:space="preserve"> Открыть меню конкретного автомата по ссылке</t>
    </r>
  </si>
  <si>
    <r>
      <rPr>
        <b/>
        <sz val="10"/>
        <color theme="1"/>
        <rFont val="Arial"/>
      </rPr>
      <t xml:space="preserve">4 </t>
    </r>
    <r>
      <rPr>
        <sz val="10"/>
        <color theme="1"/>
        <rFont val="Arial"/>
      </rPr>
      <t xml:space="preserve">Техническое обслуживание </t>
    </r>
  </si>
  <si>
    <r>
      <rPr>
        <b/>
        <sz val="10"/>
        <color theme="1"/>
        <rFont val="Arial"/>
      </rPr>
      <t>4.1</t>
    </r>
    <r>
      <rPr>
        <sz val="10"/>
        <color theme="1"/>
        <rFont val="Arial"/>
      </rPr>
      <t xml:space="preserve"> Открыть все ячейки с использованными пледами</t>
    </r>
  </si>
  <si>
    <r>
      <rPr>
        <b/>
        <sz val="10"/>
        <color theme="1"/>
        <rFont val="Arial"/>
      </rPr>
      <t>4.2</t>
    </r>
    <r>
      <rPr>
        <sz val="10"/>
        <color theme="1"/>
        <rFont val="Arial"/>
      </rPr>
      <t xml:space="preserve"> Удаленно открыть определенные ячейки</t>
    </r>
  </si>
  <si>
    <r>
      <rPr>
        <b/>
        <sz val="10"/>
        <color theme="1"/>
        <rFont val="Arial"/>
      </rPr>
      <t>4.3</t>
    </r>
    <r>
      <rPr>
        <sz val="10"/>
        <color theme="1"/>
        <rFont val="Arial"/>
      </rPr>
      <t xml:space="preserve"> Просмотреть видео с камеры наблюдения</t>
    </r>
  </si>
  <si>
    <r>
      <rPr>
        <b/>
        <sz val="10"/>
        <color theme="1"/>
        <rFont val="Arial"/>
      </rPr>
      <t>4.4</t>
    </r>
    <r>
      <rPr>
        <sz val="10"/>
        <color theme="1"/>
        <rFont val="Arial"/>
      </rPr>
      <t xml:space="preserve"> Сохранить видео с камеры наблюдения</t>
    </r>
  </si>
  <si>
    <r>
      <rPr>
        <b/>
        <sz val="10"/>
        <color theme="1"/>
        <rFont val="Arial"/>
      </rPr>
      <t>4.5</t>
    </r>
    <r>
      <rPr>
        <sz val="10"/>
        <color theme="1"/>
        <rFont val="Arial"/>
      </rPr>
      <t xml:space="preserve"> Авторизовать специалиста технической службы</t>
    </r>
  </si>
  <si>
    <r>
      <rPr>
        <b/>
        <sz val="10"/>
        <color theme="1"/>
        <rFont val="Arial"/>
      </rPr>
      <t>4.6</t>
    </r>
    <r>
      <rPr>
        <sz val="10"/>
        <color theme="1"/>
        <rFont val="Arial"/>
      </rPr>
      <t xml:space="preserve"> Динамически изменять цены в соответствии с функцией </t>
    </r>
  </si>
  <si>
    <t>Компоненты</t>
  </si>
  <si>
    <t>Разовые затраты</t>
  </si>
  <si>
    <t>Множественные затраты</t>
  </si>
  <si>
    <t>Оценка затрат на компоненты</t>
  </si>
  <si>
    <t>Итоговая оценка стоимости</t>
  </si>
  <si>
    <t>Реализация</t>
  </si>
  <si>
    <t>Комплектующие</t>
  </si>
  <si>
    <t>Вывод из эксплуатации</t>
  </si>
  <si>
    <t>Оценка беспокойства</t>
  </si>
  <si>
    <t>Общаяя оценка разовых затрат</t>
  </si>
  <si>
    <t>На 1 новый экзепляр</t>
  </si>
  <si>
    <t>В ходе эксплуатации</t>
  </si>
  <si>
    <t>Общая стоимость без разовых затрат</t>
  </si>
  <si>
    <t>Процент затраченных ресурсов</t>
  </si>
  <si>
    <t>Цена реализации</t>
  </si>
  <si>
    <t>Цена комплектующих</t>
  </si>
  <si>
    <t>Стоимость вывода из эксплуатации</t>
  </si>
  <si>
    <t>Оценка стоимости выхода из строя (значимость)</t>
  </si>
  <si>
    <t>Оценка стоимости восстановления в состояние до выхода из строя</t>
  </si>
  <si>
    <t>Оценка вероятности выхода из строя</t>
  </si>
  <si>
    <t>Вероятность выхода из строя</t>
  </si>
  <si>
    <t>Цена беспокойства</t>
  </si>
  <si>
    <t>Оценка стоимости внедрения</t>
  </si>
  <si>
    <t>Оценка стоимости эксплуатации</t>
  </si>
  <si>
    <t>Оценка стоимости сопровождения</t>
  </si>
  <si>
    <t>Общая оценка затрат в ходе эксплуатации</t>
  </si>
  <si>
    <r>
      <rPr>
        <b/>
        <sz val="10"/>
        <color theme="1"/>
        <rFont val="Arial"/>
      </rPr>
      <t xml:space="preserve">1 </t>
    </r>
    <r>
      <rPr>
        <sz val="10"/>
        <color theme="1"/>
        <rFont val="Arial"/>
      </rPr>
      <t>Удлаенный сервер</t>
    </r>
  </si>
  <si>
    <r>
      <rPr>
        <b/>
        <sz val="10"/>
        <color theme="1"/>
        <rFont val="Arial"/>
      </rPr>
      <t xml:space="preserve">1.1 </t>
    </r>
    <r>
      <rPr>
        <sz val="10"/>
        <color theme="1"/>
        <rFont val="Arial"/>
      </rPr>
      <t>Клиентский сайт</t>
    </r>
  </si>
  <si>
    <r>
      <rPr>
        <b/>
        <sz val="10"/>
        <color theme="1"/>
        <rFont val="Arial"/>
      </rPr>
      <t>1.1.1</t>
    </r>
    <r>
      <rPr>
        <sz val="10"/>
        <color theme="1"/>
        <rFont val="Arial"/>
      </rPr>
      <t xml:space="preserve"> Интерфейс ввода идентификационного кода автомата</t>
    </r>
  </si>
  <si>
    <t>Редко</t>
  </si>
  <si>
    <r>
      <rPr>
        <b/>
        <sz val="10"/>
        <color theme="1"/>
        <rFont val="Arial"/>
      </rPr>
      <t>1.1.2</t>
    </r>
    <r>
      <rPr>
        <sz val="10"/>
        <color theme="1"/>
        <rFont val="Arial"/>
      </rPr>
      <t xml:space="preserve"> Интерфейс считывания QR-кода</t>
    </r>
  </si>
  <si>
    <t>Нечасто</t>
  </si>
  <si>
    <r>
      <rPr>
        <b/>
        <sz val="10"/>
        <color theme="1"/>
        <rFont val="Arial"/>
      </rPr>
      <t>1.1.3</t>
    </r>
    <r>
      <rPr>
        <sz val="10"/>
        <color theme="1"/>
        <rFont val="Arial"/>
      </rPr>
      <t xml:space="preserve"> Интерфейс получения пледа</t>
    </r>
  </si>
  <si>
    <r>
      <rPr>
        <b/>
        <sz val="10"/>
        <color theme="1"/>
        <rFont val="Arial"/>
      </rPr>
      <t>1.1.4</t>
    </r>
    <r>
      <rPr>
        <sz val="10"/>
        <color theme="1"/>
        <rFont val="Arial"/>
      </rPr>
      <t xml:space="preserve"> Интерфейс выбора тарифа</t>
    </r>
  </si>
  <si>
    <r>
      <rPr>
        <b/>
        <sz val="10"/>
        <color theme="1"/>
        <rFont val="Arial"/>
      </rPr>
      <t>1.1.5</t>
    </r>
    <r>
      <rPr>
        <sz val="10"/>
        <color theme="1"/>
        <rFont val="Arial"/>
      </rPr>
      <t xml:space="preserve"> Интерфейс возврата пледа</t>
    </r>
  </si>
  <si>
    <r>
      <rPr>
        <b/>
        <sz val="10"/>
        <color theme="1"/>
        <rFont val="Arial"/>
      </rPr>
      <t>1.1.6</t>
    </r>
    <r>
      <rPr>
        <sz val="10"/>
        <color theme="1"/>
        <rFont val="Arial"/>
      </rPr>
      <t xml:space="preserve"> Интерфейс оплаты</t>
    </r>
  </si>
  <si>
    <r>
      <rPr>
        <b/>
        <sz val="10"/>
        <color theme="1"/>
        <rFont val="Arial"/>
      </rPr>
      <t>1.1.7</t>
    </r>
    <r>
      <rPr>
        <sz val="10"/>
        <color theme="1"/>
        <rFont val="Arial"/>
      </rPr>
      <t xml:space="preserve"> Интерфейс карты с автоматами</t>
    </r>
  </si>
  <si>
    <t>Часто</t>
  </si>
  <si>
    <r>
      <rPr>
        <b/>
        <sz val="10"/>
        <color theme="1"/>
        <rFont val="Arial"/>
      </rPr>
      <t>1.1.8</t>
    </r>
    <r>
      <rPr>
        <sz val="10"/>
        <color theme="1"/>
        <rFont val="Arial"/>
      </rPr>
      <t xml:space="preserve"> Интерфейс авторизации</t>
    </r>
  </si>
  <si>
    <r>
      <rPr>
        <b/>
        <sz val="10"/>
        <color theme="1"/>
        <rFont val="Arial"/>
      </rPr>
      <t>1.1.9</t>
    </r>
    <r>
      <rPr>
        <sz val="10"/>
        <color theme="1"/>
        <rFont val="Arial"/>
      </rPr>
      <t xml:space="preserve"> Интерфейс меню автомата (возврат пледа, получение пледа)</t>
    </r>
  </si>
  <si>
    <t>Очень редко</t>
  </si>
  <si>
    <r>
      <rPr>
        <b/>
        <sz val="10"/>
        <color theme="1"/>
        <rFont val="Arial"/>
      </rPr>
      <t>1.2</t>
    </r>
    <r>
      <rPr>
        <sz val="10"/>
        <color theme="1"/>
        <rFont val="Arial"/>
      </rPr>
      <t xml:space="preserve"> Информационный сервер </t>
    </r>
  </si>
  <si>
    <r>
      <rPr>
        <b/>
        <sz val="10"/>
        <color theme="1"/>
        <rFont val="Arial"/>
      </rPr>
      <t>1.2.1</t>
    </r>
    <r>
      <rPr>
        <sz val="10"/>
        <color theme="1"/>
        <rFont val="Arial"/>
      </rPr>
      <t xml:space="preserve"> Модуль информации об автомате (какие ячейки доступны)</t>
    </r>
  </si>
  <si>
    <r>
      <rPr>
        <b/>
        <sz val="10"/>
        <color theme="1"/>
        <rFont val="Arial"/>
      </rPr>
      <t>1.2.2</t>
    </r>
    <r>
      <rPr>
        <sz val="10"/>
        <color theme="1"/>
        <rFont val="Arial"/>
      </rPr>
      <t xml:space="preserve"> Модуль видеозаписей</t>
    </r>
  </si>
  <si>
    <r>
      <rPr>
        <b/>
        <sz val="10"/>
        <color theme="1"/>
        <rFont val="Arial"/>
      </rPr>
      <t>1.2.3</t>
    </r>
    <r>
      <rPr>
        <sz val="10"/>
        <color theme="1"/>
        <rFont val="Arial"/>
      </rPr>
      <t xml:space="preserve"> Модуль информации об автоматах (о местоположении автоматов)</t>
    </r>
  </si>
  <si>
    <r>
      <rPr>
        <b/>
        <sz val="10"/>
        <color theme="1"/>
        <rFont val="Arial"/>
      </rPr>
      <t>1.2.4</t>
    </r>
    <r>
      <rPr>
        <sz val="10"/>
        <color theme="1"/>
        <rFont val="Arial"/>
      </rPr>
      <t xml:space="preserve"> Модуль оплаты</t>
    </r>
  </si>
  <si>
    <r>
      <rPr>
        <b/>
        <sz val="10"/>
        <color theme="1"/>
        <rFont val="Arial"/>
      </rPr>
      <t>1.2.5</t>
    </r>
    <r>
      <rPr>
        <sz val="10"/>
        <color theme="1"/>
        <rFont val="Arial"/>
      </rPr>
      <t xml:space="preserve"> Модуль аутентификации </t>
    </r>
  </si>
  <si>
    <r>
      <rPr>
        <b/>
        <sz val="10"/>
        <color theme="1"/>
        <rFont val="Arial"/>
      </rPr>
      <t xml:space="preserve">2 </t>
    </r>
    <r>
      <rPr>
        <sz val="10"/>
        <color theme="1"/>
        <rFont val="Arial"/>
      </rPr>
      <t xml:space="preserve">Программа для автомата </t>
    </r>
  </si>
  <si>
    <r>
      <rPr>
        <b/>
        <sz val="10"/>
        <color theme="1"/>
        <rFont val="Arial"/>
      </rPr>
      <t>2.1</t>
    </r>
    <r>
      <rPr>
        <sz val="10"/>
        <color theme="1"/>
        <rFont val="Arial"/>
      </rPr>
      <t xml:space="preserve"> Модуль удаленного управления ячейками</t>
    </r>
  </si>
  <si>
    <r>
      <rPr>
        <b/>
        <sz val="10"/>
        <color theme="1"/>
        <rFont val="Arial"/>
      </rPr>
      <t>2.2</t>
    </r>
    <r>
      <rPr>
        <sz val="10"/>
        <color theme="1"/>
        <rFont val="Arial"/>
      </rPr>
      <t xml:space="preserve"> Модуль связи с информационным сервером (аутентификация)</t>
    </r>
  </si>
  <si>
    <r>
      <rPr>
        <b/>
        <sz val="10"/>
        <color theme="1"/>
        <rFont val="Arial"/>
      </rPr>
      <t xml:space="preserve">2.3 </t>
    </r>
    <r>
      <rPr>
        <sz val="10"/>
        <color theme="1"/>
        <rFont val="Arial"/>
      </rPr>
      <t>Модуль связи с приложением клиента (открытие ячейки)</t>
    </r>
  </si>
  <si>
    <r>
      <rPr>
        <b/>
        <sz val="10"/>
        <color theme="1"/>
        <rFont val="Arial"/>
      </rPr>
      <t>2.4</t>
    </r>
    <r>
      <rPr>
        <sz val="10"/>
        <color theme="1"/>
        <rFont val="Arial"/>
      </rPr>
      <t xml:space="preserve"> Модуль видеозаписи</t>
    </r>
  </si>
  <si>
    <r>
      <rPr>
        <b/>
        <sz val="10"/>
        <color theme="1"/>
        <rFont val="Arial"/>
      </rPr>
      <t>2.5</t>
    </r>
    <r>
      <rPr>
        <sz val="10"/>
        <color theme="1"/>
        <rFont val="Arial"/>
      </rPr>
      <t xml:space="preserve"> Модуль онлайн видео</t>
    </r>
  </si>
  <si>
    <t>Очень часто</t>
  </si>
  <si>
    <r>
      <rPr>
        <b/>
        <sz val="10"/>
        <color theme="1"/>
        <rFont val="Arial"/>
      </rPr>
      <t>2.6</t>
    </r>
    <r>
      <rPr>
        <sz val="10"/>
        <color theme="1"/>
        <rFont val="Arial"/>
      </rPr>
      <t xml:space="preserve"> Модуль считывания информации о пледе в ячейке</t>
    </r>
  </si>
  <si>
    <t>Общая цена</t>
  </si>
  <si>
    <t>Коэфициент преобразования стоимости в баллы:</t>
  </si>
  <si>
    <t>Количество компонентов</t>
  </si>
  <si>
    <t>Значимость на один компонент</t>
  </si>
  <si>
    <t>Стоимость функции</t>
  </si>
  <si>
    <t>Нормированная стоимость функции</t>
  </si>
  <si>
    <t>Отношение значимости к стоимости функции</t>
  </si>
  <si>
    <r>
      <rPr>
        <b/>
        <sz val="10"/>
        <color theme="1"/>
        <rFont val="Arial"/>
      </rPr>
      <t xml:space="preserve">1 </t>
    </r>
    <r>
      <rPr>
        <sz val="10"/>
        <color theme="1"/>
        <rFont val="Arial"/>
      </rPr>
      <t>Удлаенный сервер</t>
    </r>
  </si>
  <si>
    <r>
      <rPr>
        <b/>
        <sz val="10"/>
        <color theme="1"/>
        <rFont val="Arial"/>
      </rPr>
      <t xml:space="preserve">2 </t>
    </r>
    <r>
      <rPr>
        <sz val="10"/>
        <color theme="1"/>
        <rFont val="Arial"/>
      </rPr>
      <t xml:space="preserve">Программа для автомата </t>
    </r>
  </si>
  <si>
    <r>
      <rPr>
        <b/>
        <sz val="10"/>
        <color theme="1"/>
        <rFont val="Arial"/>
      </rPr>
      <t xml:space="preserve">1.1 </t>
    </r>
    <r>
      <rPr>
        <sz val="10"/>
        <color theme="1"/>
        <rFont val="Arial"/>
      </rPr>
      <t>Клиентский сайт</t>
    </r>
  </si>
  <si>
    <r>
      <rPr>
        <b/>
        <sz val="10"/>
        <color theme="1"/>
        <rFont val="Arial"/>
      </rPr>
      <t>1.2</t>
    </r>
    <r>
      <rPr>
        <sz val="10"/>
        <color theme="1"/>
        <rFont val="Arial"/>
      </rPr>
      <t xml:space="preserve"> Информационный сервер </t>
    </r>
  </si>
  <si>
    <r>
      <rPr>
        <b/>
        <sz val="10"/>
        <color theme="1"/>
        <rFont val="Arial"/>
      </rPr>
      <t>1.1.1</t>
    </r>
    <r>
      <rPr>
        <sz val="10"/>
        <color theme="1"/>
        <rFont val="Arial"/>
      </rPr>
      <t xml:space="preserve"> Интерфейс ввода идентификационного кода автомата</t>
    </r>
  </si>
  <si>
    <r>
      <rPr>
        <b/>
        <sz val="10"/>
        <color theme="1"/>
        <rFont val="Arial"/>
      </rPr>
      <t>1.1.2</t>
    </r>
    <r>
      <rPr>
        <sz val="10"/>
        <color theme="1"/>
        <rFont val="Arial"/>
      </rPr>
      <t xml:space="preserve"> Интерфейс считывания QR-кода</t>
    </r>
  </si>
  <si>
    <r>
      <rPr>
        <b/>
        <sz val="10"/>
        <color theme="1"/>
        <rFont val="Arial"/>
      </rPr>
      <t>1.1.3</t>
    </r>
    <r>
      <rPr>
        <sz val="10"/>
        <color theme="1"/>
        <rFont val="Arial"/>
      </rPr>
      <t xml:space="preserve"> Интерфейс получения пледа</t>
    </r>
  </si>
  <si>
    <r>
      <rPr>
        <b/>
        <sz val="10"/>
        <color theme="1"/>
        <rFont val="Arial"/>
      </rPr>
      <t>1.1.4</t>
    </r>
    <r>
      <rPr>
        <sz val="10"/>
        <color theme="1"/>
        <rFont val="Arial"/>
      </rPr>
      <t xml:space="preserve"> Интерфейс выбора тарифа</t>
    </r>
  </si>
  <si>
    <r>
      <rPr>
        <b/>
        <sz val="10"/>
        <color theme="1"/>
        <rFont val="Arial"/>
      </rPr>
      <t>1.1.5</t>
    </r>
    <r>
      <rPr>
        <sz val="10"/>
        <color theme="1"/>
        <rFont val="Arial"/>
      </rPr>
      <t xml:space="preserve"> Интерфейс возврата пледа</t>
    </r>
  </si>
  <si>
    <r>
      <rPr>
        <b/>
        <sz val="10"/>
        <color theme="1"/>
        <rFont val="Arial"/>
      </rPr>
      <t>1.1.6</t>
    </r>
    <r>
      <rPr>
        <sz val="10"/>
        <color theme="1"/>
        <rFont val="Arial"/>
      </rPr>
      <t xml:space="preserve"> Интерфейс оплаты</t>
    </r>
  </si>
  <si>
    <r>
      <rPr>
        <b/>
        <sz val="10"/>
        <color theme="1"/>
        <rFont val="Arial"/>
      </rPr>
      <t>1.1.7</t>
    </r>
    <r>
      <rPr>
        <sz val="10"/>
        <color theme="1"/>
        <rFont val="Arial"/>
      </rPr>
      <t xml:space="preserve"> Интерфейс карты с автоматами</t>
    </r>
  </si>
  <si>
    <r>
      <rPr>
        <b/>
        <sz val="10"/>
        <color theme="1"/>
        <rFont val="Arial"/>
      </rPr>
      <t>1.1.8</t>
    </r>
    <r>
      <rPr>
        <sz val="10"/>
        <color theme="1"/>
        <rFont val="Arial"/>
      </rPr>
      <t xml:space="preserve"> Интерфейс авторизации</t>
    </r>
  </si>
  <si>
    <r>
      <rPr>
        <b/>
        <sz val="10"/>
        <color theme="1"/>
        <rFont val="Arial"/>
      </rPr>
      <t>1.1.9</t>
    </r>
    <r>
      <rPr>
        <sz val="10"/>
        <color theme="1"/>
        <rFont val="Arial"/>
      </rPr>
      <t xml:space="preserve"> Интерфейс меню автомата (возврат пледа, получение пледа)</t>
    </r>
  </si>
  <si>
    <r>
      <rPr>
        <b/>
        <sz val="10"/>
        <color theme="1"/>
        <rFont val="Arial"/>
      </rPr>
      <t>1.2.1</t>
    </r>
    <r>
      <rPr>
        <sz val="10"/>
        <color theme="1"/>
        <rFont val="Arial"/>
      </rPr>
      <t xml:space="preserve"> Модуль информации об автомате (какие ячейки доступны)</t>
    </r>
  </si>
  <si>
    <r>
      <rPr>
        <b/>
        <sz val="10"/>
        <color theme="1"/>
        <rFont val="Arial"/>
      </rPr>
      <t>1.2.2</t>
    </r>
    <r>
      <rPr>
        <sz val="10"/>
        <color theme="1"/>
        <rFont val="Arial"/>
      </rPr>
      <t xml:space="preserve"> Модуль видеозаписей</t>
    </r>
  </si>
  <si>
    <r>
      <rPr>
        <b/>
        <sz val="10"/>
        <color theme="1"/>
        <rFont val="Arial"/>
      </rPr>
      <t>1.2.3</t>
    </r>
    <r>
      <rPr>
        <sz val="10"/>
        <color theme="1"/>
        <rFont val="Arial"/>
      </rPr>
      <t xml:space="preserve"> Модуль информации об автоматах (о местоположении автоматов)</t>
    </r>
  </si>
  <si>
    <r>
      <rPr>
        <b/>
        <sz val="10"/>
        <color theme="1"/>
        <rFont val="Arial"/>
      </rPr>
      <t>1.2.4</t>
    </r>
    <r>
      <rPr>
        <sz val="10"/>
        <color theme="1"/>
        <rFont val="Arial"/>
      </rPr>
      <t xml:space="preserve"> Модуль оплаты</t>
    </r>
  </si>
  <si>
    <r>
      <rPr>
        <b/>
        <sz val="10"/>
        <color theme="1"/>
        <rFont val="Arial"/>
      </rPr>
      <t>1.2.5</t>
    </r>
    <r>
      <rPr>
        <sz val="10"/>
        <color theme="1"/>
        <rFont val="Arial"/>
      </rPr>
      <t xml:space="preserve"> Модуль аутентификации </t>
    </r>
  </si>
  <si>
    <r>
      <rPr>
        <b/>
        <sz val="10"/>
        <color theme="1"/>
        <rFont val="Arial"/>
      </rPr>
      <t>2.1</t>
    </r>
    <r>
      <rPr>
        <sz val="10"/>
        <color theme="1"/>
        <rFont val="Arial"/>
      </rPr>
      <t xml:space="preserve"> Модуль удаленного управления ячейками</t>
    </r>
  </si>
  <si>
    <r>
      <rPr>
        <b/>
        <sz val="10"/>
        <color theme="1"/>
        <rFont val="Arial"/>
      </rPr>
      <t>2.2</t>
    </r>
    <r>
      <rPr>
        <sz val="10"/>
        <color theme="1"/>
        <rFont val="Arial"/>
      </rPr>
      <t xml:space="preserve"> Модуль связи с информационным сервером (аутентификация)</t>
    </r>
  </si>
  <si>
    <r>
      <rPr>
        <b/>
        <sz val="10"/>
        <color theme="1"/>
        <rFont val="Arial"/>
      </rPr>
      <t xml:space="preserve">2.3 </t>
    </r>
    <r>
      <rPr>
        <sz val="10"/>
        <color theme="1"/>
        <rFont val="Arial"/>
      </rPr>
      <t>Модуль связи с приложением клиента (открытие ячейки)</t>
    </r>
  </si>
  <si>
    <r>
      <rPr>
        <b/>
        <sz val="10"/>
        <color theme="1"/>
        <rFont val="Arial"/>
      </rPr>
      <t>2.4</t>
    </r>
    <r>
      <rPr>
        <sz val="10"/>
        <color theme="1"/>
        <rFont val="Arial"/>
      </rPr>
      <t xml:space="preserve"> Модуль видеозаписи</t>
    </r>
  </si>
  <si>
    <r>
      <rPr>
        <b/>
        <sz val="10"/>
        <color theme="1"/>
        <rFont val="Arial"/>
      </rPr>
      <t>2.5</t>
    </r>
    <r>
      <rPr>
        <sz val="10"/>
        <color theme="1"/>
        <rFont val="Arial"/>
      </rPr>
      <t xml:space="preserve"> Модуль онлайн видео</t>
    </r>
  </si>
  <si>
    <r>
      <rPr>
        <b/>
        <sz val="10"/>
        <color theme="1"/>
        <rFont val="Arial"/>
      </rPr>
      <t>2.6</t>
    </r>
    <r>
      <rPr>
        <sz val="10"/>
        <color theme="1"/>
        <rFont val="Arial"/>
      </rPr>
      <t xml:space="preserve"> Модуль считывания информации о пледе в ячейке</t>
    </r>
  </si>
  <si>
    <t>Вес</t>
  </si>
  <si>
    <r>
      <rPr>
        <b/>
        <sz val="10"/>
        <color rgb="FF000000"/>
        <rFont val="Arial"/>
      </rPr>
      <t xml:space="preserve">1 </t>
    </r>
    <r>
      <rPr>
        <sz val="10"/>
        <color rgb="FF000000"/>
        <rFont val="Arial"/>
      </rPr>
      <t>Сдача пледа в аренду</t>
    </r>
  </si>
  <si>
    <r>
      <rPr>
        <b/>
        <sz val="10"/>
        <color theme="1"/>
        <rFont val="Arial"/>
      </rPr>
      <t xml:space="preserve">1.1 </t>
    </r>
    <r>
      <rPr>
        <sz val="10"/>
        <color theme="1"/>
        <rFont val="Arial"/>
      </rPr>
      <t>Взять плату за аренду</t>
    </r>
  </si>
  <si>
    <r>
      <rPr>
        <b/>
        <sz val="10"/>
        <color theme="1"/>
        <rFont val="Arial"/>
      </rPr>
      <t>1.1.1</t>
    </r>
    <r>
      <rPr>
        <sz val="10"/>
        <color theme="1"/>
        <rFont val="Arial"/>
      </rPr>
      <t xml:space="preserve"> Определить тариф аренды</t>
    </r>
  </si>
  <si>
    <r>
      <rPr>
        <b/>
        <sz val="10"/>
        <color theme="1"/>
        <rFont val="Arial"/>
      </rPr>
      <t>1.1.2</t>
    </r>
    <r>
      <rPr>
        <sz val="10"/>
        <color theme="1"/>
        <rFont val="Arial"/>
      </rPr>
      <t xml:space="preserve"> Оплатить аренду пледа</t>
    </r>
  </si>
  <si>
    <r>
      <rPr>
        <b/>
        <sz val="10"/>
        <color theme="1"/>
        <rFont val="Arial"/>
      </rPr>
      <t>1.2</t>
    </r>
    <r>
      <rPr>
        <sz val="10"/>
        <color theme="1"/>
        <rFont val="Arial"/>
      </rPr>
      <t xml:space="preserve"> Выбрать плед</t>
    </r>
  </si>
  <si>
    <r>
      <rPr>
        <b/>
        <sz val="10"/>
        <color theme="1"/>
        <rFont val="Arial"/>
      </rPr>
      <t>1.3</t>
    </r>
    <r>
      <rPr>
        <sz val="10"/>
        <color theme="1"/>
        <rFont val="Arial"/>
      </rPr>
      <t xml:space="preserve"> Открыть ячейку для получения пледа клиентом</t>
    </r>
  </si>
  <si>
    <r>
      <rPr>
        <b/>
        <sz val="10"/>
        <color theme="1"/>
        <rFont val="Arial"/>
      </rPr>
      <t>1.4 (2.1)</t>
    </r>
    <r>
      <rPr>
        <sz val="10"/>
        <color theme="1"/>
        <rFont val="Arial"/>
      </rPr>
      <t xml:space="preserve"> Авторизовать клиента</t>
    </r>
  </si>
  <si>
    <r>
      <rPr>
        <b/>
        <sz val="10"/>
        <color theme="1"/>
        <rFont val="Arial"/>
      </rPr>
      <t xml:space="preserve">2 </t>
    </r>
    <r>
      <rPr>
        <sz val="10"/>
        <color theme="1"/>
        <rFont val="Arial"/>
      </rPr>
      <t>Возврат пледа в автомат</t>
    </r>
  </si>
  <si>
    <r>
      <rPr>
        <b/>
        <sz val="10"/>
        <color theme="1"/>
        <rFont val="Arial"/>
      </rPr>
      <t>2.2</t>
    </r>
    <r>
      <rPr>
        <sz val="10"/>
        <color theme="1"/>
        <rFont val="Arial"/>
      </rPr>
      <t xml:space="preserve"> Открыть ячейку для возврата пледа клиентом</t>
    </r>
  </si>
  <si>
    <r>
      <rPr>
        <b/>
        <sz val="10"/>
        <color theme="1"/>
        <rFont val="Arial"/>
      </rPr>
      <t>2.3</t>
    </r>
    <r>
      <rPr>
        <sz val="10"/>
        <color theme="1"/>
        <rFont val="Arial"/>
      </rPr>
      <t xml:space="preserve"> Определить, положен ли плед в ячейку</t>
    </r>
  </si>
  <si>
    <r>
      <rPr>
        <b/>
        <sz val="10"/>
        <color theme="1"/>
        <rFont val="Arial"/>
      </rPr>
      <t xml:space="preserve">3 </t>
    </r>
    <r>
      <rPr>
        <sz val="10"/>
        <color theme="1"/>
        <rFont val="Arial"/>
      </rPr>
      <t xml:space="preserve">Выбор автомата </t>
    </r>
  </si>
  <si>
    <r>
      <rPr>
        <b/>
        <sz val="10"/>
        <color theme="1"/>
        <rFont val="Arial"/>
      </rPr>
      <t>3.1</t>
    </r>
    <r>
      <rPr>
        <sz val="10"/>
        <color theme="1"/>
        <rFont val="Arial"/>
      </rPr>
      <t xml:space="preserve"> Найти ближайшее место на карте, где можно взять/сдать плед</t>
    </r>
  </si>
  <si>
    <r>
      <rPr>
        <b/>
        <sz val="10"/>
        <color theme="1"/>
        <rFont val="Arial"/>
      </rPr>
      <t>3.2</t>
    </r>
    <r>
      <rPr>
        <sz val="10"/>
        <color theme="1"/>
        <rFont val="Arial"/>
      </rPr>
      <t xml:space="preserve"> Открыть меню конкретного автомата, сканировав QR-код на сайте</t>
    </r>
  </si>
  <si>
    <r>
      <rPr>
        <b/>
        <sz val="10"/>
        <color theme="1"/>
        <rFont val="Arial"/>
      </rPr>
      <t>3.3</t>
    </r>
    <r>
      <rPr>
        <sz val="10"/>
        <color theme="1"/>
        <rFont val="Arial"/>
      </rPr>
      <t xml:space="preserve"> Открыть меню конкретного автомата, введя идентификационный код автомата (код написан на автомате)</t>
    </r>
  </si>
  <si>
    <r>
      <rPr>
        <b/>
        <sz val="10"/>
        <color theme="1"/>
        <rFont val="Arial"/>
      </rPr>
      <t>3.4</t>
    </r>
    <r>
      <rPr>
        <sz val="10"/>
        <color theme="1"/>
        <rFont val="Arial"/>
      </rPr>
      <t xml:space="preserve"> Открыть меню конкретного автомата по ссылке</t>
    </r>
  </si>
  <si>
    <r>
      <rPr>
        <b/>
        <sz val="10"/>
        <color theme="1"/>
        <rFont val="Arial"/>
      </rPr>
      <t xml:space="preserve">4 </t>
    </r>
    <r>
      <rPr>
        <sz val="10"/>
        <color theme="1"/>
        <rFont val="Arial"/>
      </rPr>
      <t xml:space="preserve">Техническое обслуживание </t>
    </r>
  </si>
  <si>
    <r>
      <rPr>
        <b/>
        <sz val="10"/>
        <color theme="1"/>
        <rFont val="Arial"/>
      </rPr>
      <t>4.1</t>
    </r>
    <r>
      <rPr>
        <sz val="10"/>
        <color theme="1"/>
        <rFont val="Arial"/>
      </rPr>
      <t xml:space="preserve"> Открыть все ячейки с использованными пледами</t>
    </r>
  </si>
  <si>
    <r>
      <rPr>
        <b/>
        <sz val="10"/>
        <color theme="1"/>
        <rFont val="Arial"/>
      </rPr>
      <t>4.2</t>
    </r>
    <r>
      <rPr>
        <sz val="10"/>
        <color theme="1"/>
        <rFont val="Arial"/>
      </rPr>
      <t xml:space="preserve"> Удаленно открыть определенные ячейки</t>
    </r>
  </si>
  <si>
    <r>
      <rPr>
        <b/>
        <sz val="10"/>
        <color theme="1"/>
        <rFont val="Arial"/>
      </rPr>
      <t>4.3</t>
    </r>
    <r>
      <rPr>
        <sz val="10"/>
        <color theme="1"/>
        <rFont val="Arial"/>
      </rPr>
      <t xml:space="preserve"> Просмотреть видео с камеры наблюдения</t>
    </r>
  </si>
  <si>
    <r>
      <rPr>
        <b/>
        <sz val="10"/>
        <color theme="1"/>
        <rFont val="Arial"/>
      </rPr>
      <t>4.4</t>
    </r>
    <r>
      <rPr>
        <sz val="10"/>
        <color theme="1"/>
        <rFont val="Arial"/>
      </rPr>
      <t xml:space="preserve"> Сохранить видео с камеры наблюдения</t>
    </r>
  </si>
  <si>
    <r>
      <rPr>
        <b/>
        <sz val="10"/>
        <color theme="1"/>
        <rFont val="Arial"/>
      </rPr>
      <t>4.5</t>
    </r>
    <r>
      <rPr>
        <sz val="10"/>
        <color theme="1"/>
        <rFont val="Arial"/>
      </rPr>
      <t xml:space="preserve"> Авторизовать специалиста технической службы</t>
    </r>
  </si>
  <si>
    <r>
      <rPr>
        <b/>
        <sz val="10"/>
        <color theme="1"/>
        <rFont val="Arial"/>
      </rPr>
      <t>4.6</t>
    </r>
    <r>
      <rPr>
        <sz val="10"/>
        <color theme="1"/>
        <rFont val="Arial"/>
      </rPr>
      <t xml:space="preserve"> Динамически изменять цены в соответствии с функцией </t>
    </r>
  </si>
  <si>
    <t>Количество функций</t>
  </si>
  <si>
    <t>Стоимость на одну функцию</t>
  </si>
  <si>
    <t>Значимость компонента</t>
  </si>
  <si>
    <t>Нормированная значимость компонента</t>
  </si>
  <si>
    <t>Отношение значимости к стоимости компонента</t>
  </si>
  <si>
    <t>№ функции</t>
  </si>
  <si>
    <t>Функция</t>
  </si>
  <si>
    <t xml:space="preserve">Значимость </t>
  </si>
  <si>
    <t>Стоимость</t>
  </si>
  <si>
    <t>Значимость/стоимость</t>
  </si>
  <si>
    <t>Компонент</t>
  </si>
  <si>
    <t>1.1.1</t>
  </si>
  <si>
    <t xml:space="preserve">Стоимость </t>
  </si>
  <si>
    <t>1.1.2</t>
  </si>
  <si>
    <t>1.2</t>
  </si>
  <si>
    <t>1.3</t>
  </si>
  <si>
    <t>№ компонента</t>
  </si>
  <si>
    <t>1.1.3</t>
  </si>
  <si>
    <t>1.1.4</t>
  </si>
  <si>
    <t>1.1.5</t>
  </si>
  <si>
    <t>1.1.6</t>
  </si>
  <si>
    <t>1.1.7</t>
  </si>
  <si>
    <t>1.1.8</t>
  </si>
  <si>
    <t>1.1.9</t>
  </si>
  <si>
    <t>1.2.1</t>
  </si>
  <si>
    <t>1.2.2</t>
  </si>
  <si>
    <t>1.2.3</t>
  </si>
  <si>
    <t>1.2.4</t>
  </si>
  <si>
    <t>1.2.5</t>
  </si>
  <si>
    <t>2.1</t>
  </si>
  <si>
    <t>2.2</t>
  </si>
  <si>
    <t>2.3</t>
  </si>
  <si>
    <t>2.4</t>
  </si>
  <si>
    <t>2.5</t>
  </si>
  <si>
    <t>2.6</t>
  </si>
  <si>
    <t>1.4 (2.1)</t>
  </si>
  <si>
    <t>3.1</t>
  </si>
  <si>
    <t>3.2</t>
  </si>
  <si>
    <t>3.3</t>
  </si>
  <si>
    <t>3.4</t>
  </si>
  <si>
    <t>4.1</t>
  </si>
  <si>
    <t>4.2</t>
  </si>
  <si>
    <t>4.3</t>
  </si>
  <si>
    <t>4.4</t>
  </si>
  <si>
    <t>4.5</t>
  </si>
  <si>
    <t>4.6</t>
  </si>
  <si>
    <r>
      <rPr>
        <b/>
        <sz val="10"/>
        <color theme="1"/>
        <rFont val="Arial"/>
      </rPr>
      <t>2.1</t>
    </r>
    <r>
      <rPr>
        <sz val="10"/>
        <color theme="1"/>
        <rFont val="Arial"/>
      </rPr>
      <t xml:space="preserve"> Модуль удаленного управления ячейками</t>
    </r>
  </si>
  <si>
    <r>
      <rPr>
        <b/>
        <sz val="10"/>
        <color theme="1"/>
        <rFont val="Arial"/>
      </rPr>
      <t>2.2</t>
    </r>
    <r>
      <rPr>
        <sz val="10"/>
        <color theme="1"/>
        <rFont val="Arial"/>
      </rPr>
      <t xml:space="preserve"> Модуль связи с информационным сервером (аутентификация)</t>
    </r>
  </si>
  <si>
    <r>
      <rPr>
        <b/>
        <sz val="10"/>
        <color theme="1"/>
        <rFont val="Arial"/>
      </rPr>
      <t xml:space="preserve">2.3 </t>
    </r>
    <r>
      <rPr>
        <sz val="10"/>
        <color theme="1"/>
        <rFont val="Arial"/>
      </rPr>
      <t>Модуль связи с приложением клиента (открытие ячейки)</t>
    </r>
  </si>
  <si>
    <r>
      <rPr>
        <b/>
        <sz val="10"/>
        <color theme="1"/>
        <rFont val="Arial"/>
      </rPr>
      <t>2.4</t>
    </r>
    <r>
      <rPr>
        <sz val="10"/>
        <color theme="1"/>
        <rFont val="Arial"/>
      </rPr>
      <t xml:space="preserve"> Модуль видеозаписи</t>
    </r>
  </si>
  <si>
    <r>
      <rPr>
        <b/>
        <sz val="10"/>
        <color theme="1"/>
        <rFont val="Arial"/>
      </rPr>
      <t>2.5</t>
    </r>
    <r>
      <rPr>
        <sz val="10"/>
        <color theme="1"/>
        <rFont val="Arial"/>
      </rPr>
      <t xml:space="preserve"> Модуль онлайн видео</t>
    </r>
  </si>
  <si>
    <r>
      <rPr>
        <b/>
        <sz val="10"/>
        <color theme="1"/>
        <rFont val="Arial"/>
      </rPr>
      <t>2.6</t>
    </r>
    <r>
      <rPr>
        <sz val="10"/>
        <color theme="1"/>
        <rFont val="Arial"/>
      </rPr>
      <t xml:space="preserve"> Модуль считывания информации о пледе в ячейке</t>
    </r>
  </si>
  <si>
    <r>
      <rPr>
        <b/>
        <sz val="10"/>
        <color theme="1"/>
        <rFont val="Arial"/>
      </rPr>
      <t>2.1</t>
    </r>
    <r>
      <rPr>
        <sz val="10"/>
        <color theme="1"/>
        <rFont val="Arial"/>
      </rPr>
      <t xml:space="preserve"> Модуль удаленного управления ячейками</t>
    </r>
  </si>
  <si>
    <r>
      <rPr>
        <b/>
        <sz val="10"/>
        <color theme="1"/>
        <rFont val="Arial"/>
      </rPr>
      <t>2.2</t>
    </r>
    <r>
      <rPr>
        <sz val="10"/>
        <color theme="1"/>
        <rFont val="Arial"/>
      </rPr>
      <t xml:space="preserve"> Модуль связи с информационным сервером (аутентификация)</t>
    </r>
  </si>
  <si>
    <r>
      <rPr>
        <b/>
        <sz val="10"/>
        <color theme="1"/>
        <rFont val="Arial"/>
      </rPr>
      <t xml:space="preserve">2.3 </t>
    </r>
    <r>
      <rPr>
        <sz val="10"/>
        <color theme="1"/>
        <rFont val="Arial"/>
      </rPr>
      <t>Модуль связи с приложением клиента (открытие ячейки)</t>
    </r>
  </si>
  <si>
    <r>
      <rPr>
        <b/>
        <sz val="10"/>
        <color theme="1"/>
        <rFont val="Arial"/>
      </rPr>
      <t>2.4</t>
    </r>
    <r>
      <rPr>
        <sz val="10"/>
        <color theme="1"/>
        <rFont val="Arial"/>
      </rPr>
      <t xml:space="preserve"> Модуль видеозаписи</t>
    </r>
  </si>
  <si>
    <r>
      <rPr>
        <b/>
        <sz val="10"/>
        <color theme="1"/>
        <rFont val="Arial"/>
      </rPr>
      <t>2.5</t>
    </r>
    <r>
      <rPr>
        <sz val="10"/>
        <color theme="1"/>
        <rFont val="Arial"/>
      </rPr>
      <t xml:space="preserve"> Модуль онлайн видео</t>
    </r>
  </si>
  <si>
    <r>
      <rPr>
        <b/>
        <sz val="10"/>
        <color theme="1"/>
        <rFont val="Arial"/>
      </rPr>
      <t>2.6</t>
    </r>
    <r>
      <rPr>
        <sz val="10"/>
        <color theme="1"/>
        <rFont val="Arial"/>
      </rPr>
      <t xml:space="preserve"> Модуль считывания информации о пледе в ячейке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</si>
</sst>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[$р.-419]#,##0.00"/>
    <numFmt numFmtId="166" formatCode="0.000%"/>
    <numFmt numFmtId="167" formatCode="0.0000E+00"/>
    <numFmt numFmtId="168" formatCode="0.0000000E+00"/>
  </numFmts>
  <fonts count="8" x14ac:knownFonts="1">
    <font>
      <sz val="10"/>
      <color rgb="FF000000"/>
      <name val="Arial"/>
      <scheme val="minor"/>
    </font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</fonts>
  <fills count="21">
    <fill>
      <patternFill patternType="none"/>
    </fill>
    <fill>
      <patternFill patternType="gray125"/>
    </fill>
    <fill>
      <patternFill patternType="solid">
        <fgColor rgb="FFC27BA0"/>
        <bgColor rgb="FFC27BA0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B4A7D6"/>
        <bgColor rgb="FFB4A7D6"/>
      </patternFill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8E7CC3"/>
        <bgColor rgb="FF8E7CC3"/>
      </patternFill>
    </fill>
    <fill>
      <patternFill patternType="solid">
        <fgColor theme="0"/>
        <bgColor theme="0"/>
      </patternFill>
    </fill>
    <fill>
      <patternFill patternType="solid">
        <fgColor rgb="FF6AA84F"/>
        <bgColor rgb="FF6AA84F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  <fill>
      <patternFill patternType="solid">
        <fgColor rgb="FF3D85C6"/>
        <bgColor rgb="FF3D85C6"/>
      </patternFill>
    </fill>
    <fill>
      <patternFill patternType="solid">
        <fgColor rgb="FFC9DAF8"/>
        <bgColor rgb="FFC9DAF8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hair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220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2" borderId="7" xfId="0" applyFont="1" applyFill="1" applyBorder="1" applyAlignment="1">
      <alignment vertical="center" wrapText="1"/>
    </xf>
    <xf numFmtId="1" fontId="2" fillId="0" borderId="8" xfId="0" applyNumberFormat="1" applyFont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/>
    </xf>
    <xf numFmtId="0" fontId="2" fillId="3" borderId="9" xfId="0" applyFont="1" applyFill="1" applyBorder="1" applyAlignment="1">
      <alignment vertical="center" wrapText="1"/>
    </xf>
    <xf numFmtId="1" fontId="2" fillId="0" borderId="9" xfId="0" applyNumberFormat="1" applyFont="1" applyBorder="1" applyAlignment="1">
      <alignment horizontal="center" vertical="center" wrapText="1"/>
    </xf>
    <xf numFmtId="1" fontId="2" fillId="0" borderId="8" xfId="0" applyNumberFormat="1" applyFont="1" applyBorder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/>
    </xf>
    <xf numFmtId="0" fontId="2" fillId="4" borderId="9" xfId="0" applyFont="1" applyFill="1" applyBorder="1" applyAlignment="1">
      <alignment vertical="center" wrapText="1"/>
    </xf>
    <xf numFmtId="1" fontId="2" fillId="0" borderId="0" xfId="0" applyNumberFormat="1" applyFont="1" applyAlignment="1">
      <alignment horizontal="center" vertical="center"/>
    </xf>
    <xf numFmtId="0" fontId="2" fillId="4" borderId="11" xfId="0" applyFont="1" applyFill="1" applyBorder="1" applyAlignment="1">
      <alignment vertical="center" wrapText="1"/>
    </xf>
    <xf numFmtId="0" fontId="2" fillId="3" borderId="11" xfId="0" applyFont="1" applyFill="1" applyBorder="1" applyAlignment="1">
      <alignment vertical="center" wrapText="1"/>
    </xf>
    <xf numFmtId="0" fontId="2" fillId="3" borderId="12" xfId="0" applyFont="1" applyFill="1" applyBorder="1" applyAlignment="1">
      <alignment vertical="center" wrapText="1"/>
    </xf>
    <xf numFmtId="0" fontId="2" fillId="5" borderId="12" xfId="0" applyFont="1" applyFill="1" applyBorder="1" applyAlignment="1">
      <alignment vertical="center" wrapText="1"/>
    </xf>
    <xf numFmtId="1" fontId="2" fillId="0" borderId="13" xfId="0" applyNumberFormat="1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 wrapText="1"/>
    </xf>
    <xf numFmtId="1" fontId="2" fillId="0" borderId="13" xfId="0" applyNumberFormat="1" applyFont="1" applyBorder="1" applyAlignment="1">
      <alignment horizontal="center" vertical="center"/>
    </xf>
    <xf numFmtId="1" fontId="2" fillId="0" borderId="15" xfId="0" applyNumberFormat="1" applyFont="1" applyBorder="1" applyAlignment="1">
      <alignment horizontal="center" vertical="center"/>
    </xf>
    <xf numFmtId="1" fontId="2" fillId="0" borderId="16" xfId="0" applyNumberFormat="1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  <xf numFmtId="0" fontId="2" fillId="6" borderId="11" xfId="0" applyFont="1" applyFill="1" applyBorder="1" applyAlignment="1">
      <alignment vertical="center" wrapText="1"/>
    </xf>
    <xf numFmtId="0" fontId="2" fillId="7" borderId="11" xfId="0" applyFont="1" applyFill="1" applyBorder="1" applyAlignment="1">
      <alignment vertical="center" wrapText="1"/>
    </xf>
    <xf numFmtId="0" fontId="2" fillId="7" borderId="5" xfId="0" applyFont="1" applyFill="1" applyBorder="1" applyAlignment="1">
      <alignment vertical="center" wrapText="1"/>
    </xf>
    <xf numFmtId="0" fontId="2" fillId="8" borderId="11" xfId="0" applyFont="1" applyFill="1" applyBorder="1" applyAlignment="1">
      <alignment vertical="center" wrapText="1"/>
    </xf>
    <xf numFmtId="1" fontId="2" fillId="0" borderId="17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 wrapText="1"/>
    </xf>
    <xf numFmtId="1" fontId="2" fillId="0" borderId="18" xfId="0" applyNumberFormat="1" applyFont="1" applyBorder="1" applyAlignment="1">
      <alignment horizontal="center" vertical="center"/>
    </xf>
    <xf numFmtId="1" fontId="2" fillId="0" borderId="19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0" fontId="2" fillId="9" borderId="9" xfId="0" applyFont="1" applyFill="1" applyBorder="1" applyAlignment="1">
      <alignment vertical="center" wrapText="1"/>
    </xf>
    <xf numFmtId="0" fontId="2" fillId="9" borderId="11" xfId="0" applyFont="1" applyFill="1" applyBorder="1" applyAlignment="1">
      <alignment vertical="center" wrapText="1"/>
    </xf>
    <xf numFmtId="0" fontId="2" fillId="9" borderId="5" xfId="0" applyFont="1" applyFill="1" applyBorder="1" applyAlignment="1">
      <alignment vertical="center" wrapText="1"/>
    </xf>
    <xf numFmtId="1" fontId="2" fillId="0" borderId="20" xfId="0" applyNumberFormat="1" applyFont="1" applyBorder="1" applyAlignment="1">
      <alignment horizontal="center" vertical="center"/>
    </xf>
    <xf numFmtId="1" fontId="2" fillId="0" borderId="21" xfId="0" applyNumberFormat="1" applyFont="1" applyBorder="1" applyAlignment="1">
      <alignment horizontal="center" vertical="center" wrapText="1"/>
    </xf>
    <xf numFmtId="1" fontId="2" fillId="0" borderId="20" xfId="0" applyNumberFormat="1" applyFont="1" applyBorder="1" applyAlignment="1">
      <alignment horizontal="center" vertical="center"/>
    </xf>
    <xf numFmtId="1" fontId="2" fillId="0" borderId="22" xfId="0" applyNumberFormat="1" applyFont="1" applyBorder="1" applyAlignment="1">
      <alignment horizontal="center" vertical="center"/>
    </xf>
    <xf numFmtId="1" fontId="2" fillId="0" borderId="23" xfId="0" applyNumberFormat="1" applyFont="1" applyBorder="1" applyAlignment="1">
      <alignment horizontal="center" vertical="center"/>
    </xf>
    <xf numFmtId="1" fontId="2" fillId="0" borderId="21" xfId="0" applyNumberFormat="1" applyFont="1" applyBorder="1" applyAlignment="1">
      <alignment horizontal="center" vertical="center"/>
    </xf>
    <xf numFmtId="1" fontId="2" fillId="0" borderId="22" xfId="0" applyNumberFormat="1" applyFont="1" applyBorder="1" applyAlignment="1">
      <alignment horizontal="center" vertical="center"/>
    </xf>
    <xf numFmtId="1" fontId="2" fillId="0" borderId="21" xfId="0" applyNumberFormat="1" applyFont="1" applyBorder="1" applyAlignment="1">
      <alignment horizontal="center" vertical="center"/>
    </xf>
    <xf numFmtId="0" fontId="2" fillId="10" borderId="11" xfId="0" applyFont="1" applyFill="1" applyBorder="1" applyAlignment="1">
      <alignment vertical="center" wrapText="1"/>
    </xf>
    <xf numFmtId="0" fontId="2" fillId="11" borderId="9" xfId="0" applyFont="1" applyFill="1" applyBorder="1" applyAlignment="1">
      <alignment vertical="center" wrapText="1"/>
    </xf>
    <xf numFmtId="0" fontId="2" fillId="11" borderId="11" xfId="0" applyFont="1" applyFill="1" applyBorder="1" applyAlignment="1">
      <alignment vertical="center" wrapText="1"/>
    </xf>
    <xf numFmtId="0" fontId="2" fillId="11" borderId="5" xfId="0" applyFont="1" applyFill="1" applyBorder="1" applyAlignment="1">
      <alignment vertical="center" wrapText="1"/>
    </xf>
    <xf numFmtId="10" fontId="2" fillId="0" borderId="0" xfId="0" applyNumberFormat="1" applyFont="1"/>
    <xf numFmtId="0" fontId="2" fillId="0" borderId="6" xfId="0" applyFont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10" fontId="2" fillId="0" borderId="17" xfId="0" applyNumberFormat="1" applyFont="1" applyBorder="1" applyAlignment="1">
      <alignment horizontal="center"/>
    </xf>
    <xf numFmtId="11" fontId="2" fillId="0" borderId="18" xfId="0" applyNumberFormat="1" applyFont="1" applyBorder="1" applyAlignment="1">
      <alignment wrapText="1"/>
    </xf>
    <xf numFmtId="164" fontId="2" fillId="0" borderId="7" xfId="0" applyNumberFormat="1" applyFont="1" applyBorder="1"/>
    <xf numFmtId="0" fontId="2" fillId="0" borderId="4" xfId="0" applyFont="1" applyBorder="1" applyAlignment="1"/>
    <xf numFmtId="0" fontId="2" fillId="0" borderId="4" xfId="0" applyFont="1" applyBorder="1"/>
    <xf numFmtId="0" fontId="2" fillId="4" borderId="20" xfId="0" applyFont="1" applyFill="1" applyBorder="1" applyAlignment="1">
      <alignment horizontal="center" vertical="center" wrapText="1"/>
    </xf>
    <xf numFmtId="10" fontId="2" fillId="0" borderId="8" xfId="0" applyNumberFormat="1" applyFont="1" applyBorder="1" applyAlignment="1">
      <alignment horizontal="center"/>
    </xf>
    <xf numFmtId="11" fontId="2" fillId="0" borderId="0" xfId="0" applyNumberFormat="1" applyFont="1" applyAlignment="1">
      <alignment wrapText="1"/>
    </xf>
    <xf numFmtId="164" fontId="2" fillId="0" borderId="9" xfId="0" applyNumberFormat="1" applyFont="1" applyBorder="1"/>
    <xf numFmtId="0" fontId="2" fillId="0" borderId="11" xfId="0" applyFont="1" applyBorder="1" applyAlignment="1"/>
    <xf numFmtId="0" fontId="2" fillId="0" borderId="11" xfId="0" applyFont="1" applyBorder="1"/>
    <xf numFmtId="0" fontId="2" fillId="12" borderId="26" xfId="0" applyFont="1" applyFill="1" applyBorder="1" applyAlignment="1">
      <alignment horizontal="center" vertical="center" textRotation="90" wrapText="1"/>
    </xf>
    <xf numFmtId="10" fontId="2" fillId="0" borderId="20" xfId="0" applyNumberFormat="1" applyFont="1" applyBorder="1" applyAlignment="1">
      <alignment horizontal="center"/>
    </xf>
    <xf numFmtId="11" fontId="2" fillId="0" borderId="22" xfId="0" applyNumberFormat="1" applyFont="1" applyBorder="1" applyAlignment="1">
      <alignment wrapText="1"/>
    </xf>
    <xf numFmtId="164" fontId="2" fillId="0" borderId="21" xfId="0" applyNumberFormat="1" applyFont="1" applyBorder="1"/>
    <xf numFmtId="0" fontId="2" fillId="0" borderId="5" xfId="0" applyFont="1" applyBorder="1" applyAlignment="1"/>
    <xf numFmtId="0" fontId="2" fillId="0" borderId="5" xfId="0" applyFont="1" applyBorder="1"/>
    <xf numFmtId="0" fontId="4" fillId="0" borderId="2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165" fontId="2" fillId="0" borderId="4" xfId="0" applyNumberFormat="1" applyFont="1" applyBorder="1"/>
    <xf numFmtId="165" fontId="2" fillId="0" borderId="18" xfId="0" applyNumberFormat="1" applyFont="1" applyBorder="1" applyAlignment="1"/>
    <xf numFmtId="165" fontId="2" fillId="0" borderId="4" xfId="0" applyNumberFormat="1" applyFont="1" applyBorder="1" applyAlignment="1"/>
    <xf numFmtId="2" fontId="2" fillId="0" borderId="4" xfId="0" applyNumberFormat="1" applyFont="1" applyBorder="1"/>
    <xf numFmtId="0" fontId="2" fillId="0" borderId="18" xfId="0" applyFont="1" applyBorder="1" applyAlignment="1"/>
    <xf numFmtId="166" fontId="2" fillId="0" borderId="4" xfId="0" applyNumberFormat="1" applyFont="1" applyBorder="1"/>
    <xf numFmtId="165" fontId="2" fillId="0" borderId="17" xfId="0" applyNumberFormat="1" applyFont="1" applyBorder="1"/>
    <xf numFmtId="4" fontId="2" fillId="0" borderId="11" xfId="0" applyNumberFormat="1" applyFont="1" applyBorder="1" applyAlignment="1"/>
    <xf numFmtId="165" fontId="2" fillId="0" borderId="11" xfId="0" applyNumberFormat="1" applyFont="1" applyBorder="1"/>
    <xf numFmtId="165" fontId="2" fillId="0" borderId="0" xfId="0" applyNumberFormat="1" applyFont="1" applyAlignment="1"/>
    <xf numFmtId="165" fontId="2" fillId="0" borderId="11" xfId="0" applyNumberFormat="1" applyFont="1" applyBorder="1" applyAlignment="1"/>
    <xf numFmtId="2" fontId="2" fillId="0" borderId="11" xfId="0" applyNumberFormat="1" applyFont="1" applyBorder="1"/>
    <xf numFmtId="0" fontId="2" fillId="0" borderId="0" xfId="0" applyFont="1" applyAlignment="1"/>
    <xf numFmtId="166" fontId="2" fillId="0" borderId="11" xfId="0" applyNumberFormat="1" applyFont="1" applyBorder="1"/>
    <xf numFmtId="165" fontId="2" fillId="0" borderId="8" xfId="0" applyNumberFormat="1" applyFont="1" applyBorder="1"/>
    <xf numFmtId="165" fontId="2" fillId="0" borderId="5" xfId="0" applyNumberFormat="1" applyFont="1" applyBorder="1"/>
    <xf numFmtId="165" fontId="2" fillId="0" borderId="22" xfId="0" applyNumberFormat="1" applyFont="1" applyBorder="1" applyAlignment="1"/>
    <xf numFmtId="165" fontId="2" fillId="0" borderId="5" xfId="0" applyNumberFormat="1" applyFont="1" applyBorder="1" applyAlignment="1"/>
    <xf numFmtId="2" fontId="2" fillId="0" borderId="5" xfId="0" applyNumberFormat="1" applyFont="1" applyBorder="1"/>
    <xf numFmtId="0" fontId="2" fillId="0" borderId="22" xfId="0" applyFont="1" applyBorder="1" applyAlignment="1"/>
    <xf numFmtId="166" fontId="2" fillId="0" borderId="5" xfId="0" applyNumberFormat="1" applyFont="1" applyBorder="1"/>
    <xf numFmtId="165" fontId="2" fillId="0" borderId="20" xfId="0" applyNumberFormat="1" applyFont="1" applyBorder="1"/>
    <xf numFmtId="4" fontId="2" fillId="0" borderId="5" xfId="0" applyNumberFormat="1" applyFont="1" applyBorder="1" applyAlignment="1"/>
    <xf numFmtId="10" fontId="2" fillId="0" borderId="0" xfId="0" applyNumberFormat="1" applyFont="1" applyAlignment="1">
      <alignment horizontal="center"/>
    </xf>
    <xf numFmtId="165" fontId="2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/>
    <xf numFmtId="4" fontId="2" fillId="0" borderId="22" xfId="0" applyNumberFormat="1" applyFont="1" applyBorder="1" applyAlignment="1">
      <alignment horizontal="center" vertical="center"/>
    </xf>
    <xf numFmtId="4" fontId="2" fillId="0" borderId="18" xfId="0" applyNumberFormat="1" applyFont="1" applyBorder="1" applyAlignment="1">
      <alignment horizontal="center" vertical="center"/>
    </xf>
    <xf numFmtId="4" fontId="2" fillId="0" borderId="7" xfId="0" applyNumberFormat="1" applyFont="1" applyBorder="1" applyAlignment="1">
      <alignment horizontal="center" vertical="center"/>
    </xf>
    <xf numFmtId="4" fontId="2" fillId="0" borderId="3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/>
    <xf numFmtId="49" fontId="2" fillId="0" borderId="0" xfId="0" applyNumberFormat="1" applyFont="1" applyAlignment="1"/>
    <xf numFmtId="4" fontId="2" fillId="0" borderId="0" xfId="0" applyNumberFormat="1" applyFont="1"/>
    <xf numFmtId="4" fontId="2" fillId="0" borderId="0" xfId="0" applyNumberFormat="1" applyFont="1" applyAlignment="1"/>
    <xf numFmtId="2" fontId="2" fillId="0" borderId="0" xfId="0" applyNumberFormat="1" applyFont="1"/>
    <xf numFmtId="2" fontId="2" fillId="0" borderId="0" xfId="0" applyNumberFormat="1" applyFont="1"/>
    <xf numFmtId="0" fontId="2" fillId="20" borderId="1" xfId="0" applyFont="1" applyFill="1" applyBorder="1" applyAlignment="1">
      <alignment horizontal="center" vertical="center" wrapText="1"/>
    </xf>
    <xf numFmtId="0" fontId="2" fillId="20" borderId="2" xfId="0" applyFont="1" applyFill="1" applyBorder="1" applyAlignment="1">
      <alignment horizontal="center" vertical="center" wrapText="1"/>
    </xf>
    <xf numFmtId="0" fontId="2" fillId="20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/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3" xfId="0" applyFont="1" applyBorder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/>
    <xf numFmtId="0" fontId="2" fillId="0" borderId="1" xfId="0" applyFont="1" applyBorder="1" applyAlignment="1">
      <alignment horizontal="center"/>
    </xf>
    <xf numFmtId="0" fontId="2" fillId="7" borderId="8" xfId="0" applyFont="1" applyFill="1" applyBorder="1" applyAlignment="1">
      <alignment horizontal="center" vertical="center" wrapText="1"/>
    </xf>
    <xf numFmtId="0" fontId="2" fillId="7" borderId="20" xfId="0" applyFont="1" applyFill="1" applyBorder="1" applyAlignment="1">
      <alignment horizontal="center" vertical="center" wrapText="1"/>
    </xf>
    <xf numFmtId="0" fontId="3" fillId="0" borderId="22" xfId="0" applyFont="1" applyBorder="1"/>
    <xf numFmtId="0" fontId="2" fillId="5" borderId="24" xfId="0" applyFont="1" applyFill="1" applyBorder="1" applyAlignment="1">
      <alignment horizontal="center" vertical="center" wrapText="1"/>
    </xf>
    <xf numFmtId="0" fontId="3" fillId="0" borderId="25" xfId="0" applyFont="1" applyBorder="1"/>
    <xf numFmtId="0" fontId="2" fillId="9" borderId="17" xfId="0" applyFont="1" applyFill="1" applyBorder="1" applyAlignment="1">
      <alignment horizontal="center" vertical="center" wrapText="1"/>
    </xf>
    <xf numFmtId="0" fontId="3" fillId="0" borderId="18" xfId="0" applyFont="1" applyBorder="1"/>
    <xf numFmtId="0" fontId="2" fillId="9" borderId="8" xfId="0" applyFont="1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2" fillId="10" borderId="11" xfId="0" applyFont="1" applyFill="1" applyBorder="1" applyAlignment="1">
      <alignment horizontal="center" vertical="center" wrapText="1"/>
    </xf>
    <xf numFmtId="0" fontId="2" fillId="11" borderId="17" xfId="0" applyFont="1" applyFill="1" applyBorder="1" applyAlignment="1">
      <alignment horizontal="center" vertical="center" wrapText="1"/>
    </xf>
    <xf numFmtId="0" fontId="2" fillId="11" borderId="8" xfId="0" applyFont="1" applyFill="1" applyBorder="1" applyAlignment="1">
      <alignment horizontal="center" vertical="center" wrapText="1"/>
    </xf>
    <xf numFmtId="0" fontId="2" fillId="11" borderId="2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3" fillId="0" borderId="12" xfId="0" applyFont="1" applyBorder="1"/>
    <xf numFmtId="0" fontId="2" fillId="3" borderId="4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9" borderId="20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3" fillId="0" borderId="21" xfId="0" applyFont="1" applyBorder="1"/>
    <xf numFmtId="0" fontId="2" fillId="17" borderId="4" xfId="0" applyFont="1" applyFill="1" applyBorder="1" applyAlignment="1">
      <alignment horizontal="center" vertical="center" textRotation="90" wrapText="1"/>
    </xf>
    <xf numFmtId="0" fontId="2" fillId="18" borderId="0" xfId="0" applyFont="1" applyFill="1" applyAlignment="1">
      <alignment horizontal="center" vertical="center" wrapText="1"/>
    </xf>
    <xf numFmtId="0" fontId="2" fillId="18" borderId="22" xfId="0" applyFont="1" applyFill="1" applyBorder="1" applyAlignment="1">
      <alignment horizontal="center" vertical="center" wrapText="1"/>
    </xf>
    <xf numFmtId="0" fontId="2" fillId="19" borderId="17" xfId="0" applyFont="1" applyFill="1" applyBorder="1" applyAlignment="1">
      <alignment horizontal="center" vertical="center" textRotation="90" wrapText="1"/>
    </xf>
    <xf numFmtId="0" fontId="3" fillId="0" borderId="7" xfId="0" applyFont="1" applyBorder="1"/>
    <xf numFmtId="0" fontId="3" fillId="0" borderId="8" xfId="0" applyFont="1" applyBorder="1"/>
    <xf numFmtId="0" fontId="3" fillId="0" borderId="20" xfId="0" applyFont="1" applyBorder="1"/>
    <xf numFmtId="0" fontId="2" fillId="0" borderId="0" xfId="0" applyFont="1" applyAlignment="1"/>
    <xf numFmtId="0" fontId="2" fillId="13" borderId="17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2" fillId="16" borderId="8" xfId="0" applyFont="1" applyFill="1" applyBorder="1" applyAlignment="1">
      <alignment horizontal="center" vertical="center" wrapText="1"/>
    </xf>
    <xf numFmtId="0" fontId="2" fillId="16" borderId="20" xfId="0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 vertical="center" textRotation="90" wrapText="1"/>
    </xf>
    <xf numFmtId="0" fontId="2" fillId="15" borderId="4" xfId="0" applyFont="1" applyFill="1" applyBorder="1" applyAlignment="1">
      <alignment horizontal="center" vertical="center" textRotation="90" wrapText="1"/>
    </xf>
    <xf numFmtId="0" fontId="2" fillId="16" borderId="17" xfId="0" applyFont="1" applyFill="1" applyBorder="1" applyAlignment="1">
      <alignment horizontal="center" vertical="center" wrapText="1"/>
    </xf>
    <xf numFmtId="0" fontId="2" fillId="7" borderId="17" xfId="0" applyFont="1" applyFill="1" applyBorder="1" applyAlignment="1">
      <alignment horizontal="center" vertical="center" wrapText="1"/>
    </xf>
    <xf numFmtId="0" fontId="2" fillId="19" borderId="17" xfId="0" applyFont="1" applyFill="1" applyBorder="1" applyAlignment="1">
      <alignment horizontal="center" vertical="center"/>
    </xf>
    <xf numFmtId="0" fontId="2" fillId="15" borderId="17" xfId="0" applyFont="1" applyFill="1" applyBorder="1" applyAlignment="1">
      <alignment horizontal="center"/>
    </xf>
    <xf numFmtId="0" fontId="2" fillId="17" borderId="18" xfId="0" applyFont="1" applyFill="1" applyBorder="1" applyAlignment="1">
      <alignment horizontal="center"/>
    </xf>
    <xf numFmtId="0" fontId="2" fillId="18" borderId="18" xfId="0" applyFont="1" applyFill="1" applyBorder="1" applyAlignment="1">
      <alignment horizontal="center" vertical="center" textRotation="90" wrapText="1"/>
    </xf>
    <xf numFmtId="0" fontId="2" fillId="18" borderId="7" xfId="0" applyFont="1" applyFill="1" applyBorder="1" applyAlignment="1">
      <alignment horizontal="center" vertical="center" textRotation="90" wrapText="1"/>
    </xf>
    <xf numFmtId="0" fontId="2" fillId="7" borderId="17" xfId="0" applyFont="1" applyFill="1" applyBorder="1" applyAlignment="1">
      <alignment horizontal="center" vertical="center" textRotation="90" wrapText="1"/>
    </xf>
    <xf numFmtId="0" fontId="2" fillId="7" borderId="18" xfId="0" applyFont="1" applyFill="1" applyBorder="1" applyAlignment="1">
      <alignment horizontal="center" vertical="center" textRotation="90" wrapText="1"/>
    </xf>
    <xf numFmtId="0" fontId="2" fillId="7" borderId="7" xfId="0" applyFont="1" applyFill="1" applyBorder="1" applyAlignment="1">
      <alignment horizontal="center" vertical="center" textRotation="90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textRotation="90" wrapText="1"/>
    </xf>
    <xf numFmtId="0" fontId="2" fillId="0" borderId="22" xfId="0" applyFont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/>
    </xf>
    <xf numFmtId="0" fontId="2" fillId="16" borderId="18" xfId="0" applyFont="1" applyFill="1" applyBorder="1" applyAlignment="1">
      <alignment horizontal="center" vertical="center" textRotation="90" wrapText="1"/>
    </xf>
    <xf numFmtId="0" fontId="2" fillId="16" borderId="7" xfId="0" applyFont="1" applyFill="1" applyBorder="1" applyAlignment="1">
      <alignment horizontal="center" vertical="center" textRotation="90" wrapText="1"/>
    </xf>
    <xf numFmtId="0" fontId="2" fillId="16" borderId="17" xfId="0" applyFont="1" applyFill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vertical="center" textRotation="90" wrapText="1"/>
    </xf>
    <xf numFmtId="0" fontId="2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Стоимость-значимость функций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Диаграммы!$D$28</c:f>
              <c:strCache>
                <c:ptCount val="1"/>
                <c:pt idx="0">
                  <c:v>Стоимость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C286-41F0-A5DD-CDC3870F1E06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C286-41F0-A5DD-CDC3870F1E06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C286-41F0-A5DD-CDC3870F1E06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C286-41F0-A5DD-CDC3870F1E06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C286-41F0-A5DD-CDC3870F1E06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C286-41F0-A5DD-CDC3870F1E06}"/>
              </c:ext>
            </c:extLst>
          </c:dPt>
          <c:xVal>
            <c:numRef>
              <c:f>Диаграммы!$C$29:$C$45</c:f>
              <c:numCache>
                <c:formatCode>General</c:formatCode>
                <c:ptCount val="17"/>
                <c:pt idx="0">
                  <c:v>7</c:v>
                </c:pt>
                <c:pt idx="1">
                  <c:v>10</c:v>
                </c:pt>
                <c:pt idx="2">
                  <c:v>3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4</c:v>
                </c:pt>
                <c:pt idx="13">
                  <c:v>7</c:v>
                </c:pt>
                <c:pt idx="14">
                  <c:v>8</c:v>
                </c:pt>
                <c:pt idx="15">
                  <c:v>10</c:v>
                </c:pt>
                <c:pt idx="16">
                  <c:v>2</c:v>
                </c:pt>
              </c:numCache>
            </c:numRef>
          </c:xVal>
          <c:yVal>
            <c:numRef>
              <c:f>Диаграммы!$D$29:$D$45</c:f>
              <c:numCache>
                <c:formatCode>#,##0.00</c:formatCode>
                <c:ptCount val="17"/>
                <c:pt idx="0">
                  <c:v>4.835789679455968</c:v>
                </c:pt>
                <c:pt idx="1">
                  <c:v>4.5559618745564325</c:v>
                </c:pt>
                <c:pt idx="2">
                  <c:v>1.9665936493472502</c:v>
                </c:pt>
                <c:pt idx="3">
                  <c:v>5.2844415757133891</c:v>
                </c:pt>
                <c:pt idx="4">
                  <c:v>7.3708368805742861</c:v>
                </c:pt>
                <c:pt idx="5">
                  <c:v>4.9624236841626246</c:v>
                </c:pt>
                <c:pt idx="6">
                  <c:v>19.717493063102193</c:v>
                </c:pt>
                <c:pt idx="7">
                  <c:v>4.1169315491218441</c:v>
                </c:pt>
                <c:pt idx="8">
                  <c:v>12.853772620651553</c:v>
                </c:pt>
                <c:pt idx="9">
                  <c:v>4.0515395384531852</c:v>
                </c:pt>
                <c:pt idx="10">
                  <c:v>1.2676196063761282</c:v>
                </c:pt>
                <c:pt idx="11">
                  <c:v>3.3680278736392562</c:v>
                </c:pt>
                <c:pt idx="12">
                  <c:v>3.3680278736392562</c:v>
                </c:pt>
                <c:pt idx="13">
                  <c:v>17.315018343424438</c:v>
                </c:pt>
                <c:pt idx="14">
                  <c:v>9.5307578711074239</c:v>
                </c:pt>
                <c:pt idx="15">
                  <c:v>4.674585418202744</c:v>
                </c:pt>
                <c:pt idx="16">
                  <c:v>2.7601788984720339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286-41F0-A5DD-CDC3870F1E06}"/>
            </c:ext>
          </c:extLst>
        </c:ser>
        <c:ser>
          <c:idx val="1"/>
          <c:order val="1"/>
          <c:tx>
            <c:strRef>
              <c:f>Диаграммы!$A$28</c:f>
              <c:strCache>
                <c:ptCount val="1"/>
                <c:pt idx="0">
                  <c:v>№ функции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trendline>
            <c:spPr>
              <a:ln w="19050">
                <a:solidFill>
                  <a:srgbClr val="EA4335"/>
                </a:solidFill>
              </a:ln>
            </c:spPr>
            <c:trendlineType val="linear"/>
            <c:dispRSqr val="0"/>
            <c:dispEq val="0"/>
          </c:trendline>
          <c:xVal>
            <c:numRef>
              <c:f>Диаграммы!$C$29:$C$45</c:f>
              <c:numCache>
                <c:formatCode>General</c:formatCode>
                <c:ptCount val="17"/>
                <c:pt idx="0">
                  <c:v>7</c:v>
                </c:pt>
                <c:pt idx="1">
                  <c:v>10</c:v>
                </c:pt>
                <c:pt idx="2">
                  <c:v>3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4</c:v>
                </c:pt>
                <c:pt idx="13">
                  <c:v>7</c:v>
                </c:pt>
                <c:pt idx="14">
                  <c:v>8</c:v>
                </c:pt>
                <c:pt idx="15">
                  <c:v>10</c:v>
                </c:pt>
                <c:pt idx="16">
                  <c:v>2</c:v>
                </c:pt>
              </c:numCache>
            </c:numRef>
          </c:xVal>
          <c:yVal>
            <c:numRef>
              <c:f>Диаграммы!$A$29:$A$45</c:f>
              <c:numCache>
                <c:formatCode>@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286-41F0-A5DD-CDC3870F1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53541"/>
        <c:axId val="427765480"/>
      </c:scatterChart>
      <c:valAx>
        <c:axId val="2145535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Значимость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427765480"/>
        <c:crosses val="autoZero"/>
        <c:crossBetween val="midCat"/>
        <c:majorUnit val="0.5"/>
      </c:valAx>
      <c:valAx>
        <c:axId val="427765480"/>
        <c:scaling>
          <c:orientation val="minMax"/>
          <c:max val="2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Стоимость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14553541"/>
        <c:crosses val="autoZero"/>
        <c:crossBetween val="midCat"/>
        <c:majorUnit val="0.5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Значимость и стоимость функций 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Диаграммы!$C$28</c:f>
              <c:strCache>
                <c:ptCount val="1"/>
                <c:pt idx="0">
                  <c:v>Значимость 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Диаграммы!$B$29:$B$45</c:f>
              <c:strCache>
                <c:ptCount val="17"/>
                <c:pt idx="0">
                  <c:v>1.1.1 Определить тариф аренды</c:v>
                </c:pt>
                <c:pt idx="1">
                  <c:v>1.1.2 Оплатить аренду пледа</c:v>
                </c:pt>
                <c:pt idx="2">
                  <c:v>1.2 Выбрать плед</c:v>
                </c:pt>
                <c:pt idx="3">
                  <c:v>1.3 Открыть ячейку для получения пледа клиентом</c:v>
                </c:pt>
                <c:pt idx="4">
                  <c:v>1.4 (2.1) Авторизовать клиента</c:v>
                </c:pt>
                <c:pt idx="5">
                  <c:v>2.2 Открыть ячейку для возврата пледа клиентом</c:v>
                </c:pt>
                <c:pt idx="6">
                  <c:v>2.3 Определить, положен ли плед в ячейку</c:v>
                </c:pt>
                <c:pt idx="7">
                  <c:v>3.1 Найти ближайшее место на карте, где можно взять/сдать плед</c:v>
                </c:pt>
                <c:pt idx="8">
                  <c:v>3.2 Открыть меню конкретного автомата, сканировав QR-код на сайте</c:v>
                </c:pt>
                <c:pt idx="9">
                  <c:v>3.3 Открыть меню конкретного автомата, введя идентификационный код автомата (код написан на автомате)</c:v>
                </c:pt>
                <c:pt idx="10">
                  <c:v>3.4 Открыть меню конкретного автомата по ссылке</c:v>
                </c:pt>
                <c:pt idx="11">
                  <c:v>4.1 Открыть все ячейки с использованными пледами</c:v>
                </c:pt>
                <c:pt idx="12">
                  <c:v>4.2 Удаленно открыть определенные ячейки</c:v>
                </c:pt>
                <c:pt idx="13">
                  <c:v>4.3 Просмотреть видео с камеры наблюдения</c:v>
                </c:pt>
                <c:pt idx="14">
                  <c:v>4.4 Сохранить видео с камеры наблюдения</c:v>
                </c:pt>
                <c:pt idx="15">
                  <c:v>4.5 Авторизовать специалиста технической службы</c:v>
                </c:pt>
                <c:pt idx="16">
                  <c:v>4.6 Динамически изменять цены в соответствии с функцией </c:v>
                </c:pt>
              </c:strCache>
            </c:strRef>
          </c:cat>
          <c:val>
            <c:numRef>
              <c:f>Диаграммы!$C$29:$C$45</c:f>
              <c:numCache>
                <c:formatCode>General</c:formatCode>
                <c:ptCount val="17"/>
                <c:pt idx="0">
                  <c:v>7</c:v>
                </c:pt>
                <c:pt idx="1">
                  <c:v>10</c:v>
                </c:pt>
                <c:pt idx="2">
                  <c:v>3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4</c:v>
                </c:pt>
                <c:pt idx="13">
                  <c:v>7</c:v>
                </c:pt>
                <c:pt idx="14">
                  <c:v>8</c:v>
                </c:pt>
                <c:pt idx="15">
                  <c:v>10</c:v>
                </c:pt>
                <c:pt idx="16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9B8-411F-9F25-5D7B21CD282D}"/>
            </c:ext>
          </c:extLst>
        </c:ser>
        <c:ser>
          <c:idx val="1"/>
          <c:order val="1"/>
          <c:tx>
            <c:strRef>
              <c:f>Диаграммы!$C$28</c:f>
              <c:strCache>
                <c:ptCount val="1"/>
                <c:pt idx="0">
                  <c:v>Значимость 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Диаграммы!$B$29:$B$45</c:f>
              <c:strCache>
                <c:ptCount val="17"/>
                <c:pt idx="0">
                  <c:v>1.1.1 Определить тариф аренды</c:v>
                </c:pt>
                <c:pt idx="1">
                  <c:v>1.1.2 Оплатить аренду пледа</c:v>
                </c:pt>
                <c:pt idx="2">
                  <c:v>1.2 Выбрать плед</c:v>
                </c:pt>
                <c:pt idx="3">
                  <c:v>1.3 Открыть ячейку для получения пледа клиентом</c:v>
                </c:pt>
                <c:pt idx="4">
                  <c:v>1.4 (2.1) Авторизовать клиента</c:v>
                </c:pt>
                <c:pt idx="5">
                  <c:v>2.2 Открыть ячейку для возврата пледа клиентом</c:v>
                </c:pt>
                <c:pt idx="6">
                  <c:v>2.3 Определить, положен ли плед в ячейку</c:v>
                </c:pt>
                <c:pt idx="7">
                  <c:v>3.1 Найти ближайшее место на карте, где можно взять/сдать плед</c:v>
                </c:pt>
                <c:pt idx="8">
                  <c:v>3.2 Открыть меню конкретного автомата, сканировав QR-код на сайте</c:v>
                </c:pt>
                <c:pt idx="9">
                  <c:v>3.3 Открыть меню конкретного автомата, введя идентификационный код автомата (код написан на автомате)</c:v>
                </c:pt>
                <c:pt idx="10">
                  <c:v>3.4 Открыть меню конкретного автомата по ссылке</c:v>
                </c:pt>
                <c:pt idx="11">
                  <c:v>4.1 Открыть все ячейки с использованными пледами</c:v>
                </c:pt>
                <c:pt idx="12">
                  <c:v>4.2 Удаленно открыть определенные ячейки</c:v>
                </c:pt>
                <c:pt idx="13">
                  <c:v>4.3 Просмотреть видео с камеры наблюдения</c:v>
                </c:pt>
                <c:pt idx="14">
                  <c:v>4.4 Сохранить видео с камеры наблюдения</c:v>
                </c:pt>
                <c:pt idx="15">
                  <c:v>4.5 Авторизовать специалиста технической службы</c:v>
                </c:pt>
                <c:pt idx="16">
                  <c:v>4.6 Динамически изменять цены в соответствии с функцией </c:v>
                </c:pt>
              </c:strCache>
            </c:strRef>
          </c:cat>
          <c:val>
            <c:numRef>
              <c:f>Диаграммы!$C$29:$C$45</c:f>
              <c:numCache>
                <c:formatCode>General</c:formatCode>
                <c:ptCount val="17"/>
                <c:pt idx="0">
                  <c:v>7</c:v>
                </c:pt>
                <c:pt idx="1">
                  <c:v>10</c:v>
                </c:pt>
                <c:pt idx="2">
                  <c:v>3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4</c:v>
                </c:pt>
                <c:pt idx="13">
                  <c:v>7</c:v>
                </c:pt>
                <c:pt idx="14">
                  <c:v>8</c:v>
                </c:pt>
                <c:pt idx="15">
                  <c:v>10</c:v>
                </c:pt>
                <c:pt idx="16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9B8-411F-9F25-5D7B21CD282D}"/>
            </c:ext>
          </c:extLst>
        </c:ser>
        <c:ser>
          <c:idx val="2"/>
          <c:order val="2"/>
          <c:tx>
            <c:strRef>
              <c:f>Диаграммы!$D$28</c:f>
              <c:strCache>
                <c:ptCount val="1"/>
                <c:pt idx="0">
                  <c:v>Стоимость</c:v>
                </c:pt>
              </c:strCache>
            </c:strRef>
          </c:tx>
          <c:invertIfNegative val="1"/>
          <c:cat>
            <c:strRef>
              <c:f>Диаграммы!$B$29:$B$45</c:f>
              <c:strCache>
                <c:ptCount val="17"/>
                <c:pt idx="0">
                  <c:v>1.1.1 Определить тариф аренды</c:v>
                </c:pt>
                <c:pt idx="1">
                  <c:v>1.1.2 Оплатить аренду пледа</c:v>
                </c:pt>
                <c:pt idx="2">
                  <c:v>1.2 Выбрать плед</c:v>
                </c:pt>
                <c:pt idx="3">
                  <c:v>1.3 Открыть ячейку для получения пледа клиентом</c:v>
                </c:pt>
                <c:pt idx="4">
                  <c:v>1.4 (2.1) Авторизовать клиента</c:v>
                </c:pt>
                <c:pt idx="5">
                  <c:v>2.2 Открыть ячейку для возврата пледа клиентом</c:v>
                </c:pt>
                <c:pt idx="6">
                  <c:v>2.3 Определить, положен ли плед в ячейку</c:v>
                </c:pt>
                <c:pt idx="7">
                  <c:v>3.1 Найти ближайшее место на карте, где можно взять/сдать плед</c:v>
                </c:pt>
                <c:pt idx="8">
                  <c:v>3.2 Открыть меню конкретного автомата, сканировав QR-код на сайте</c:v>
                </c:pt>
                <c:pt idx="9">
                  <c:v>3.3 Открыть меню конкретного автомата, введя идентификационный код автомата (код написан на автомате)</c:v>
                </c:pt>
                <c:pt idx="10">
                  <c:v>3.4 Открыть меню конкретного автомата по ссылке</c:v>
                </c:pt>
                <c:pt idx="11">
                  <c:v>4.1 Открыть все ячейки с использованными пледами</c:v>
                </c:pt>
                <c:pt idx="12">
                  <c:v>4.2 Удаленно открыть определенные ячейки</c:v>
                </c:pt>
                <c:pt idx="13">
                  <c:v>4.3 Просмотреть видео с камеры наблюдения</c:v>
                </c:pt>
                <c:pt idx="14">
                  <c:v>4.4 Сохранить видео с камеры наблюдения</c:v>
                </c:pt>
                <c:pt idx="15">
                  <c:v>4.5 Авторизовать специалиста технической службы</c:v>
                </c:pt>
                <c:pt idx="16">
                  <c:v>4.6 Динамически изменять цены в соответствии с функцией </c:v>
                </c:pt>
              </c:strCache>
            </c:strRef>
          </c:cat>
          <c:val>
            <c:numRef>
              <c:f>Диаграммы!$D$29:$D$45</c:f>
              <c:numCache>
                <c:formatCode>#,##0.00</c:formatCode>
                <c:ptCount val="17"/>
                <c:pt idx="0">
                  <c:v>4.835789679455968</c:v>
                </c:pt>
                <c:pt idx="1">
                  <c:v>4.5559618745564325</c:v>
                </c:pt>
                <c:pt idx="2">
                  <c:v>1.9665936493472502</c:v>
                </c:pt>
                <c:pt idx="3">
                  <c:v>5.2844415757133891</c:v>
                </c:pt>
                <c:pt idx="4">
                  <c:v>7.3708368805742861</c:v>
                </c:pt>
                <c:pt idx="5">
                  <c:v>4.9624236841626246</c:v>
                </c:pt>
                <c:pt idx="6">
                  <c:v>19.717493063102193</c:v>
                </c:pt>
                <c:pt idx="7">
                  <c:v>4.1169315491218441</c:v>
                </c:pt>
                <c:pt idx="8">
                  <c:v>12.853772620651553</c:v>
                </c:pt>
                <c:pt idx="9">
                  <c:v>4.0515395384531852</c:v>
                </c:pt>
                <c:pt idx="10">
                  <c:v>1.2676196063761282</c:v>
                </c:pt>
                <c:pt idx="11">
                  <c:v>3.3680278736392562</c:v>
                </c:pt>
                <c:pt idx="12">
                  <c:v>3.3680278736392562</c:v>
                </c:pt>
                <c:pt idx="13">
                  <c:v>17.315018343424438</c:v>
                </c:pt>
                <c:pt idx="14">
                  <c:v>9.5307578711074239</c:v>
                </c:pt>
                <c:pt idx="15">
                  <c:v>4.674585418202744</c:v>
                </c:pt>
                <c:pt idx="16">
                  <c:v>2.7601788984720339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B8-411F-9F25-5D7B21CD282D}"/>
            </c:ext>
          </c:extLst>
        </c:ser>
        <c:ser>
          <c:idx val="3"/>
          <c:order val="3"/>
          <c:tx>
            <c:strRef>
              <c:f>Диаграммы!$D$28</c:f>
              <c:strCache>
                <c:ptCount val="1"/>
                <c:pt idx="0">
                  <c:v>Стоимость</c:v>
                </c:pt>
              </c:strCache>
            </c:strRef>
          </c:tx>
          <c:invertIfNegative val="1"/>
          <c:cat>
            <c:strRef>
              <c:f>Диаграммы!$B$29:$B$45</c:f>
              <c:strCache>
                <c:ptCount val="17"/>
                <c:pt idx="0">
                  <c:v>1.1.1 Определить тариф аренды</c:v>
                </c:pt>
                <c:pt idx="1">
                  <c:v>1.1.2 Оплатить аренду пледа</c:v>
                </c:pt>
                <c:pt idx="2">
                  <c:v>1.2 Выбрать плед</c:v>
                </c:pt>
                <c:pt idx="3">
                  <c:v>1.3 Открыть ячейку для получения пледа клиентом</c:v>
                </c:pt>
                <c:pt idx="4">
                  <c:v>1.4 (2.1) Авторизовать клиента</c:v>
                </c:pt>
                <c:pt idx="5">
                  <c:v>2.2 Открыть ячейку для возврата пледа клиентом</c:v>
                </c:pt>
                <c:pt idx="6">
                  <c:v>2.3 Определить, положен ли плед в ячейку</c:v>
                </c:pt>
                <c:pt idx="7">
                  <c:v>3.1 Найти ближайшее место на карте, где можно взять/сдать плед</c:v>
                </c:pt>
                <c:pt idx="8">
                  <c:v>3.2 Открыть меню конкретного автомата, сканировав QR-код на сайте</c:v>
                </c:pt>
                <c:pt idx="9">
                  <c:v>3.3 Открыть меню конкретного автомата, введя идентификационный код автомата (код написан на автомате)</c:v>
                </c:pt>
                <c:pt idx="10">
                  <c:v>3.4 Открыть меню конкретного автомата по ссылке</c:v>
                </c:pt>
                <c:pt idx="11">
                  <c:v>4.1 Открыть все ячейки с использованными пледами</c:v>
                </c:pt>
                <c:pt idx="12">
                  <c:v>4.2 Удаленно открыть определенные ячейки</c:v>
                </c:pt>
                <c:pt idx="13">
                  <c:v>4.3 Просмотреть видео с камеры наблюдения</c:v>
                </c:pt>
                <c:pt idx="14">
                  <c:v>4.4 Сохранить видео с камеры наблюдения</c:v>
                </c:pt>
                <c:pt idx="15">
                  <c:v>4.5 Авторизовать специалиста технической службы</c:v>
                </c:pt>
                <c:pt idx="16">
                  <c:v>4.6 Динамически изменять цены в соответствии с функцией </c:v>
                </c:pt>
              </c:strCache>
            </c:strRef>
          </c:cat>
          <c:val>
            <c:numRef>
              <c:f>Диаграммы!$D$29:$D$45</c:f>
              <c:numCache>
                <c:formatCode>#,##0.00</c:formatCode>
                <c:ptCount val="17"/>
                <c:pt idx="0">
                  <c:v>4.835789679455968</c:v>
                </c:pt>
                <c:pt idx="1">
                  <c:v>4.5559618745564325</c:v>
                </c:pt>
                <c:pt idx="2">
                  <c:v>1.9665936493472502</c:v>
                </c:pt>
                <c:pt idx="3">
                  <c:v>5.2844415757133891</c:v>
                </c:pt>
                <c:pt idx="4">
                  <c:v>7.3708368805742861</c:v>
                </c:pt>
                <c:pt idx="5">
                  <c:v>4.9624236841626246</c:v>
                </c:pt>
                <c:pt idx="6">
                  <c:v>19.717493063102193</c:v>
                </c:pt>
                <c:pt idx="7">
                  <c:v>4.1169315491218441</c:v>
                </c:pt>
                <c:pt idx="8">
                  <c:v>12.853772620651553</c:v>
                </c:pt>
                <c:pt idx="9">
                  <c:v>4.0515395384531852</c:v>
                </c:pt>
                <c:pt idx="10">
                  <c:v>1.2676196063761282</c:v>
                </c:pt>
                <c:pt idx="11">
                  <c:v>3.3680278736392562</c:v>
                </c:pt>
                <c:pt idx="12">
                  <c:v>3.3680278736392562</c:v>
                </c:pt>
                <c:pt idx="13">
                  <c:v>17.315018343424438</c:v>
                </c:pt>
                <c:pt idx="14">
                  <c:v>9.5307578711074239</c:v>
                </c:pt>
                <c:pt idx="15">
                  <c:v>4.674585418202744</c:v>
                </c:pt>
                <c:pt idx="16">
                  <c:v>2.7601788984720339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B8-411F-9F25-5D7B21CD2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680323"/>
        <c:axId val="1238651959"/>
      </c:barChart>
      <c:catAx>
        <c:axId val="18168032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238651959"/>
        <c:crosses val="autoZero"/>
        <c:auto val="1"/>
        <c:lblAlgn val="ctr"/>
        <c:lblOffset val="100"/>
        <c:noMultiLvlLbl val="1"/>
      </c:catAx>
      <c:valAx>
        <c:axId val="12386519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81680323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Значимость и стоимость компонентов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Диаграммы!$F$30</c:f>
              <c:strCache>
                <c:ptCount val="1"/>
                <c:pt idx="0">
                  <c:v>Значимость 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Диаграммы!$G$28:$Z$28</c:f>
              <c:strCache>
                <c:ptCount val="20"/>
                <c:pt idx="0">
                  <c:v>1.1.1 Интерфейс ввода идентификационного кода автомата</c:v>
                </c:pt>
                <c:pt idx="1">
                  <c:v>1.1.2 Интерфейс считывания QR-кода</c:v>
                </c:pt>
                <c:pt idx="2">
                  <c:v>1.1.3 Интерфейс получения пледа</c:v>
                </c:pt>
                <c:pt idx="3">
                  <c:v>1.1.4 Интерфейс выбора тарифа</c:v>
                </c:pt>
                <c:pt idx="4">
                  <c:v>1.1.5 Интерфейс возврата пледа</c:v>
                </c:pt>
                <c:pt idx="5">
                  <c:v>1.1.6 Интерфейс оплаты</c:v>
                </c:pt>
                <c:pt idx="6">
                  <c:v>1.1.7 Интерфейс карты с автоматами</c:v>
                </c:pt>
                <c:pt idx="7">
                  <c:v>1.1.8 Интерфейс авторизации</c:v>
                </c:pt>
                <c:pt idx="8">
                  <c:v>1.1.9 Интерфейс меню автомата (возврат пледа, получение пледа)</c:v>
                </c:pt>
                <c:pt idx="9">
                  <c:v>1.2.1 Модуль информации об автомате (какие ячейки доступны)</c:v>
                </c:pt>
                <c:pt idx="10">
                  <c:v>1.2.2 Модуль видеозаписей</c:v>
                </c:pt>
                <c:pt idx="11">
                  <c:v>1.2.3 Модуль информации об автоматах (о местоположении автоматов)</c:v>
                </c:pt>
                <c:pt idx="12">
                  <c:v>1.2.4 Модуль оплаты</c:v>
                </c:pt>
                <c:pt idx="13">
                  <c:v>1.2.5 Модуль аутентификации </c:v>
                </c:pt>
                <c:pt idx="14">
                  <c:v>2.1 Модуль удаленного управления ячейками</c:v>
                </c:pt>
                <c:pt idx="15">
                  <c:v>2.2 Модуль связи с информационным сервером (аутентификация)</c:v>
                </c:pt>
                <c:pt idx="16">
                  <c:v>2.3 Модуль связи с приложением клиента (открытие ячейки)</c:v>
                </c:pt>
                <c:pt idx="17">
                  <c:v>2.4 Модуль видеозаписи</c:v>
                </c:pt>
                <c:pt idx="18">
                  <c:v>2.5 Модуль онлайн видео</c:v>
                </c:pt>
                <c:pt idx="19">
                  <c:v>2.6 Модуль считывания информации о пледе в ячейке</c:v>
                </c:pt>
              </c:strCache>
            </c:strRef>
          </c:cat>
          <c:val>
            <c:numRef>
              <c:f>Диаграммы!$G$30:$Z$30</c:f>
              <c:numCache>
                <c:formatCode>0.00</c:formatCode>
                <c:ptCount val="20"/>
                <c:pt idx="0">
                  <c:v>1.6666666666666667</c:v>
                </c:pt>
                <c:pt idx="1">
                  <c:v>1.6666666666666667</c:v>
                </c:pt>
                <c:pt idx="2">
                  <c:v>3</c:v>
                </c:pt>
                <c:pt idx="3">
                  <c:v>3.5</c:v>
                </c:pt>
                <c:pt idx="4">
                  <c:v>3.75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5.8333333333333339</c:v>
                </c:pt>
                <c:pt idx="9">
                  <c:v>19.25</c:v>
                </c:pt>
                <c:pt idx="10">
                  <c:v>7.5</c:v>
                </c:pt>
                <c:pt idx="11">
                  <c:v>8.8333333333333339</c:v>
                </c:pt>
                <c:pt idx="12">
                  <c:v>6</c:v>
                </c:pt>
                <c:pt idx="13">
                  <c:v>10</c:v>
                </c:pt>
                <c:pt idx="14">
                  <c:v>5</c:v>
                </c:pt>
                <c:pt idx="15">
                  <c:v>7.25</c:v>
                </c:pt>
                <c:pt idx="16">
                  <c:v>5.25</c:v>
                </c:pt>
                <c:pt idx="17">
                  <c:v>4</c:v>
                </c:pt>
                <c:pt idx="18">
                  <c:v>3.5</c:v>
                </c:pt>
                <c:pt idx="19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DFC-4C54-BDC0-7A8EFAC326F8}"/>
            </c:ext>
          </c:extLst>
        </c:ser>
        <c:ser>
          <c:idx val="1"/>
          <c:order val="1"/>
          <c:tx>
            <c:strRef>
              <c:f>Диаграммы!$F$30</c:f>
              <c:strCache>
                <c:ptCount val="1"/>
                <c:pt idx="0">
                  <c:v>Значимость 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Диаграммы!$G$28:$Z$28</c:f>
              <c:strCache>
                <c:ptCount val="20"/>
                <c:pt idx="0">
                  <c:v>1.1.1 Интерфейс ввода идентификационного кода автомата</c:v>
                </c:pt>
                <c:pt idx="1">
                  <c:v>1.1.2 Интерфейс считывания QR-кода</c:v>
                </c:pt>
                <c:pt idx="2">
                  <c:v>1.1.3 Интерфейс получения пледа</c:v>
                </c:pt>
                <c:pt idx="3">
                  <c:v>1.1.4 Интерфейс выбора тарифа</c:v>
                </c:pt>
                <c:pt idx="4">
                  <c:v>1.1.5 Интерфейс возврата пледа</c:v>
                </c:pt>
                <c:pt idx="5">
                  <c:v>1.1.6 Интерфейс оплаты</c:v>
                </c:pt>
                <c:pt idx="6">
                  <c:v>1.1.7 Интерфейс карты с автоматами</c:v>
                </c:pt>
                <c:pt idx="7">
                  <c:v>1.1.8 Интерфейс авторизации</c:v>
                </c:pt>
                <c:pt idx="8">
                  <c:v>1.1.9 Интерфейс меню автомата (возврат пледа, получение пледа)</c:v>
                </c:pt>
                <c:pt idx="9">
                  <c:v>1.2.1 Модуль информации об автомате (какие ячейки доступны)</c:v>
                </c:pt>
                <c:pt idx="10">
                  <c:v>1.2.2 Модуль видеозаписей</c:v>
                </c:pt>
                <c:pt idx="11">
                  <c:v>1.2.3 Модуль информации об автоматах (о местоположении автоматов)</c:v>
                </c:pt>
                <c:pt idx="12">
                  <c:v>1.2.4 Модуль оплаты</c:v>
                </c:pt>
                <c:pt idx="13">
                  <c:v>1.2.5 Модуль аутентификации </c:v>
                </c:pt>
                <c:pt idx="14">
                  <c:v>2.1 Модуль удаленного управления ячейками</c:v>
                </c:pt>
                <c:pt idx="15">
                  <c:v>2.2 Модуль связи с информационным сервером (аутентификация)</c:v>
                </c:pt>
                <c:pt idx="16">
                  <c:v>2.3 Модуль связи с приложением клиента (открытие ячейки)</c:v>
                </c:pt>
                <c:pt idx="17">
                  <c:v>2.4 Модуль видеозаписи</c:v>
                </c:pt>
                <c:pt idx="18">
                  <c:v>2.5 Модуль онлайн видео</c:v>
                </c:pt>
                <c:pt idx="19">
                  <c:v>2.6 Модуль считывания информации о пледе в ячейке</c:v>
                </c:pt>
              </c:strCache>
            </c:strRef>
          </c:cat>
          <c:val>
            <c:numRef>
              <c:f>Диаграммы!$G$30:$Z$30</c:f>
              <c:numCache>
                <c:formatCode>0.00</c:formatCode>
                <c:ptCount val="20"/>
                <c:pt idx="0">
                  <c:v>1.6666666666666667</c:v>
                </c:pt>
                <c:pt idx="1">
                  <c:v>1.6666666666666667</c:v>
                </c:pt>
                <c:pt idx="2">
                  <c:v>3</c:v>
                </c:pt>
                <c:pt idx="3">
                  <c:v>3.5</c:v>
                </c:pt>
                <c:pt idx="4">
                  <c:v>3.75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5.8333333333333339</c:v>
                </c:pt>
                <c:pt idx="9">
                  <c:v>19.25</c:v>
                </c:pt>
                <c:pt idx="10">
                  <c:v>7.5</c:v>
                </c:pt>
                <c:pt idx="11">
                  <c:v>8.8333333333333339</c:v>
                </c:pt>
                <c:pt idx="12">
                  <c:v>6</c:v>
                </c:pt>
                <c:pt idx="13">
                  <c:v>10</c:v>
                </c:pt>
                <c:pt idx="14">
                  <c:v>5</c:v>
                </c:pt>
                <c:pt idx="15">
                  <c:v>7.25</c:v>
                </c:pt>
                <c:pt idx="16">
                  <c:v>5.25</c:v>
                </c:pt>
                <c:pt idx="17">
                  <c:v>4</c:v>
                </c:pt>
                <c:pt idx="18">
                  <c:v>3.5</c:v>
                </c:pt>
                <c:pt idx="19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DFC-4C54-BDC0-7A8EFAC326F8}"/>
            </c:ext>
          </c:extLst>
        </c:ser>
        <c:ser>
          <c:idx val="2"/>
          <c:order val="2"/>
          <c:tx>
            <c:strRef>
              <c:f>Диаграммы!$F$29</c:f>
              <c:strCache>
                <c:ptCount val="1"/>
                <c:pt idx="0">
                  <c:v>Стоимость </c:v>
                </c:pt>
              </c:strCache>
            </c:strRef>
          </c:tx>
          <c:invertIfNegative val="1"/>
          <c:cat>
            <c:strRef>
              <c:f>Диаграммы!$G$28:$Z$28</c:f>
              <c:strCache>
                <c:ptCount val="20"/>
                <c:pt idx="0">
                  <c:v>1.1.1 Интерфейс ввода идентификационного кода автомата</c:v>
                </c:pt>
                <c:pt idx="1">
                  <c:v>1.1.2 Интерфейс считывания QR-кода</c:v>
                </c:pt>
                <c:pt idx="2">
                  <c:v>1.1.3 Интерфейс получения пледа</c:v>
                </c:pt>
                <c:pt idx="3">
                  <c:v>1.1.4 Интерфейс выбора тарифа</c:v>
                </c:pt>
                <c:pt idx="4">
                  <c:v>1.1.5 Интерфейс возврата пледа</c:v>
                </c:pt>
                <c:pt idx="5">
                  <c:v>1.1.6 Интерфейс оплаты</c:v>
                </c:pt>
                <c:pt idx="6">
                  <c:v>1.1.7 Интерфейс карты с автоматами</c:v>
                </c:pt>
                <c:pt idx="7">
                  <c:v>1.1.8 Интерфейс авторизации</c:v>
                </c:pt>
                <c:pt idx="8">
                  <c:v>1.1.9 Интерфейс меню автомата (возврат пледа, получение пледа)</c:v>
                </c:pt>
                <c:pt idx="9">
                  <c:v>1.2.1 Модуль информации об автомате (какие ячейки доступны)</c:v>
                </c:pt>
                <c:pt idx="10">
                  <c:v>1.2.2 Модуль видеозаписей</c:v>
                </c:pt>
                <c:pt idx="11">
                  <c:v>1.2.3 Модуль информации об автоматах (о местоположении автоматов)</c:v>
                </c:pt>
                <c:pt idx="12">
                  <c:v>1.2.4 Модуль оплаты</c:v>
                </c:pt>
                <c:pt idx="13">
                  <c:v>1.2.5 Модуль аутентификации </c:v>
                </c:pt>
                <c:pt idx="14">
                  <c:v>2.1 Модуль удаленного управления ячейками</c:v>
                </c:pt>
                <c:pt idx="15">
                  <c:v>2.2 Модуль связи с информационным сервером (аутентификация)</c:v>
                </c:pt>
                <c:pt idx="16">
                  <c:v>2.3 Модуль связи с приложением клиента (открытие ячейки)</c:v>
                </c:pt>
                <c:pt idx="17">
                  <c:v>2.4 Модуль видеозаписи</c:v>
                </c:pt>
                <c:pt idx="18">
                  <c:v>2.5 Модуль онлайн видео</c:v>
                </c:pt>
                <c:pt idx="19">
                  <c:v>2.6 Модуль считывания информации о пледе в ячейке</c:v>
                </c:pt>
              </c:strCache>
            </c:strRef>
          </c:cat>
          <c:val>
            <c:numRef>
              <c:f>Диаграммы!$G$29:$Z$29</c:f>
              <c:numCache>
                <c:formatCode>#,##0.00</c:formatCode>
                <c:ptCount val="20"/>
                <c:pt idx="0">
                  <c:v>2.7839199320770565</c:v>
                </c:pt>
                <c:pt idx="1">
                  <c:v>11.586153014275423</c:v>
                </c:pt>
                <c:pt idx="2">
                  <c:v>2.6548756760707146</c:v>
                </c:pt>
                <c:pt idx="3">
                  <c:v>4.1318260548151065</c:v>
                </c:pt>
                <c:pt idx="4">
                  <c:v>2.5252600494127782</c:v>
                </c:pt>
                <c:pt idx="5">
                  <c:v>2.4841796656256991</c:v>
                </c:pt>
                <c:pt idx="6">
                  <c:v>3.4285348595805432</c:v>
                </c:pt>
                <c:pt idx="7">
                  <c:v>4.4105150052866335</c:v>
                </c:pt>
                <c:pt idx="8">
                  <c:v>1.7376687505044819</c:v>
                </c:pt>
                <c:pt idx="9">
                  <c:v>4.9277453724860285</c:v>
                </c:pt>
                <c:pt idx="10">
                  <c:v>8.7496669822516875</c:v>
                </c:pt>
                <c:pt idx="11">
                  <c:v>3.4419834477065052</c:v>
                </c:pt>
                <c:pt idx="12">
                  <c:v>4.1435644178614659</c:v>
                </c:pt>
                <c:pt idx="13">
                  <c:v>5.920643750575306</c:v>
                </c:pt>
                <c:pt idx="14">
                  <c:v>5.32812849799679</c:v>
                </c:pt>
                <c:pt idx="15">
                  <c:v>3.4285270858301811</c:v>
                </c:pt>
                <c:pt idx="16">
                  <c:v>3.2071687669020976</c:v>
                </c:pt>
                <c:pt idx="17">
                  <c:v>5.1559243799815802</c:v>
                </c:pt>
                <c:pt idx="18">
                  <c:v>12.940184852298595</c:v>
                </c:pt>
                <c:pt idx="19">
                  <c:v>19.013529438461333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FC-4C54-BDC0-7A8EFAC326F8}"/>
            </c:ext>
          </c:extLst>
        </c:ser>
        <c:ser>
          <c:idx val="3"/>
          <c:order val="3"/>
          <c:tx>
            <c:strRef>
              <c:f>Диаграммы!$F$29</c:f>
              <c:strCache>
                <c:ptCount val="1"/>
                <c:pt idx="0">
                  <c:v>Стоимость </c:v>
                </c:pt>
              </c:strCache>
            </c:strRef>
          </c:tx>
          <c:invertIfNegative val="1"/>
          <c:cat>
            <c:strRef>
              <c:f>Диаграммы!$G$28:$Z$28</c:f>
              <c:strCache>
                <c:ptCount val="20"/>
                <c:pt idx="0">
                  <c:v>1.1.1 Интерфейс ввода идентификационного кода автомата</c:v>
                </c:pt>
                <c:pt idx="1">
                  <c:v>1.1.2 Интерфейс считывания QR-кода</c:v>
                </c:pt>
                <c:pt idx="2">
                  <c:v>1.1.3 Интерфейс получения пледа</c:v>
                </c:pt>
                <c:pt idx="3">
                  <c:v>1.1.4 Интерфейс выбора тарифа</c:v>
                </c:pt>
                <c:pt idx="4">
                  <c:v>1.1.5 Интерфейс возврата пледа</c:v>
                </c:pt>
                <c:pt idx="5">
                  <c:v>1.1.6 Интерфейс оплаты</c:v>
                </c:pt>
                <c:pt idx="6">
                  <c:v>1.1.7 Интерфейс карты с автоматами</c:v>
                </c:pt>
                <c:pt idx="7">
                  <c:v>1.1.8 Интерфейс авторизации</c:v>
                </c:pt>
                <c:pt idx="8">
                  <c:v>1.1.9 Интерфейс меню автомата (возврат пледа, получение пледа)</c:v>
                </c:pt>
                <c:pt idx="9">
                  <c:v>1.2.1 Модуль информации об автомате (какие ячейки доступны)</c:v>
                </c:pt>
                <c:pt idx="10">
                  <c:v>1.2.2 Модуль видеозаписей</c:v>
                </c:pt>
                <c:pt idx="11">
                  <c:v>1.2.3 Модуль информации об автоматах (о местоположении автоматов)</c:v>
                </c:pt>
                <c:pt idx="12">
                  <c:v>1.2.4 Модуль оплаты</c:v>
                </c:pt>
                <c:pt idx="13">
                  <c:v>1.2.5 Модуль аутентификации </c:v>
                </c:pt>
                <c:pt idx="14">
                  <c:v>2.1 Модуль удаленного управления ячейками</c:v>
                </c:pt>
                <c:pt idx="15">
                  <c:v>2.2 Модуль связи с информационным сервером (аутентификация)</c:v>
                </c:pt>
                <c:pt idx="16">
                  <c:v>2.3 Модуль связи с приложением клиента (открытие ячейки)</c:v>
                </c:pt>
                <c:pt idx="17">
                  <c:v>2.4 Модуль видеозаписи</c:v>
                </c:pt>
                <c:pt idx="18">
                  <c:v>2.5 Модуль онлайн видео</c:v>
                </c:pt>
                <c:pt idx="19">
                  <c:v>2.6 Модуль считывания информации о пледе в ячейке</c:v>
                </c:pt>
              </c:strCache>
            </c:strRef>
          </c:cat>
          <c:val>
            <c:numRef>
              <c:f>Диаграммы!$G$29:$Z$29</c:f>
              <c:numCache>
                <c:formatCode>#,##0.00</c:formatCode>
                <c:ptCount val="20"/>
                <c:pt idx="0">
                  <c:v>2.7839199320770565</c:v>
                </c:pt>
                <c:pt idx="1">
                  <c:v>11.586153014275423</c:v>
                </c:pt>
                <c:pt idx="2">
                  <c:v>2.6548756760707146</c:v>
                </c:pt>
                <c:pt idx="3">
                  <c:v>4.1318260548151065</c:v>
                </c:pt>
                <c:pt idx="4">
                  <c:v>2.5252600494127782</c:v>
                </c:pt>
                <c:pt idx="5">
                  <c:v>2.4841796656256991</c:v>
                </c:pt>
                <c:pt idx="6">
                  <c:v>3.4285348595805432</c:v>
                </c:pt>
                <c:pt idx="7">
                  <c:v>4.4105150052866335</c:v>
                </c:pt>
                <c:pt idx="8">
                  <c:v>1.7376687505044819</c:v>
                </c:pt>
                <c:pt idx="9">
                  <c:v>4.9277453724860285</c:v>
                </c:pt>
                <c:pt idx="10">
                  <c:v>8.7496669822516875</c:v>
                </c:pt>
                <c:pt idx="11">
                  <c:v>3.4419834477065052</c:v>
                </c:pt>
                <c:pt idx="12">
                  <c:v>4.1435644178614659</c:v>
                </c:pt>
                <c:pt idx="13">
                  <c:v>5.920643750575306</c:v>
                </c:pt>
                <c:pt idx="14">
                  <c:v>5.32812849799679</c:v>
                </c:pt>
                <c:pt idx="15">
                  <c:v>3.4285270858301811</c:v>
                </c:pt>
                <c:pt idx="16">
                  <c:v>3.2071687669020976</c:v>
                </c:pt>
                <c:pt idx="17">
                  <c:v>5.1559243799815802</c:v>
                </c:pt>
                <c:pt idx="18">
                  <c:v>12.940184852298595</c:v>
                </c:pt>
                <c:pt idx="19">
                  <c:v>19.013529438461333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FC-4C54-BDC0-7A8EFAC32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1507437"/>
        <c:axId val="1554460030"/>
      </c:barChart>
      <c:catAx>
        <c:axId val="33150743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54460030"/>
        <c:crosses val="autoZero"/>
        <c:auto val="1"/>
        <c:lblAlgn val="ctr"/>
        <c:lblOffset val="100"/>
        <c:noMultiLvlLbl val="1"/>
      </c:catAx>
      <c:valAx>
        <c:axId val="15544600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331507437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Значимость/стоимость функции 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Диаграммы!$E$28</c:f>
              <c:strCache>
                <c:ptCount val="1"/>
                <c:pt idx="0">
                  <c:v>Значимость/стоимость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Диаграммы!$B$29:$B$45</c:f>
              <c:strCache>
                <c:ptCount val="17"/>
                <c:pt idx="0">
                  <c:v>1.1.1 Определить тариф аренды</c:v>
                </c:pt>
                <c:pt idx="1">
                  <c:v>1.1.2 Оплатить аренду пледа</c:v>
                </c:pt>
                <c:pt idx="2">
                  <c:v>1.2 Выбрать плед</c:v>
                </c:pt>
                <c:pt idx="3">
                  <c:v>1.3 Открыть ячейку для получения пледа клиентом</c:v>
                </c:pt>
                <c:pt idx="4">
                  <c:v>1.4 (2.1) Авторизовать клиента</c:v>
                </c:pt>
                <c:pt idx="5">
                  <c:v>2.2 Открыть ячейку для возврата пледа клиентом</c:v>
                </c:pt>
                <c:pt idx="6">
                  <c:v>2.3 Определить, положен ли плед в ячейку</c:v>
                </c:pt>
                <c:pt idx="7">
                  <c:v>3.1 Найти ближайшее место на карте, где можно взять/сдать плед</c:v>
                </c:pt>
                <c:pt idx="8">
                  <c:v>3.2 Открыть меню конкретного автомата, сканировав QR-код на сайте</c:v>
                </c:pt>
                <c:pt idx="9">
                  <c:v>3.3 Открыть меню конкретного автомата, введя идентификационный код автомата (код написан на автомате)</c:v>
                </c:pt>
                <c:pt idx="10">
                  <c:v>3.4 Открыть меню конкретного автомата по ссылке</c:v>
                </c:pt>
                <c:pt idx="11">
                  <c:v>4.1 Открыть все ячейки с использованными пледами</c:v>
                </c:pt>
                <c:pt idx="12">
                  <c:v>4.2 Удаленно открыть определенные ячейки</c:v>
                </c:pt>
                <c:pt idx="13">
                  <c:v>4.3 Просмотреть видео с камеры наблюдения</c:v>
                </c:pt>
                <c:pt idx="14">
                  <c:v>4.4 Сохранить видео с камеры наблюдения</c:v>
                </c:pt>
                <c:pt idx="15">
                  <c:v>4.5 Авторизовать специалиста технической службы</c:v>
                </c:pt>
                <c:pt idx="16">
                  <c:v>4.6 Динамически изменять цены в соответствии с функцией </c:v>
                </c:pt>
              </c:strCache>
            </c:strRef>
          </c:cat>
          <c:val>
            <c:numRef>
              <c:f>Диаграммы!$E$29:$E$45</c:f>
              <c:numCache>
                <c:formatCode>#,##0.00</c:formatCode>
                <c:ptCount val="17"/>
                <c:pt idx="0">
                  <c:v>1.4475402083217788</c:v>
                </c:pt>
                <c:pt idx="1">
                  <c:v>2.1949261814166516</c:v>
                </c:pt>
                <c:pt idx="2">
                  <c:v>1.5254803660104146</c:v>
                </c:pt>
                <c:pt idx="3">
                  <c:v>1.7031127832622537</c:v>
                </c:pt>
                <c:pt idx="4">
                  <c:v>1.3566980469144323</c:v>
                </c:pt>
                <c:pt idx="5">
                  <c:v>1.8136299060322354</c:v>
                </c:pt>
                <c:pt idx="6">
                  <c:v>0.40573109240599087</c:v>
                </c:pt>
                <c:pt idx="7">
                  <c:v>0.97159740264644767</c:v>
                </c:pt>
                <c:pt idx="8">
                  <c:v>0.38899085486907825</c:v>
                </c:pt>
                <c:pt idx="9">
                  <c:v>1.234098779623146</c:v>
                </c:pt>
                <c:pt idx="10">
                  <c:v>3.9444009660705732</c:v>
                </c:pt>
                <c:pt idx="11">
                  <c:v>1.7814579407019036</c:v>
                </c:pt>
                <c:pt idx="12">
                  <c:v>1.1876386271346022</c:v>
                </c:pt>
                <c:pt idx="13">
                  <c:v>0.40427332279773903</c:v>
                </c:pt>
                <c:pt idx="14">
                  <c:v>0.83938760255908607</c:v>
                </c:pt>
                <c:pt idx="15">
                  <c:v>2.1392271410979453</c:v>
                </c:pt>
                <c:pt idx="16">
                  <c:v>0.72459071443055745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B49-4CE1-B6F7-E9BB0D21914F}"/>
            </c:ext>
          </c:extLst>
        </c:ser>
        <c:ser>
          <c:idx val="1"/>
          <c:order val="1"/>
          <c:tx>
            <c:strRef>
              <c:f>Диаграммы!$E$28</c:f>
              <c:strCache>
                <c:ptCount val="1"/>
                <c:pt idx="0">
                  <c:v>Значимость/стоимость</c:v>
                </c:pt>
              </c:strCache>
            </c:strRef>
          </c:tx>
          <c:invertIfNegative val="1"/>
          <c:cat>
            <c:strRef>
              <c:f>Диаграммы!$B$29:$B$45</c:f>
              <c:strCache>
                <c:ptCount val="17"/>
                <c:pt idx="0">
                  <c:v>1.1.1 Определить тариф аренды</c:v>
                </c:pt>
                <c:pt idx="1">
                  <c:v>1.1.2 Оплатить аренду пледа</c:v>
                </c:pt>
                <c:pt idx="2">
                  <c:v>1.2 Выбрать плед</c:v>
                </c:pt>
                <c:pt idx="3">
                  <c:v>1.3 Открыть ячейку для получения пледа клиентом</c:v>
                </c:pt>
                <c:pt idx="4">
                  <c:v>1.4 (2.1) Авторизовать клиента</c:v>
                </c:pt>
                <c:pt idx="5">
                  <c:v>2.2 Открыть ячейку для возврата пледа клиентом</c:v>
                </c:pt>
                <c:pt idx="6">
                  <c:v>2.3 Определить, положен ли плед в ячейку</c:v>
                </c:pt>
                <c:pt idx="7">
                  <c:v>3.1 Найти ближайшее место на карте, где можно взять/сдать плед</c:v>
                </c:pt>
                <c:pt idx="8">
                  <c:v>3.2 Открыть меню конкретного автомата, сканировав QR-код на сайте</c:v>
                </c:pt>
                <c:pt idx="9">
                  <c:v>3.3 Открыть меню конкретного автомата, введя идентификационный код автомата (код написан на автомате)</c:v>
                </c:pt>
                <c:pt idx="10">
                  <c:v>3.4 Открыть меню конкретного автомата по ссылке</c:v>
                </c:pt>
                <c:pt idx="11">
                  <c:v>4.1 Открыть все ячейки с использованными пледами</c:v>
                </c:pt>
                <c:pt idx="12">
                  <c:v>4.2 Удаленно открыть определенные ячейки</c:v>
                </c:pt>
                <c:pt idx="13">
                  <c:v>4.3 Просмотреть видео с камеры наблюдения</c:v>
                </c:pt>
                <c:pt idx="14">
                  <c:v>4.4 Сохранить видео с камеры наблюдения</c:v>
                </c:pt>
                <c:pt idx="15">
                  <c:v>4.5 Авторизовать специалиста технической службы</c:v>
                </c:pt>
                <c:pt idx="16">
                  <c:v>4.6 Динамически изменять цены в соответствии с функцией </c:v>
                </c:pt>
              </c:strCache>
            </c:strRef>
          </c:cat>
          <c:val>
            <c:numRef>
              <c:f>Диаграммы!$E$29:$E$45</c:f>
              <c:numCache>
                <c:formatCode>#,##0.00</c:formatCode>
                <c:ptCount val="17"/>
                <c:pt idx="0">
                  <c:v>1.4475402083217788</c:v>
                </c:pt>
                <c:pt idx="1">
                  <c:v>2.1949261814166516</c:v>
                </c:pt>
                <c:pt idx="2">
                  <c:v>1.5254803660104146</c:v>
                </c:pt>
                <c:pt idx="3">
                  <c:v>1.7031127832622537</c:v>
                </c:pt>
                <c:pt idx="4">
                  <c:v>1.3566980469144323</c:v>
                </c:pt>
                <c:pt idx="5">
                  <c:v>1.8136299060322354</c:v>
                </c:pt>
                <c:pt idx="6">
                  <c:v>0.40573109240599087</c:v>
                </c:pt>
                <c:pt idx="7">
                  <c:v>0.97159740264644767</c:v>
                </c:pt>
                <c:pt idx="8">
                  <c:v>0.38899085486907825</c:v>
                </c:pt>
                <c:pt idx="9">
                  <c:v>1.234098779623146</c:v>
                </c:pt>
                <c:pt idx="10">
                  <c:v>3.9444009660705732</c:v>
                </c:pt>
                <c:pt idx="11">
                  <c:v>1.7814579407019036</c:v>
                </c:pt>
                <c:pt idx="12">
                  <c:v>1.1876386271346022</c:v>
                </c:pt>
                <c:pt idx="13">
                  <c:v>0.40427332279773903</c:v>
                </c:pt>
                <c:pt idx="14">
                  <c:v>0.83938760255908607</c:v>
                </c:pt>
                <c:pt idx="15">
                  <c:v>2.1392271410979453</c:v>
                </c:pt>
                <c:pt idx="16">
                  <c:v>0.72459071443055745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49-4CE1-B6F7-E9BB0D219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9667676"/>
        <c:axId val="409377139"/>
      </c:barChart>
      <c:catAx>
        <c:axId val="77966767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409377139"/>
        <c:crosses val="autoZero"/>
        <c:auto val="1"/>
        <c:lblAlgn val="ctr"/>
        <c:lblOffset val="100"/>
        <c:noMultiLvlLbl val="1"/>
      </c:catAx>
      <c:valAx>
        <c:axId val="4093771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79667676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Значимость/стоимость комопнентов 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Диаграммы!$F$31</c:f>
              <c:strCache>
                <c:ptCount val="1"/>
                <c:pt idx="0">
                  <c:v>Значимость/стоимость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Диаграммы!$G$28:$Z$28</c:f>
              <c:strCache>
                <c:ptCount val="20"/>
                <c:pt idx="0">
                  <c:v>1.1.1 Интерфейс ввода идентификационного кода автомата</c:v>
                </c:pt>
                <c:pt idx="1">
                  <c:v>1.1.2 Интерфейс считывания QR-кода</c:v>
                </c:pt>
                <c:pt idx="2">
                  <c:v>1.1.3 Интерфейс получения пледа</c:v>
                </c:pt>
                <c:pt idx="3">
                  <c:v>1.1.4 Интерфейс выбора тарифа</c:v>
                </c:pt>
                <c:pt idx="4">
                  <c:v>1.1.5 Интерфейс возврата пледа</c:v>
                </c:pt>
                <c:pt idx="5">
                  <c:v>1.1.6 Интерфейс оплаты</c:v>
                </c:pt>
                <c:pt idx="6">
                  <c:v>1.1.7 Интерфейс карты с автоматами</c:v>
                </c:pt>
                <c:pt idx="7">
                  <c:v>1.1.8 Интерфейс авторизации</c:v>
                </c:pt>
                <c:pt idx="8">
                  <c:v>1.1.9 Интерфейс меню автомата (возврат пледа, получение пледа)</c:v>
                </c:pt>
                <c:pt idx="9">
                  <c:v>1.2.1 Модуль информации об автомате (какие ячейки доступны)</c:v>
                </c:pt>
                <c:pt idx="10">
                  <c:v>1.2.2 Модуль видеозаписей</c:v>
                </c:pt>
                <c:pt idx="11">
                  <c:v>1.2.3 Модуль информации об автоматах (о местоположении автоматов)</c:v>
                </c:pt>
                <c:pt idx="12">
                  <c:v>1.2.4 Модуль оплаты</c:v>
                </c:pt>
                <c:pt idx="13">
                  <c:v>1.2.5 Модуль аутентификации </c:v>
                </c:pt>
                <c:pt idx="14">
                  <c:v>2.1 Модуль удаленного управления ячейками</c:v>
                </c:pt>
                <c:pt idx="15">
                  <c:v>2.2 Модуль связи с информационным сервером (аутентификация)</c:v>
                </c:pt>
                <c:pt idx="16">
                  <c:v>2.3 Модуль связи с приложением клиента (открытие ячейки)</c:v>
                </c:pt>
                <c:pt idx="17">
                  <c:v>2.4 Модуль видеозаписи</c:v>
                </c:pt>
                <c:pt idx="18">
                  <c:v>2.5 Модуль онлайн видео</c:v>
                </c:pt>
                <c:pt idx="19">
                  <c:v>2.6 Модуль считывания информации о пледе в ячейке</c:v>
                </c:pt>
              </c:strCache>
            </c:strRef>
          </c:cat>
          <c:val>
            <c:numRef>
              <c:f>Диаграммы!$G$31:$Z$31</c:f>
              <c:numCache>
                <c:formatCode>0.00</c:formatCode>
                <c:ptCount val="20"/>
                <c:pt idx="0">
                  <c:v>0.59867622177739233</c:v>
                </c:pt>
                <c:pt idx="1">
                  <c:v>0.14384987533076327</c:v>
                </c:pt>
                <c:pt idx="2">
                  <c:v>1.1299964164197995</c:v>
                </c:pt>
                <c:pt idx="3">
                  <c:v>0.84708309439145069</c:v>
                </c:pt>
                <c:pt idx="4">
                  <c:v>1.4849955753555053</c:v>
                </c:pt>
                <c:pt idx="5">
                  <c:v>2.0127368681043576</c:v>
                </c:pt>
                <c:pt idx="6">
                  <c:v>0.58333955520717262</c:v>
                </c:pt>
                <c:pt idx="7">
                  <c:v>1.1336544584944805</c:v>
                </c:pt>
                <c:pt idx="8">
                  <c:v>3.356988109292864</c:v>
                </c:pt>
                <c:pt idx="9">
                  <c:v>3.9064518445863712</c:v>
                </c:pt>
                <c:pt idx="10">
                  <c:v>0.8571754805312497</c:v>
                </c:pt>
                <c:pt idx="11">
                  <c:v>2.5663497420997894</c:v>
                </c:pt>
                <c:pt idx="12">
                  <c:v>1.4480286523689812</c:v>
                </c:pt>
                <c:pt idx="13">
                  <c:v>1.6890055239395725</c:v>
                </c:pt>
                <c:pt idx="14">
                  <c:v>0.93841580620284293</c:v>
                </c:pt>
                <c:pt idx="15">
                  <c:v>2.1146106822266768</c:v>
                </c:pt>
                <c:pt idx="16">
                  <c:v>1.6369578221700929</c:v>
                </c:pt>
                <c:pt idx="17">
                  <c:v>0.77580656836830686</c:v>
                </c:pt>
                <c:pt idx="18">
                  <c:v>0.27047527063558807</c:v>
                </c:pt>
                <c:pt idx="19">
                  <c:v>0.21037651178579389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891-49E4-8D5D-761E7BEE5740}"/>
            </c:ext>
          </c:extLst>
        </c:ser>
        <c:ser>
          <c:idx val="1"/>
          <c:order val="1"/>
          <c:tx>
            <c:strRef>
              <c:f>Диаграммы!$F$31</c:f>
              <c:strCache>
                <c:ptCount val="1"/>
                <c:pt idx="0">
                  <c:v>Значимость/стоимость</c:v>
                </c:pt>
              </c:strCache>
            </c:strRef>
          </c:tx>
          <c:invertIfNegative val="1"/>
          <c:cat>
            <c:strRef>
              <c:f>Диаграммы!$G$28:$Z$28</c:f>
              <c:strCache>
                <c:ptCount val="20"/>
                <c:pt idx="0">
                  <c:v>1.1.1 Интерфейс ввода идентификационного кода автомата</c:v>
                </c:pt>
                <c:pt idx="1">
                  <c:v>1.1.2 Интерфейс считывания QR-кода</c:v>
                </c:pt>
                <c:pt idx="2">
                  <c:v>1.1.3 Интерфейс получения пледа</c:v>
                </c:pt>
                <c:pt idx="3">
                  <c:v>1.1.4 Интерфейс выбора тарифа</c:v>
                </c:pt>
                <c:pt idx="4">
                  <c:v>1.1.5 Интерфейс возврата пледа</c:v>
                </c:pt>
                <c:pt idx="5">
                  <c:v>1.1.6 Интерфейс оплаты</c:v>
                </c:pt>
                <c:pt idx="6">
                  <c:v>1.1.7 Интерфейс карты с автоматами</c:v>
                </c:pt>
                <c:pt idx="7">
                  <c:v>1.1.8 Интерфейс авторизации</c:v>
                </c:pt>
                <c:pt idx="8">
                  <c:v>1.1.9 Интерфейс меню автомата (возврат пледа, получение пледа)</c:v>
                </c:pt>
                <c:pt idx="9">
                  <c:v>1.2.1 Модуль информации об автомате (какие ячейки доступны)</c:v>
                </c:pt>
                <c:pt idx="10">
                  <c:v>1.2.2 Модуль видеозаписей</c:v>
                </c:pt>
                <c:pt idx="11">
                  <c:v>1.2.3 Модуль информации об автоматах (о местоположении автоматов)</c:v>
                </c:pt>
                <c:pt idx="12">
                  <c:v>1.2.4 Модуль оплаты</c:v>
                </c:pt>
                <c:pt idx="13">
                  <c:v>1.2.5 Модуль аутентификации </c:v>
                </c:pt>
                <c:pt idx="14">
                  <c:v>2.1 Модуль удаленного управления ячейками</c:v>
                </c:pt>
                <c:pt idx="15">
                  <c:v>2.2 Модуль связи с информационным сервером (аутентификация)</c:v>
                </c:pt>
                <c:pt idx="16">
                  <c:v>2.3 Модуль связи с приложением клиента (открытие ячейки)</c:v>
                </c:pt>
                <c:pt idx="17">
                  <c:v>2.4 Модуль видеозаписи</c:v>
                </c:pt>
                <c:pt idx="18">
                  <c:v>2.5 Модуль онлайн видео</c:v>
                </c:pt>
                <c:pt idx="19">
                  <c:v>2.6 Модуль считывания информации о пледе в ячейке</c:v>
                </c:pt>
              </c:strCache>
            </c:strRef>
          </c:cat>
          <c:val>
            <c:numRef>
              <c:f>Диаграммы!$G$31:$Z$31</c:f>
              <c:numCache>
                <c:formatCode>0.00</c:formatCode>
                <c:ptCount val="20"/>
                <c:pt idx="0">
                  <c:v>0.59867622177739233</c:v>
                </c:pt>
                <c:pt idx="1">
                  <c:v>0.14384987533076327</c:v>
                </c:pt>
                <c:pt idx="2">
                  <c:v>1.1299964164197995</c:v>
                </c:pt>
                <c:pt idx="3">
                  <c:v>0.84708309439145069</c:v>
                </c:pt>
                <c:pt idx="4">
                  <c:v>1.4849955753555053</c:v>
                </c:pt>
                <c:pt idx="5">
                  <c:v>2.0127368681043576</c:v>
                </c:pt>
                <c:pt idx="6">
                  <c:v>0.58333955520717262</c:v>
                </c:pt>
                <c:pt idx="7">
                  <c:v>1.1336544584944805</c:v>
                </c:pt>
                <c:pt idx="8">
                  <c:v>3.356988109292864</c:v>
                </c:pt>
                <c:pt idx="9">
                  <c:v>3.9064518445863712</c:v>
                </c:pt>
                <c:pt idx="10">
                  <c:v>0.8571754805312497</c:v>
                </c:pt>
                <c:pt idx="11">
                  <c:v>2.5663497420997894</c:v>
                </c:pt>
                <c:pt idx="12">
                  <c:v>1.4480286523689812</c:v>
                </c:pt>
                <c:pt idx="13">
                  <c:v>1.6890055239395725</c:v>
                </c:pt>
                <c:pt idx="14">
                  <c:v>0.93841580620284293</c:v>
                </c:pt>
                <c:pt idx="15">
                  <c:v>2.1146106822266768</c:v>
                </c:pt>
                <c:pt idx="16">
                  <c:v>1.6369578221700929</c:v>
                </c:pt>
                <c:pt idx="17">
                  <c:v>0.77580656836830686</c:v>
                </c:pt>
                <c:pt idx="18">
                  <c:v>0.27047527063558807</c:v>
                </c:pt>
                <c:pt idx="19">
                  <c:v>0.21037651178579389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91-49E4-8D5D-761E7BEE5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0399397"/>
        <c:axId val="1163942712"/>
      </c:barChart>
      <c:catAx>
        <c:axId val="77039939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163942712"/>
        <c:crosses val="autoZero"/>
        <c:auto val="1"/>
        <c:lblAlgn val="ctr"/>
        <c:lblOffset val="100"/>
        <c:noMultiLvlLbl val="1"/>
      </c:catAx>
      <c:valAx>
        <c:axId val="11639427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70399397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Стоимость-значимость компонентов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Диаграммы!$F$30</c:f>
              <c:strCache>
                <c:ptCount val="1"/>
                <c:pt idx="0">
                  <c:v>Значимость 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0459-4434-A3BE-B0E91A5A29C8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0459-4434-A3BE-B0E91A5A29C8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0459-4434-A3BE-B0E91A5A29C8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0459-4434-A3BE-B0E91A5A29C8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0459-4434-A3BE-B0E91A5A29C8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0459-4434-A3BE-B0E91A5A29C8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0459-4434-A3BE-B0E91A5A29C8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0459-4434-A3BE-B0E91A5A29C8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0459-4434-A3BE-B0E91A5A29C8}"/>
              </c:ext>
            </c:extLst>
          </c:dPt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0459-4434-A3BE-B0E91A5A29C8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0459-4434-A3BE-B0E91A5A29C8}"/>
              </c:ext>
            </c:extLst>
          </c:dPt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0459-4434-A3BE-B0E91A5A29C8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0459-4434-A3BE-B0E91A5A29C8}"/>
              </c:ext>
            </c:extLst>
          </c:dPt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0459-4434-A3BE-B0E91A5A29C8}"/>
              </c:ext>
            </c:extLst>
          </c:dPt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0459-4434-A3BE-B0E91A5A29C8}"/>
              </c:ext>
            </c:extLst>
          </c:dPt>
          <c:xVal>
            <c:numRef>
              <c:f>Диаграммы!$G$29:$Z$29</c:f>
              <c:numCache>
                <c:formatCode>#,##0.00</c:formatCode>
                <c:ptCount val="20"/>
                <c:pt idx="0">
                  <c:v>2.7839199320770565</c:v>
                </c:pt>
                <c:pt idx="1">
                  <c:v>11.586153014275423</c:v>
                </c:pt>
                <c:pt idx="2">
                  <c:v>2.6548756760707146</c:v>
                </c:pt>
                <c:pt idx="3">
                  <c:v>4.1318260548151065</c:v>
                </c:pt>
                <c:pt idx="4">
                  <c:v>2.5252600494127782</c:v>
                </c:pt>
                <c:pt idx="5">
                  <c:v>2.4841796656256991</c:v>
                </c:pt>
                <c:pt idx="6">
                  <c:v>3.4285348595805432</c:v>
                </c:pt>
                <c:pt idx="7">
                  <c:v>4.4105150052866335</c:v>
                </c:pt>
                <c:pt idx="8">
                  <c:v>1.7376687505044819</c:v>
                </c:pt>
                <c:pt idx="9">
                  <c:v>4.9277453724860285</c:v>
                </c:pt>
                <c:pt idx="10">
                  <c:v>8.7496669822516875</c:v>
                </c:pt>
                <c:pt idx="11">
                  <c:v>3.4419834477065052</c:v>
                </c:pt>
                <c:pt idx="12">
                  <c:v>4.1435644178614659</c:v>
                </c:pt>
                <c:pt idx="13">
                  <c:v>5.920643750575306</c:v>
                </c:pt>
                <c:pt idx="14">
                  <c:v>5.32812849799679</c:v>
                </c:pt>
                <c:pt idx="15">
                  <c:v>3.4285270858301811</c:v>
                </c:pt>
                <c:pt idx="16">
                  <c:v>3.2071687669020976</c:v>
                </c:pt>
                <c:pt idx="17">
                  <c:v>5.1559243799815802</c:v>
                </c:pt>
                <c:pt idx="18">
                  <c:v>12.940184852298595</c:v>
                </c:pt>
                <c:pt idx="19">
                  <c:v>19.013529438461333</c:v>
                </c:pt>
              </c:numCache>
            </c:numRef>
          </c:xVal>
          <c:yVal>
            <c:numRef>
              <c:f>Диаграммы!$G$30:$Z$30</c:f>
              <c:numCache>
                <c:formatCode>0.00</c:formatCode>
                <c:ptCount val="20"/>
                <c:pt idx="0">
                  <c:v>1.6666666666666667</c:v>
                </c:pt>
                <c:pt idx="1">
                  <c:v>1.6666666666666667</c:v>
                </c:pt>
                <c:pt idx="2">
                  <c:v>3</c:v>
                </c:pt>
                <c:pt idx="3">
                  <c:v>3.5</c:v>
                </c:pt>
                <c:pt idx="4">
                  <c:v>3.75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5.8333333333333339</c:v>
                </c:pt>
                <c:pt idx="9">
                  <c:v>19.25</c:v>
                </c:pt>
                <c:pt idx="10">
                  <c:v>7.5</c:v>
                </c:pt>
                <c:pt idx="11">
                  <c:v>8.8333333333333339</c:v>
                </c:pt>
                <c:pt idx="12">
                  <c:v>6</c:v>
                </c:pt>
                <c:pt idx="13">
                  <c:v>10</c:v>
                </c:pt>
                <c:pt idx="14">
                  <c:v>5</c:v>
                </c:pt>
                <c:pt idx="15">
                  <c:v>7.25</c:v>
                </c:pt>
                <c:pt idx="16">
                  <c:v>5.25</c:v>
                </c:pt>
                <c:pt idx="17">
                  <c:v>4</c:v>
                </c:pt>
                <c:pt idx="18">
                  <c:v>3.5</c:v>
                </c:pt>
                <c:pt idx="19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459-4434-A3BE-B0E91A5A29C8}"/>
            </c:ext>
          </c:extLst>
        </c:ser>
        <c:ser>
          <c:idx val="1"/>
          <c:order val="1"/>
          <c:tx>
            <c:strRef>
              <c:f>Диаграммы!$F$32</c:f>
              <c:strCache>
                <c:ptCount val="1"/>
                <c:pt idx="0">
                  <c:v>№ компонента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0459-4434-A3BE-B0E91A5A29C8}"/>
              </c:ext>
            </c:extLst>
          </c:dPt>
          <c:trendline>
            <c:spPr>
              <a:ln w="19050">
                <a:solidFill>
                  <a:srgbClr val="EA4335"/>
                </a:solidFill>
              </a:ln>
            </c:spPr>
            <c:trendlineType val="linear"/>
            <c:dispRSqr val="0"/>
            <c:dispEq val="0"/>
          </c:trendline>
          <c:xVal>
            <c:numRef>
              <c:f>Диаграммы!$G$29:$Z$29</c:f>
              <c:numCache>
                <c:formatCode>#,##0.00</c:formatCode>
                <c:ptCount val="20"/>
                <c:pt idx="0">
                  <c:v>2.7839199320770565</c:v>
                </c:pt>
                <c:pt idx="1">
                  <c:v>11.586153014275423</c:v>
                </c:pt>
                <c:pt idx="2">
                  <c:v>2.6548756760707146</c:v>
                </c:pt>
                <c:pt idx="3">
                  <c:v>4.1318260548151065</c:v>
                </c:pt>
                <c:pt idx="4">
                  <c:v>2.5252600494127782</c:v>
                </c:pt>
                <c:pt idx="5">
                  <c:v>2.4841796656256991</c:v>
                </c:pt>
                <c:pt idx="6">
                  <c:v>3.4285348595805432</c:v>
                </c:pt>
                <c:pt idx="7">
                  <c:v>4.4105150052866335</c:v>
                </c:pt>
                <c:pt idx="8">
                  <c:v>1.7376687505044819</c:v>
                </c:pt>
                <c:pt idx="9">
                  <c:v>4.9277453724860285</c:v>
                </c:pt>
                <c:pt idx="10">
                  <c:v>8.7496669822516875</c:v>
                </c:pt>
                <c:pt idx="11">
                  <c:v>3.4419834477065052</c:v>
                </c:pt>
                <c:pt idx="12">
                  <c:v>4.1435644178614659</c:v>
                </c:pt>
                <c:pt idx="13">
                  <c:v>5.920643750575306</c:v>
                </c:pt>
                <c:pt idx="14">
                  <c:v>5.32812849799679</c:v>
                </c:pt>
                <c:pt idx="15">
                  <c:v>3.4285270858301811</c:v>
                </c:pt>
                <c:pt idx="16">
                  <c:v>3.2071687669020976</c:v>
                </c:pt>
                <c:pt idx="17">
                  <c:v>5.1559243799815802</c:v>
                </c:pt>
                <c:pt idx="18">
                  <c:v>12.940184852298595</c:v>
                </c:pt>
                <c:pt idx="19">
                  <c:v>19.013529438461333</c:v>
                </c:pt>
              </c:numCache>
            </c:numRef>
          </c:xVal>
          <c:yVal>
            <c:numRef>
              <c:f>Диаграммы!$G$32:$Z$32</c:f>
              <c:numCache>
                <c:formatCode>@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0459-4434-A3BE-B0E91A5A2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635494"/>
        <c:axId val="688893381"/>
      </c:scatterChart>
      <c:valAx>
        <c:axId val="423635494"/>
        <c:scaling>
          <c:orientation val="minMax"/>
          <c:min val="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Стоимость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688893381"/>
        <c:crosses val="autoZero"/>
        <c:crossBetween val="midCat"/>
        <c:majorUnit val="0.5"/>
        <c:minorUnit val="0.5"/>
      </c:valAx>
      <c:valAx>
        <c:axId val="688893381"/>
        <c:scaling>
          <c:orientation val="minMax"/>
          <c:max val="2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Значимость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423635494"/>
        <c:crosses val="autoZero"/>
        <c:crossBetween val="midCat"/>
        <c:majorUnit val="0.5"/>
        <c:minorUnit val="0.5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0" cy="5343525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32</xdr:row>
      <xdr:rowOff>85725</xdr:rowOff>
    </xdr:from>
    <xdr:ext cx="11791950" cy="7286625"/>
    <xdr:graphicFrame macro="">
      <xdr:nvGraphicFramePr>
        <xdr:cNvPr id="3" name="Chart 2" title="Диаграмма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71</xdr:row>
      <xdr:rowOff>142875</xdr:rowOff>
    </xdr:from>
    <xdr:ext cx="11791950" cy="7286625"/>
    <xdr:graphicFrame macro="">
      <xdr:nvGraphicFramePr>
        <xdr:cNvPr id="4" name="Chart 3" title="Диаграмма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112</xdr:row>
      <xdr:rowOff>85725</xdr:rowOff>
    </xdr:from>
    <xdr:ext cx="11791950" cy="7286625"/>
    <xdr:graphicFrame macro="">
      <xdr:nvGraphicFramePr>
        <xdr:cNvPr id="5" name="Chart 4" title="Диаграмма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0</xdr:colOff>
      <xdr:row>153</xdr:row>
      <xdr:rowOff>28575</xdr:rowOff>
    </xdr:from>
    <xdr:ext cx="11791950" cy="7286625"/>
    <xdr:graphicFrame macro="">
      <xdr:nvGraphicFramePr>
        <xdr:cNvPr id="6" name="Chart 5" title="Диаграмма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9</xdr:col>
      <xdr:colOff>9525</xdr:colOff>
      <xdr:row>0</xdr:row>
      <xdr:rowOff>0</xdr:rowOff>
    </xdr:from>
    <xdr:ext cx="8572500" cy="5343525"/>
    <xdr:graphicFrame macro="">
      <xdr:nvGraphicFramePr>
        <xdr:cNvPr id="7" name="Chart 6" title="Диаграмма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4"/>
  <sheetViews>
    <sheetView workbookViewId="0">
      <selection activeCell="A20" sqref="A20"/>
    </sheetView>
  </sheetViews>
  <sheetFormatPr defaultColWidth="12.5703125" defaultRowHeight="15.75" customHeight="1" x14ac:dyDescent="0.2"/>
  <cols>
    <col min="1" max="1" width="56.42578125" customWidth="1"/>
    <col min="2" max="2" width="14.85546875" customWidth="1"/>
    <col min="3" max="3" width="14.140625" customWidth="1"/>
    <col min="4" max="4" width="8.28515625" customWidth="1"/>
    <col min="5" max="5" width="14.42578125" customWidth="1"/>
    <col min="6" max="6" width="8.85546875" customWidth="1"/>
    <col min="7" max="7" width="14.7109375" customWidth="1"/>
    <col min="11" max="11" width="10.140625" customWidth="1"/>
    <col min="12" max="12" width="12" customWidth="1"/>
    <col min="13" max="13" width="10.42578125" customWidth="1"/>
    <col min="14" max="14" width="13.85546875" customWidth="1"/>
  </cols>
  <sheetData>
    <row r="1" spans="1:26" x14ac:dyDescent="0.2">
      <c r="A1" s="154" t="s">
        <v>0</v>
      </c>
      <c r="B1" s="156" t="s">
        <v>1</v>
      </c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3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55"/>
      <c r="B2" s="158" t="s">
        <v>2</v>
      </c>
      <c r="C2" s="153"/>
      <c r="D2" s="158" t="s">
        <v>3</v>
      </c>
      <c r="E2" s="157"/>
      <c r="F2" s="157"/>
      <c r="G2" s="153"/>
      <c r="H2" s="158" t="s">
        <v>4</v>
      </c>
      <c r="I2" s="157"/>
      <c r="J2" s="153"/>
      <c r="K2" s="158" t="s">
        <v>5</v>
      </c>
      <c r="L2" s="153"/>
      <c r="M2" s="158" t="s">
        <v>6</v>
      </c>
      <c r="N2" s="153"/>
    </row>
    <row r="3" spans="1:26" x14ac:dyDescent="0.2">
      <c r="A3" s="155"/>
      <c r="B3" s="149" t="s">
        <v>7</v>
      </c>
      <c r="C3" s="151" t="s">
        <v>8</v>
      </c>
      <c r="D3" s="152" t="s">
        <v>9</v>
      </c>
      <c r="E3" s="153"/>
      <c r="F3" s="152" t="s">
        <v>10</v>
      </c>
      <c r="G3" s="153"/>
      <c r="H3" s="149" t="s">
        <v>11</v>
      </c>
      <c r="I3" s="149" t="s">
        <v>12</v>
      </c>
      <c r="J3" s="149" t="s">
        <v>13</v>
      </c>
      <c r="K3" s="149" t="s">
        <v>14</v>
      </c>
      <c r="L3" s="149" t="s">
        <v>15</v>
      </c>
      <c r="M3" s="149" t="s">
        <v>16</v>
      </c>
      <c r="N3" s="149" t="s">
        <v>17</v>
      </c>
    </row>
    <row r="4" spans="1:26" x14ac:dyDescent="0.2">
      <c r="A4" s="155"/>
      <c r="B4" s="150"/>
      <c r="C4" s="150"/>
      <c r="D4" s="2" t="s">
        <v>18</v>
      </c>
      <c r="E4" s="2" t="s">
        <v>19</v>
      </c>
      <c r="F4" s="2" t="s">
        <v>20</v>
      </c>
      <c r="G4" s="2" t="s">
        <v>21</v>
      </c>
      <c r="H4" s="150"/>
      <c r="I4" s="150"/>
      <c r="J4" s="150"/>
      <c r="K4" s="150"/>
      <c r="L4" s="150"/>
      <c r="M4" s="150"/>
      <c r="N4" s="150"/>
    </row>
    <row r="5" spans="1:26" x14ac:dyDescent="0.2">
      <c r="A5" s="3" t="s">
        <v>22</v>
      </c>
      <c r="B5" s="4">
        <v>1</v>
      </c>
      <c r="C5" s="5"/>
      <c r="D5" s="4">
        <v>1</v>
      </c>
      <c r="E5" s="6"/>
      <c r="F5" s="7"/>
      <c r="G5" s="8"/>
      <c r="H5" s="4">
        <v>1</v>
      </c>
      <c r="I5" s="6"/>
      <c r="J5" s="8"/>
      <c r="K5" s="4">
        <v>1</v>
      </c>
      <c r="L5" s="8"/>
      <c r="M5" s="4">
        <v>1</v>
      </c>
      <c r="N5" s="8"/>
    </row>
    <row r="6" spans="1:26" x14ac:dyDescent="0.2">
      <c r="A6" s="9" t="s">
        <v>23</v>
      </c>
      <c r="B6" s="4"/>
      <c r="C6" s="10">
        <v>1</v>
      </c>
      <c r="D6" s="11"/>
      <c r="E6" s="6"/>
      <c r="F6" s="12">
        <v>1</v>
      </c>
      <c r="G6" s="8"/>
      <c r="H6" s="4">
        <v>1</v>
      </c>
      <c r="I6" s="6"/>
      <c r="J6" s="8"/>
      <c r="K6" s="4">
        <v>1</v>
      </c>
      <c r="L6" s="13">
        <v>1</v>
      </c>
      <c r="M6" s="4">
        <v>1</v>
      </c>
      <c r="N6" s="8"/>
    </row>
    <row r="7" spans="1:26" x14ac:dyDescent="0.2">
      <c r="A7" s="14" t="s">
        <v>24</v>
      </c>
      <c r="B7" s="4">
        <v>1</v>
      </c>
      <c r="C7" s="5"/>
      <c r="D7" s="4"/>
      <c r="E7" s="15">
        <v>1</v>
      </c>
      <c r="F7" s="7"/>
      <c r="G7" s="8"/>
      <c r="H7" s="4">
        <v>1</v>
      </c>
      <c r="I7" s="6"/>
      <c r="J7" s="8"/>
      <c r="K7" s="11"/>
      <c r="L7" s="13">
        <v>1</v>
      </c>
      <c r="M7" s="4">
        <v>1</v>
      </c>
      <c r="N7" s="8"/>
    </row>
    <row r="8" spans="1:26" x14ac:dyDescent="0.2">
      <c r="A8" s="16" t="s">
        <v>25</v>
      </c>
      <c r="B8" s="4"/>
      <c r="C8" s="10">
        <v>1</v>
      </c>
      <c r="D8" s="11"/>
      <c r="E8" s="6"/>
      <c r="F8" s="12">
        <v>1</v>
      </c>
      <c r="G8" s="8"/>
      <c r="H8" s="4">
        <v>1</v>
      </c>
      <c r="I8" s="6"/>
      <c r="J8" s="8"/>
      <c r="K8" s="11"/>
      <c r="L8" s="13">
        <v>1</v>
      </c>
      <c r="M8" s="4">
        <v>1</v>
      </c>
      <c r="N8" s="8"/>
    </row>
    <row r="9" spans="1:26" x14ac:dyDescent="0.2">
      <c r="A9" s="17" t="s">
        <v>26</v>
      </c>
      <c r="B9" s="4"/>
      <c r="C9" s="5"/>
      <c r="D9" s="4"/>
      <c r="E9" s="15">
        <v>1</v>
      </c>
      <c r="F9" s="7"/>
      <c r="G9" s="8"/>
      <c r="H9" s="4"/>
      <c r="I9" s="6"/>
      <c r="J9" s="13">
        <v>1</v>
      </c>
      <c r="K9" s="11"/>
      <c r="L9" s="13">
        <v>1</v>
      </c>
      <c r="M9" s="4">
        <v>1</v>
      </c>
      <c r="N9" s="8"/>
    </row>
    <row r="10" spans="1:26" x14ac:dyDescent="0.2">
      <c r="A10" s="18" t="s">
        <v>27</v>
      </c>
      <c r="B10" s="4"/>
      <c r="C10" s="10">
        <v>1</v>
      </c>
      <c r="D10" s="11"/>
      <c r="E10" s="6"/>
      <c r="F10" s="12">
        <v>1</v>
      </c>
      <c r="G10" s="8"/>
      <c r="H10" s="4">
        <v>1</v>
      </c>
      <c r="I10" s="6"/>
      <c r="J10" s="8"/>
      <c r="K10" s="11"/>
      <c r="L10" s="13">
        <v>1</v>
      </c>
      <c r="M10" s="4">
        <v>1</v>
      </c>
      <c r="N10" s="8"/>
    </row>
    <row r="11" spans="1:26" x14ac:dyDescent="0.2">
      <c r="A11" s="19" t="s">
        <v>28</v>
      </c>
      <c r="B11" s="20"/>
      <c r="C11" s="21">
        <v>1</v>
      </c>
      <c r="D11" s="22"/>
      <c r="E11" s="23"/>
      <c r="F11" s="24"/>
      <c r="G11" s="25">
        <v>1</v>
      </c>
      <c r="H11" s="20">
        <v>1</v>
      </c>
      <c r="I11" s="23"/>
      <c r="J11" s="26"/>
      <c r="K11" s="22"/>
      <c r="L11" s="25">
        <v>1</v>
      </c>
      <c r="M11" s="20">
        <v>1</v>
      </c>
      <c r="N11" s="26"/>
    </row>
    <row r="12" spans="1:26" x14ac:dyDescent="0.2">
      <c r="A12" s="27" t="s">
        <v>29</v>
      </c>
      <c r="B12" s="4">
        <v>1</v>
      </c>
      <c r="C12" s="5"/>
      <c r="D12" s="11"/>
      <c r="E12" s="6"/>
      <c r="F12" s="12">
        <v>1</v>
      </c>
      <c r="G12" s="8"/>
      <c r="H12" s="11"/>
      <c r="I12" s="6"/>
      <c r="J12" s="13">
        <v>1</v>
      </c>
      <c r="K12" s="4">
        <v>1</v>
      </c>
      <c r="L12" s="8"/>
      <c r="M12" s="4">
        <v>1</v>
      </c>
      <c r="N12" s="8"/>
    </row>
    <row r="13" spans="1:26" x14ac:dyDescent="0.2">
      <c r="A13" s="28" t="s">
        <v>30</v>
      </c>
      <c r="B13" s="4"/>
      <c r="C13" s="10">
        <v>1</v>
      </c>
      <c r="D13" s="11"/>
      <c r="E13" s="6"/>
      <c r="F13" s="12">
        <v>1</v>
      </c>
      <c r="G13" s="8"/>
      <c r="H13" s="4">
        <v>1</v>
      </c>
      <c r="I13" s="6"/>
      <c r="J13" s="8"/>
      <c r="K13" s="11"/>
      <c r="L13" s="13">
        <v>1</v>
      </c>
      <c r="M13" s="4">
        <v>1</v>
      </c>
      <c r="N13" s="8"/>
    </row>
    <row r="14" spans="1:26" x14ac:dyDescent="0.2">
      <c r="A14" s="29" t="s">
        <v>31</v>
      </c>
      <c r="B14" s="4"/>
      <c r="C14" s="10">
        <v>1</v>
      </c>
      <c r="D14" s="11"/>
      <c r="E14" s="6"/>
      <c r="F14" s="7"/>
      <c r="G14" s="13">
        <v>1</v>
      </c>
      <c r="H14" s="11"/>
      <c r="I14" s="15">
        <v>1</v>
      </c>
      <c r="J14" s="8"/>
      <c r="K14" s="11"/>
      <c r="L14" s="13">
        <v>1</v>
      </c>
      <c r="M14" s="4">
        <v>1</v>
      </c>
      <c r="N14" s="8"/>
    </row>
    <row r="15" spans="1:26" x14ac:dyDescent="0.2">
      <c r="A15" s="30" t="s">
        <v>32</v>
      </c>
      <c r="B15" s="31">
        <v>1</v>
      </c>
      <c r="C15" s="32"/>
      <c r="D15" s="31">
        <v>1</v>
      </c>
      <c r="E15" s="33"/>
      <c r="F15" s="34"/>
      <c r="G15" s="35"/>
      <c r="H15" s="36"/>
      <c r="I15" s="33"/>
      <c r="J15" s="37">
        <v>1</v>
      </c>
      <c r="K15" s="31">
        <v>1</v>
      </c>
      <c r="L15" s="35"/>
      <c r="M15" s="31">
        <v>1</v>
      </c>
      <c r="N15" s="35"/>
    </row>
    <row r="16" spans="1:26" ht="31.15" customHeight="1" x14ac:dyDescent="0.2">
      <c r="A16" s="38" t="s">
        <v>33</v>
      </c>
      <c r="B16" s="4">
        <v>1</v>
      </c>
      <c r="C16" s="5"/>
      <c r="D16" s="11"/>
      <c r="E16" s="15">
        <v>1</v>
      </c>
      <c r="F16" s="7"/>
      <c r="G16" s="8"/>
      <c r="H16" s="11"/>
      <c r="I16" s="6"/>
      <c r="J16" s="13">
        <v>1</v>
      </c>
      <c r="K16" s="11"/>
      <c r="L16" s="13">
        <v>1</v>
      </c>
      <c r="M16" s="4">
        <v>1</v>
      </c>
      <c r="N16" s="8"/>
    </row>
    <row r="17" spans="1:14" ht="31.15" customHeight="1" x14ac:dyDescent="0.2">
      <c r="A17" s="39" t="s">
        <v>34</v>
      </c>
      <c r="B17" s="4">
        <v>1</v>
      </c>
      <c r="C17" s="5"/>
      <c r="D17" s="4">
        <v>1</v>
      </c>
      <c r="E17" s="6"/>
      <c r="F17" s="7"/>
      <c r="G17" s="8"/>
      <c r="H17" s="11"/>
      <c r="I17" s="15">
        <v>1</v>
      </c>
      <c r="J17" s="8"/>
      <c r="K17" s="11"/>
      <c r="L17" s="13">
        <v>1</v>
      </c>
      <c r="M17" s="4">
        <v>1</v>
      </c>
      <c r="N17" s="8"/>
    </row>
    <row r="18" spans="1:14" ht="31.15" customHeight="1" x14ac:dyDescent="0.2">
      <c r="A18" s="39" t="s">
        <v>35</v>
      </c>
      <c r="B18" s="4">
        <v>1</v>
      </c>
      <c r="C18" s="5"/>
      <c r="D18" s="4">
        <v>1</v>
      </c>
      <c r="E18" s="6"/>
      <c r="F18" s="7"/>
      <c r="G18" s="8"/>
      <c r="H18" s="11"/>
      <c r="I18" s="6"/>
      <c r="J18" s="13">
        <v>1</v>
      </c>
      <c r="K18" s="11"/>
      <c r="L18" s="13">
        <v>1</v>
      </c>
      <c r="M18" s="4">
        <v>1</v>
      </c>
      <c r="N18" s="8"/>
    </row>
    <row r="19" spans="1:14" x14ac:dyDescent="0.2">
      <c r="A19" s="40" t="s">
        <v>36</v>
      </c>
      <c r="B19" s="41">
        <v>1</v>
      </c>
      <c r="C19" s="42"/>
      <c r="D19" s="43"/>
      <c r="E19" s="44">
        <v>1</v>
      </c>
      <c r="F19" s="45"/>
      <c r="G19" s="46"/>
      <c r="H19" s="41">
        <v>1</v>
      </c>
      <c r="I19" s="47"/>
      <c r="J19" s="46"/>
      <c r="K19" s="43"/>
      <c r="L19" s="48">
        <v>1</v>
      </c>
      <c r="M19" s="41">
        <v>1</v>
      </c>
      <c r="N19" s="46"/>
    </row>
    <row r="20" spans="1:14" x14ac:dyDescent="0.2">
      <c r="A20" s="49" t="s">
        <v>37</v>
      </c>
      <c r="B20" s="4"/>
      <c r="C20" s="10">
        <v>1</v>
      </c>
      <c r="D20" s="11"/>
      <c r="E20" s="6"/>
      <c r="F20" s="12">
        <v>1</v>
      </c>
      <c r="G20" s="8"/>
      <c r="H20" s="4">
        <v>1</v>
      </c>
      <c r="I20" s="6"/>
      <c r="J20" s="8"/>
      <c r="K20" s="4">
        <v>1</v>
      </c>
      <c r="L20" s="8"/>
      <c r="M20" s="4">
        <v>1</v>
      </c>
      <c r="N20" s="8"/>
    </row>
    <row r="21" spans="1:14" x14ac:dyDescent="0.2">
      <c r="A21" s="50" t="s">
        <v>38</v>
      </c>
      <c r="B21" s="4"/>
      <c r="C21" s="10">
        <v>1</v>
      </c>
      <c r="D21" s="11"/>
      <c r="E21" s="6"/>
      <c r="F21" s="12">
        <v>1</v>
      </c>
      <c r="G21" s="8"/>
      <c r="H21" s="4">
        <v>1</v>
      </c>
      <c r="I21" s="6"/>
      <c r="J21" s="8"/>
      <c r="K21" s="11"/>
      <c r="L21" s="13">
        <v>1</v>
      </c>
      <c r="M21" s="4">
        <v>1</v>
      </c>
      <c r="N21" s="8"/>
    </row>
    <row r="22" spans="1:14" x14ac:dyDescent="0.2">
      <c r="A22" s="51" t="s">
        <v>39</v>
      </c>
      <c r="B22" s="11"/>
      <c r="C22" s="13">
        <v>1</v>
      </c>
      <c r="D22" s="11"/>
      <c r="E22" s="6"/>
      <c r="F22" s="7"/>
      <c r="G22" s="13">
        <v>1</v>
      </c>
      <c r="H22" s="4">
        <v>1</v>
      </c>
      <c r="I22" s="6"/>
      <c r="J22" s="8"/>
      <c r="K22" s="11"/>
      <c r="L22" s="13">
        <v>1</v>
      </c>
      <c r="M22" s="4">
        <v>1</v>
      </c>
      <c r="N22" s="8"/>
    </row>
    <row r="23" spans="1:14" x14ac:dyDescent="0.2">
      <c r="A23" s="51" t="s">
        <v>40</v>
      </c>
      <c r="B23" s="11"/>
      <c r="C23" s="13">
        <v>1</v>
      </c>
      <c r="D23" s="11"/>
      <c r="E23" s="6"/>
      <c r="F23" s="7"/>
      <c r="G23" s="13">
        <v>1</v>
      </c>
      <c r="H23" s="4">
        <v>1</v>
      </c>
      <c r="I23" s="6"/>
      <c r="J23" s="8"/>
      <c r="K23" s="11"/>
      <c r="L23" s="13">
        <v>1</v>
      </c>
      <c r="M23" s="4">
        <v>1</v>
      </c>
      <c r="N23" s="8"/>
    </row>
    <row r="24" spans="1:14" x14ac:dyDescent="0.2">
      <c r="A24" s="51" t="s">
        <v>41</v>
      </c>
      <c r="B24" s="11"/>
      <c r="C24" s="13">
        <v>1</v>
      </c>
      <c r="D24" s="11"/>
      <c r="E24" s="6"/>
      <c r="F24" s="12">
        <v>1</v>
      </c>
      <c r="G24" s="8"/>
      <c r="H24" s="4">
        <v>1</v>
      </c>
      <c r="I24" s="6"/>
      <c r="J24" s="8"/>
      <c r="K24" s="11"/>
      <c r="L24" s="13">
        <v>1</v>
      </c>
      <c r="M24" s="4">
        <v>1</v>
      </c>
      <c r="N24" s="8"/>
    </row>
    <row r="25" spans="1:14" x14ac:dyDescent="0.2">
      <c r="A25" s="51" t="s">
        <v>42</v>
      </c>
      <c r="B25" s="11"/>
      <c r="C25" s="13">
        <v>1</v>
      </c>
      <c r="D25" s="11"/>
      <c r="E25" s="6"/>
      <c r="F25" s="7"/>
      <c r="G25" s="13">
        <v>1</v>
      </c>
      <c r="H25" s="4">
        <v>1</v>
      </c>
      <c r="I25" s="6"/>
      <c r="J25" s="8"/>
      <c r="K25" s="11"/>
      <c r="L25" s="13">
        <v>1</v>
      </c>
      <c r="M25" s="4">
        <v>1</v>
      </c>
      <c r="N25" s="8"/>
    </row>
    <row r="26" spans="1:14" x14ac:dyDescent="0.2">
      <c r="A26" s="52" t="s">
        <v>43</v>
      </c>
      <c r="B26" s="43"/>
      <c r="C26" s="48">
        <v>1</v>
      </c>
      <c r="D26" s="43"/>
      <c r="E26" s="47"/>
      <c r="F26" s="45"/>
      <c r="G26" s="48">
        <v>1</v>
      </c>
      <c r="H26" s="41">
        <v>1</v>
      </c>
      <c r="I26" s="47"/>
      <c r="J26" s="46"/>
      <c r="K26" s="43"/>
      <c r="L26" s="48">
        <v>1</v>
      </c>
      <c r="M26" s="43"/>
      <c r="N26" s="48">
        <v>1</v>
      </c>
    </row>
    <row r="27" spans="1:14" x14ac:dyDescent="0.2">
      <c r="C27" s="53"/>
    </row>
    <row r="28" spans="1:14" x14ac:dyDescent="0.2">
      <c r="C28" s="53"/>
    </row>
    <row r="29" spans="1:14" x14ac:dyDescent="0.2">
      <c r="C29" s="53"/>
    </row>
    <row r="30" spans="1:14" x14ac:dyDescent="0.2">
      <c r="C30" s="53"/>
    </row>
    <row r="31" spans="1:14" x14ac:dyDescent="0.2">
      <c r="C31" s="53"/>
    </row>
    <row r="32" spans="1:14" x14ac:dyDescent="0.2">
      <c r="C32" s="53"/>
    </row>
    <row r="33" spans="3:3" x14ac:dyDescent="0.2">
      <c r="C33" s="53"/>
    </row>
    <row r="34" spans="3:3" x14ac:dyDescent="0.2">
      <c r="C34" s="53"/>
    </row>
    <row r="35" spans="3:3" x14ac:dyDescent="0.2">
      <c r="C35" s="53"/>
    </row>
    <row r="36" spans="3:3" x14ac:dyDescent="0.2">
      <c r="C36" s="53"/>
    </row>
    <row r="37" spans="3:3" x14ac:dyDescent="0.2">
      <c r="C37" s="53"/>
    </row>
    <row r="38" spans="3:3" x14ac:dyDescent="0.2">
      <c r="C38" s="53"/>
    </row>
    <row r="39" spans="3:3" x14ac:dyDescent="0.2">
      <c r="C39" s="53"/>
    </row>
    <row r="40" spans="3:3" x14ac:dyDescent="0.2">
      <c r="C40" s="53"/>
    </row>
    <row r="41" spans="3:3" x14ac:dyDescent="0.2">
      <c r="C41" s="53"/>
    </row>
    <row r="42" spans="3:3" x14ac:dyDescent="0.2">
      <c r="C42" s="53"/>
    </row>
    <row r="43" spans="3:3" x14ac:dyDescent="0.2">
      <c r="C43" s="53"/>
    </row>
    <row r="44" spans="3:3" x14ac:dyDescent="0.2">
      <c r="C44" s="53"/>
    </row>
    <row r="45" spans="3:3" x14ac:dyDescent="0.2">
      <c r="C45" s="53"/>
    </row>
    <row r="46" spans="3:3" x14ac:dyDescent="0.2">
      <c r="C46" s="53"/>
    </row>
    <row r="47" spans="3:3" x14ac:dyDescent="0.2">
      <c r="C47" s="53"/>
    </row>
    <row r="48" spans="3:3" x14ac:dyDescent="0.2">
      <c r="C48" s="53"/>
    </row>
    <row r="49" spans="3:3" x14ac:dyDescent="0.2">
      <c r="C49" s="53"/>
    </row>
    <row r="50" spans="3:3" x14ac:dyDescent="0.2">
      <c r="C50" s="53"/>
    </row>
    <row r="51" spans="3:3" x14ac:dyDescent="0.2">
      <c r="C51" s="53"/>
    </row>
    <row r="52" spans="3:3" x14ac:dyDescent="0.2">
      <c r="C52" s="53"/>
    </row>
    <row r="53" spans="3:3" x14ac:dyDescent="0.2">
      <c r="C53" s="53"/>
    </row>
    <row r="54" spans="3:3" x14ac:dyDescent="0.2">
      <c r="C54" s="53"/>
    </row>
    <row r="55" spans="3:3" x14ac:dyDescent="0.2">
      <c r="C55" s="53"/>
    </row>
    <row r="56" spans="3:3" x14ac:dyDescent="0.2">
      <c r="C56" s="53"/>
    </row>
    <row r="57" spans="3:3" x14ac:dyDescent="0.2">
      <c r="C57" s="53"/>
    </row>
    <row r="58" spans="3:3" x14ac:dyDescent="0.2">
      <c r="C58" s="53"/>
    </row>
    <row r="59" spans="3:3" x14ac:dyDescent="0.2">
      <c r="C59" s="53"/>
    </row>
    <row r="60" spans="3:3" x14ac:dyDescent="0.2">
      <c r="C60" s="53"/>
    </row>
    <row r="61" spans="3:3" x14ac:dyDescent="0.2">
      <c r="C61" s="53"/>
    </row>
    <row r="62" spans="3:3" x14ac:dyDescent="0.2">
      <c r="C62" s="53"/>
    </row>
    <row r="63" spans="3:3" x14ac:dyDescent="0.2">
      <c r="C63" s="53"/>
    </row>
    <row r="64" spans="3:3" x14ac:dyDescent="0.2">
      <c r="C64" s="53"/>
    </row>
    <row r="65" spans="3:3" x14ac:dyDescent="0.2">
      <c r="C65" s="53"/>
    </row>
    <row r="66" spans="3:3" x14ac:dyDescent="0.2">
      <c r="C66" s="53"/>
    </row>
    <row r="67" spans="3:3" x14ac:dyDescent="0.2">
      <c r="C67" s="53"/>
    </row>
    <row r="68" spans="3:3" x14ac:dyDescent="0.2">
      <c r="C68" s="53"/>
    </row>
    <row r="69" spans="3:3" x14ac:dyDescent="0.2">
      <c r="C69" s="53"/>
    </row>
    <row r="70" spans="3:3" x14ac:dyDescent="0.2">
      <c r="C70" s="53"/>
    </row>
    <row r="71" spans="3:3" x14ac:dyDescent="0.2">
      <c r="C71" s="53"/>
    </row>
    <row r="72" spans="3:3" x14ac:dyDescent="0.2">
      <c r="C72" s="53"/>
    </row>
    <row r="73" spans="3:3" x14ac:dyDescent="0.2">
      <c r="C73" s="53"/>
    </row>
    <row r="74" spans="3:3" x14ac:dyDescent="0.2">
      <c r="C74" s="53"/>
    </row>
    <row r="75" spans="3:3" x14ac:dyDescent="0.2">
      <c r="C75" s="53"/>
    </row>
    <row r="76" spans="3:3" x14ac:dyDescent="0.2">
      <c r="C76" s="53"/>
    </row>
    <row r="77" spans="3:3" x14ac:dyDescent="0.2">
      <c r="C77" s="53"/>
    </row>
    <row r="78" spans="3:3" x14ac:dyDescent="0.2">
      <c r="C78" s="53"/>
    </row>
    <row r="79" spans="3:3" x14ac:dyDescent="0.2">
      <c r="C79" s="53"/>
    </row>
    <row r="80" spans="3:3" x14ac:dyDescent="0.2">
      <c r="C80" s="53"/>
    </row>
    <row r="81" spans="3:3" x14ac:dyDescent="0.2">
      <c r="C81" s="53"/>
    </row>
    <row r="82" spans="3:3" x14ac:dyDescent="0.2">
      <c r="C82" s="53"/>
    </row>
    <row r="83" spans="3:3" x14ac:dyDescent="0.2">
      <c r="C83" s="53"/>
    </row>
    <row r="84" spans="3:3" x14ac:dyDescent="0.2">
      <c r="C84" s="53"/>
    </row>
    <row r="85" spans="3:3" x14ac:dyDescent="0.2">
      <c r="C85" s="53"/>
    </row>
    <row r="86" spans="3:3" x14ac:dyDescent="0.2">
      <c r="C86" s="53"/>
    </row>
    <row r="87" spans="3:3" x14ac:dyDescent="0.2">
      <c r="C87" s="53"/>
    </row>
    <row r="88" spans="3:3" x14ac:dyDescent="0.2">
      <c r="C88" s="53"/>
    </row>
    <row r="89" spans="3:3" x14ac:dyDescent="0.2">
      <c r="C89" s="53"/>
    </row>
    <row r="90" spans="3:3" x14ac:dyDescent="0.2">
      <c r="C90" s="53"/>
    </row>
    <row r="91" spans="3:3" x14ac:dyDescent="0.2">
      <c r="C91" s="53"/>
    </row>
    <row r="92" spans="3:3" x14ac:dyDescent="0.2">
      <c r="C92" s="53"/>
    </row>
    <row r="93" spans="3:3" x14ac:dyDescent="0.2">
      <c r="C93" s="53"/>
    </row>
    <row r="94" spans="3:3" x14ac:dyDescent="0.2">
      <c r="C94" s="53"/>
    </row>
    <row r="95" spans="3:3" x14ac:dyDescent="0.2">
      <c r="C95" s="53"/>
    </row>
    <row r="96" spans="3:3" x14ac:dyDescent="0.2">
      <c r="C96" s="53"/>
    </row>
    <row r="97" spans="3:3" x14ac:dyDescent="0.2">
      <c r="C97" s="53"/>
    </row>
    <row r="98" spans="3:3" x14ac:dyDescent="0.2">
      <c r="C98" s="53"/>
    </row>
    <row r="99" spans="3:3" x14ac:dyDescent="0.2">
      <c r="C99" s="53"/>
    </row>
    <row r="100" spans="3:3" x14ac:dyDescent="0.2">
      <c r="C100" s="53"/>
    </row>
    <row r="101" spans="3:3" x14ac:dyDescent="0.2">
      <c r="C101" s="53"/>
    </row>
    <row r="102" spans="3:3" x14ac:dyDescent="0.2">
      <c r="C102" s="53"/>
    </row>
    <row r="103" spans="3:3" x14ac:dyDescent="0.2">
      <c r="C103" s="53"/>
    </row>
    <row r="104" spans="3:3" x14ac:dyDescent="0.2">
      <c r="C104" s="53"/>
    </row>
    <row r="105" spans="3:3" x14ac:dyDescent="0.2">
      <c r="C105" s="53"/>
    </row>
    <row r="106" spans="3:3" x14ac:dyDescent="0.2">
      <c r="C106" s="53"/>
    </row>
    <row r="107" spans="3:3" x14ac:dyDescent="0.2">
      <c r="C107" s="53"/>
    </row>
    <row r="108" spans="3:3" x14ac:dyDescent="0.2">
      <c r="C108" s="53"/>
    </row>
    <row r="109" spans="3:3" x14ac:dyDescent="0.2">
      <c r="C109" s="53"/>
    </row>
    <row r="110" spans="3:3" x14ac:dyDescent="0.2">
      <c r="C110" s="53"/>
    </row>
    <row r="111" spans="3:3" x14ac:dyDescent="0.2">
      <c r="C111" s="53"/>
    </row>
    <row r="112" spans="3:3" x14ac:dyDescent="0.2">
      <c r="C112" s="53"/>
    </row>
    <row r="113" spans="3:3" x14ac:dyDescent="0.2">
      <c r="C113" s="53"/>
    </row>
    <row r="114" spans="3:3" x14ac:dyDescent="0.2">
      <c r="C114" s="53"/>
    </row>
    <row r="115" spans="3:3" x14ac:dyDescent="0.2">
      <c r="C115" s="53"/>
    </row>
    <row r="116" spans="3:3" x14ac:dyDescent="0.2">
      <c r="C116" s="53"/>
    </row>
    <row r="117" spans="3:3" x14ac:dyDescent="0.2">
      <c r="C117" s="53"/>
    </row>
    <row r="118" spans="3:3" x14ac:dyDescent="0.2">
      <c r="C118" s="53"/>
    </row>
    <row r="119" spans="3:3" x14ac:dyDescent="0.2">
      <c r="C119" s="53"/>
    </row>
    <row r="120" spans="3:3" x14ac:dyDescent="0.2">
      <c r="C120" s="53"/>
    </row>
    <row r="121" spans="3:3" x14ac:dyDescent="0.2">
      <c r="C121" s="53"/>
    </row>
    <row r="122" spans="3:3" x14ac:dyDescent="0.2">
      <c r="C122" s="53"/>
    </row>
    <row r="123" spans="3:3" x14ac:dyDescent="0.2">
      <c r="C123" s="53"/>
    </row>
    <row r="124" spans="3:3" x14ac:dyDescent="0.2">
      <c r="C124" s="53"/>
    </row>
    <row r="125" spans="3:3" x14ac:dyDescent="0.2">
      <c r="C125" s="53"/>
    </row>
    <row r="126" spans="3:3" x14ac:dyDescent="0.2">
      <c r="C126" s="53"/>
    </row>
    <row r="127" spans="3:3" x14ac:dyDescent="0.2">
      <c r="C127" s="53"/>
    </row>
    <row r="128" spans="3:3" x14ac:dyDescent="0.2">
      <c r="C128" s="53"/>
    </row>
    <row r="129" spans="3:3" x14ac:dyDescent="0.2">
      <c r="C129" s="53"/>
    </row>
    <row r="130" spans="3:3" x14ac:dyDescent="0.2">
      <c r="C130" s="53"/>
    </row>
    <row r="131" spans="3:3" x14ac:dyDescent="0.2">
      <c r="C131" s="53"/>
    </row>
    <row r="132" spans="3:3" x14ac:dyDescent="0.2">
      <c r="C132" s="53"/>
    </row>
    <row r="133" spans="3:3" x14ac:dyDescent="0.2">
      <c r="C133" s="53"/>
    </row>
    <row r="134" spans="3:3" x14ac:dyDescent="0.2">
      <c r="C134" s="53"/>
    </row>
    <row r="135" spans="3:3" x14ac:dyDescent="0.2">
      <c r="C135" s="53"/>
    </row>
    <row r="136" spans="3:3" x14ac:dyDescent="0.2">
      <c r="C136" s="53"/>
    </row>
    <row r="137" spans="3:3" x14ac:dyDescent="0.2">
      <c r="C137" s="53"/>
    </row>
    <row r="138" spans="3:3" x14ac:dyDescent="0.2">
      <c r="C138" s="53"/>
    </row>
    <row r="139" spans="3:3" x14ac:dyDescent="0.2">
      <c r="C139" s="53"/>
    </row>
    <row r="140" spans="3:3" x14ac:dyDescent="0.2">
      <c r="C140" s="53"/>
    </row>
    <row r="141" spans="3:3" x14ac:dyDescent="0.2">
      <c r="C141" s="53"/>
    </row>
    <row r="142" spans="3:3" x14ac:dyDescent="0.2">
      <c r="C142" s="53"/>
    </row>
    <row r="143" spans="3:3" x14ac:dyDescent="0.2">
      <c r="C143" s="53"/>
    </row>
    <row r="144" spans="3:3" x14ac:dyDescent="0.2">
      <c r="C144" s="53"/>
    </row>
    <row r="145" spans="3:3" x14ac:dyDescent="0.2">
      <c r="C145" s="53"/>
    </row>
    <row r="146" spans="3:3" x14ac:dyDescent="0.2">
      <c r="C146" s="53"/>
    </row>
    <row r="147" spans="3:3" x14ac:dyDescent="0.2">
      <c r="C147" s="53"/>
    </row>
    <row r="148" spans="3:3" x14ac:dyDescent="0.2">
      <c r="C148" s="53"/>
    </row>
    <row r="149" spans="3:3" x14ac:dyDescent="0.2">
      <c r="C149" s="53"/>
    </row>
    <row r="150" spans="3:3" x14ac:dyDescent="0.2">
      <c r="C150" s="53"/>
    </row>
    <row r="151" spans="3:3" x14ac:dyDescent="0.2">
      <c r="C151" s="53"/>
    </row>
    <row r="152" spans="3:3" x14ac:dyDescent="0.2">
      <c r="C152" s="53"/>
    </row>
    <row r="153" spans="3:3" x14ac:dyDescent="0.2">
      <c r="C153" s="53"/>
    </row>
    <row r="154" spans="3:3" x14ac:dyDescent="0.2">
      <c r="C154" s="53"/>
    </row>
    <row r="155" spans="3:3" x14ac:dyDescent="0.2">
      <c r="C155" s="53"/>
    </row>
    <row r="156" spans="3:3" x14ac:dyDescent="0.2">
      <c r="C156" s="53"/>
    </row>
    <row r="157" spans="3:3" x14ac:dyDescent="0.2">
      <c r="C157" s="53"/>
    </row>
    <row r="158" spans="3:3" x14ac:dyDescent="0.2">
      <c r="C158" s="53"/>
    </row>
    <row r="159" spans="3:3" x14ac:dyDescent="0.2">
      <c r="C159" s="53"/>
    </row>
    <row r="160" spans="3:3" x14ac:dyDescent="0.2">
      <c r="C160" s="53"/>
    </row>
    <row r="161" spans="3:3" x14ac:dyDescent="0.2">
      <c r="C161" s="53"/>
    </row>
    <row r="162" spans="3:3" x14ac:dyDescent="0.2">
      <c r="C162" s="53"/>
    </row>
    <row r="163" spans="3:3" x14ac:dyDescent="0.2">
      <c r="C163" s="53"/>
    </row>
    <row r="164" spans="3:3" x14ac:dyDescent="0.2">
      <c r="C164" s="53"/>
    </row>
    <row r="165" spans="3:3" x14ac:dyDescent="0.2">
      <c r="C165" s="53"/>
    </row>
    <row r="166" spans="3:3" x14ac:dyDescent="0.2">
      <c r="C166" s="53"/>
    </row>
    <row r="167" spans="3:3" x14ac:dyDescent="0.2">
      <c r="C167" s="53"/>
    </row>
    <row r="168" spans="3:3" x14ac:dyDescent="0.2">
      <c r="C168" s="53"/>
    </row>
    <row r="169" spans="3:3" x14ac:dyDescent="0.2">
      <c r="C169" s="53"/>
    </row>
    <row r="170" spans="3:3" x14ac:dyDescent="0.2">
      <c r="C170" s="53"/>
    </row>
    <row r="171" spans="3:3" x14ac:dyDescent="0.2">
      <c r="C171" s="53"/>
    </row>
    <row r="172" spans="3:3" x14ac:dyDescent="0.2">
      <c r="C172" s="53"/>
    </row>
    <row r="173" spans="3:3" x14ac:dyDescent="0.2">
      <c r="C173" s="53"/>
    </row>
    <row r="174" spans="3:3" x14ac:dyDescent="0.2">
      <c r="C174" s="53"/>
    </row>
    <row r="175" spans="3:3" x14ac:dyDescent="0.2">
      <c r="C175" s="53"/>
    </row>
    <row r="176" spans="3:3" x14ac:dyDescent="0.2">
      <c r="C176" s="53"/>
    </row>
    <row r="177" spans="3:3" x14ac:dyDescent="0.2">
      <c r="C177" s="53"/>
    </row>
    <row r="178" spans="3:3" x14ac:dyDescent="0.2">
      <c r="C178" s="53"/>
    </row>
    <row r="179" spans="3:3" x14ac:dyDescent="0.2">
      <c r="C179" s="53"/>
    </row>
    <row r="180" spans="3:3" x14ac:dyDescent="0.2">
      <c r="C180" s="53"/>
    </row>
    <row r="181" spans="3:3" x14ac:dyDescent="0.2">
      <c r="C181" s="53"/>
    </row>
    <row r="182" spans="3:3" x14ac:dyDescent="0.2">
      <c r="C182" s="53"/>
    </row>
    <row r="183" spans="3:3" x14ac:dyDescent="0.2">
      <c r="C183" s="53"/>
    </row>
    <row r="184" spans="3:3" x14ac:dyDescent="0.2">
      <c r="C184" s="53"/>
    </row>
    <row r="185" spans="3:3" x14ac:dyDescent="0.2">
      <c r="C185" s="53"/>
    </row>
    <row r="186" spans="3:3" x14ac:dyDescent="0.2">
      <c r="C186" s="53"/>
    </row>
    <row r="187" spans="3:3" x14ac:dyDescent="0.2">
      <c r="C187" s="53"/>
    </row>
    <row r="188" spans="3:3" x14ac:dyDescent="0.2">
      <c r="C188" s="53"/>
    </row>
    <row r="189" spans="3:3" x14ac:dyDescent="0.2">
      <c r="C189" s="53"/>
    </row>
    <row r="190" spans="3:3" x14ac:dyDescent="0.2">
      <c r="C190" s="53"/>
    </row>
    <row r="191" spans="3:3" x14ac:dyDescent="0.2">
      <c r="C191" s="53"/>
    </row>
    <row r="192" spans="3:3" x14ac:dyDescent="0.2">
      <c r="C192" s="53"/>
    </row>
    <row r="193" spans="3:3" x14ac:dyDescent="0.2">
      <c r="C193" s="53"/>
    </row>
    <row r="194" spans="3:3" x14ac:dyDescent="0.2">
      <c r="C194" s="53"/>
    </row>
    <row r="195" spans="3:3" x14ac:dyDescent="0.2">
      <c r="C195" s="53"/>
    </row>
    <row r="196" spans="3:3" x14ac:dyDescent="0.2">
      <c r="C196" s="53"/>
    </row>
    <row r="197" spans="3:3" x14ac:dyDescent="0.2">
      <c r="C197" s="53"/>
    </row>
    <row r="198" spans="3:3" x14ac:dyDescent="0.2">
      <c r="C198" s="53"/>
    </row>
    <row r="199" spans="3:3" x14ac:dyDescent="0.2">
      <c r="C199" s="53"/>
    </row>
    <row r="200" spans="3:3" x14ac:dyDescent="0.2">
      <c r="C200" s="53"/>
    </row>
    <row r="201" spans="3:3" x14ac:dyDescent="0.2">
      <c r="C201" s="53"/>
    </row>
    <row r="202" spans="3:3" x14ac:dyDescent="0.2">
      <c r="C202" s="53"/>
    </row>
    <row r="203" spans="3:3" x14ac:dyDescent="0.2">
      <c r="C203" s="53"/>
    </row>
    <row r="204" spans="3:3" x14ac:dyDescent="0.2">
      <c r="C204" s="53"/>
    </row>
    <row r="205" spans="3:3" x14ac:dyDescent="0.2">
      <c r="C205" s="53"/>
    </row>
    <row r="206" spans="3:3" x14ac:dyDescent="0.2">
      <c r="C206" s="53"/>
    </row>
    <row r="207" spans="3:3" x14ac:dyDescent="0.2">
      <c r="C207" s="53"/>
    </row>
    <row r="208" spans="3:3" x14ac:dyDescent="0.2">
      <c r="C208" s="53"/>
    </row>
    <row r="209" spans="3:3" x14ac:dyDescent="0.2">
      <c r="C209" s="53"/>
    </row>
    <row r="210" spans="3:3" x14ac:dyDescent="0.2">
      <c r="C210" s="53"/>
    </row>
    <row r="211" spans="3:3" x14ac:dyDescent="0.2">
      <c r="C211" s="53"/>
    </row>
    <row r="212" spans="3:3" x14ac:dyDescent="0.2">
      <c r="C212" s="53"/>
    </row>
    <row r="213" spans="3:3" x14ac:dyDescent="0.2">
      <c r="C213" s="53"/>
    </row>
    <row r="214" spans="3:3" x14ac:dyDescent="0.2">
      <c r="C214" s="53"/>
    </row>
    <row r="215" spans="3:3" x14ac:dyDescent="0.2">
      <c r="C215" s="53"/>
    </row>
    <row r="216" spans="3:3" x14ac:dyDescent="0.2">
      <c r="C216" s="53"/>
    </row>
    <row r="217" spans="3:3" x14ac:dyDescent="0.2">
      <c r="C217" s="53"/>
    </row>
    <row r="218" spans="3:3" x14ac:dyDescent="0.2">
      <c r="C218" s="53"/>
    </row>
    <row r="219" spans="3:3" x14ac:dyDescent="0.2">
      <c r="C219" s="53"/>
    </row>
    <row r="220" spans="3:3" x14ac:dyDescent="0.2">
      <c r="C220" s="53"/>
    </row>
    <row r="221" spans="3:3" x14ac:dyDescent="0.2">
      <c r="C221" s="53"/>
    </row>
    <row r="222" spans="3:3" x14ac:dyDescent="0.2">
      <c r="C222" s="53"/>
    </row>
    <row r="223" spans="3:3" x14ac:dyDescent="0.2">
      <c r="C223" s="53"/>
    </row>
    <row r="224" spans="3:3" x14ac:dyDescent="0.2">
      <c r="C224" s="53"/>
    </row>
    <row r="225" spans="3:3" x14ac:dyDescent="0.2">
      <c r="C225" s="53"/>
    </row>
    <row r="226" spans="3:3" x14ac:dyDescent="0.2">
      <c r="C226" s="53"/>
    </row>
    <row r="227" spans="3:3" x14ac:dyDescent="0.2">
      <c r="C227" s="53"/>
    </row>
    <row r="228" spans="3:3" x14ac:dyDescent="0.2">
      <c r="C228" s="53"/>
    </row>
    <row r="229" spans="3:3" x14ac:dyDescent="0.2">
      <c r="C229" s="53"/>
    </row>
    <row r="230" spans="3:3" x14ac:dyDescent="0.2">
      <c r="C230" s="53"/>
    </row>
    <row r="231" spans="3:3" x14ac:dyDescent="0.2">
      <c r="C231" s="53"/>
    </row>
    <row r="232" spans="3:3" x14ac:dyDescent="0.2">
      <c r="C232" s="53"/>
    </row>
    <row r="233" spans="3:3" x14ac:dyDescent="0.2">
      <c r="C233" s="53"/>
    </row>
    <row r="234" spans="3:3" x14ac:dyDescent="0.2">
      <c r="C234" s="53"/>
    </row>
    <row r="235" spans="3:3" x14ac:dyDescent="0.2">
      <c r="C235" s="53"/>
    </row>
    <row r="236" spans="3:3" x14ac:dyDescent="0.2">
      <c r="C236" s="53"/>
    </row>
    <row r="237" spans="3:3" x14ac:dyDescent="0.2">
      <c r="C237" s="53"/>
    </row>
    <row r="238" spans="3:3" x14ac:dyDescent="0.2">
      <c r="C238" s="53"/>
    </row>
    <row r="239" spans="3:3" x14ac:dyDescent="0.2">
      <c r="C239" s="53"/>
    </row>
    <row r="240" spans="3:3" x14ac:dyDescent="0.2">
      <c r="C240" s="53"/>
    </row>
    <row r="241" spans="3:3" x14ac:dyDescent="0.2">
      <c r="C241" s="53"/>
    </row>
    <row r="242" spans="3:3" x14ac:dyDescent="0.2">
      <c r="C242" s="53"/>
    </row>
    <row r="243" spans="3:3" x14ac:dyDescent="0.2">
      <c r="C243" s="53"/>
    </row>
    <row r="244" spans="3:3" x14ac:dyDescent="0.2">
      <c r="C244" s="53"/>
    </row>
    <row r="245" spans="3:3" x14ac:dyDescent="0.2">
      <c r="C245" s="53"/>
    </row>
    <row r="246" spans="3:3" x14ac:dyDescent="0.2">
      <c r="C246" s="53"/>
    </row>
    <row r="247" spans="3:3" x14ac:dyDescent="0.2">
      <c r="C247" s="53"/>
    </row>
    <row r="248" spans="3:3" x14ac:dyDescent="0.2">
      <c r="C248" s="53"/>
    </row>
    <row r="249" spans="3:3" x14ac:dyDescent="0.2">
      <c r="C249" s="53"/>
    </row>
    <row r="250" spans="3:3" x14ac:dyDescent="0.2">
      <c r="C250" s="53"/>
    </row>
    <row r="251" spans="3:3" x14ac:dyDescent="0.2">
      <c r="C251" s="53"/>
    </row>
    <row r="252" spans="3:3" x14ac:dyDescent="0.2">
      <c r="C252" s="53"/>
    </row>
    <row r="253" spans="3:3" x14ac:dyDescent="0.2">
      <c r="C253" s="53"/>
    </row>
    <row r="254" spans="3:3" x14ac:dyDescent="0.2">
      <c r="C254" s="53"/>
    </row>
    <row r="255" spans="3:3" x14ac:dyDescent="0.2">
      <c r="C255" s="53"/>
    </row>
    <row r="256" spans="3:3" x14ac:dyDescent="0.2">
      <c r="C256" s="53"/>
    </row>
    <row r="257" spans="3:3" x14ac:dyDescent="0.2">
      <c r="C257" s="53"/>
    </row>
    <row r="258" spans="3:3" x14ac:dyDescent="0.2">
      <c r="C258" s="53"/>
    </row>
    <row r="259" spans="3:3" x14ac:dyDescent="0.2">
      <c r="C259" s="53"/>
    </row>
    <row r="260" spans="3:3" x14ac:dyDescent="0.2">
      <c r="C260" s="53"/>
    </row>
    <row r="261" spans="3:3" x14ac:dyDescent="0.2">
      <c r="C261" s="53"/>
    </row>
    <row r="262" spans="3:3" x14ac:dyDescent="0.2">
      <c r="C262" s="53"/>
    </row>
    <row r="263" spans="3:3" x14ac:dyDescent="0.2">
      <c r="C263" s="53"/>
    </row>
    <row r="264" spans="3:3" x14ac:dyDescent="0.2">
      <c r="C264" s="53"/>
    </row>
    <row r="265" spans="3:3" x14ac:dyDescent="0.2">
      <c r="C265" s="53"/>
    </row>
    <row r="266" spans="3:3" x14ac:dyDescent="0.2">
      <c r="C266" s="53"/>
    </row>
    <row r="267" spans="3:3" x14ac:dyDescent="0.2">
      <c r="C267" s="53"/>
    </row>
    <row r="268" spans="3:3" x14ac:dyDescent="0.2">
      <c r="C268" s="53"/>
    </row>
    <row r="269" spans="3:3" x14ac:dyDescent="0.2">
      <c r="C269" s="53"/>
    </row>
    <row r="270" spans="3:3" x14ac:dyDescent="0.2">
      <c r="C270" s="53"/>
    </row>
    <row r="271" spans="3:3" x14ac:dyDescent="0.2">
      <c r="C271" s="53"/>
    </row>
    <row r="272" spans="3:3" x14ac:dyDescent="0.2">
      <c r="C272" s="53"/>
    </row>
    <row r="273" spans="3:3" x14ac:dyDescent="0.2">
      <c r="C273" s="53"/>
    </row>
    <row r="274" spans="3:3" x14ac:dyDescent="0.2">
      <c r="C274" s="53"/>
    </row>
    <row r="275" spans="3:3" x14ac:dyDescent="0.2">
      <c r="C275" s="53"/>
    </row>
    <row r="276" spans="3:3" x14ac:dyDescent="0.2">
      <c r="C276" s="53"/>
    </row>
    <row r="277" spans="3:3" x14ac:dyDescent="0.2">
      <c r="C277" s="53"/>
    </row>
    <row r="278" spans="3:3" x14ac:dyDescent="0.2">
      <c r="C278" s="53"/>
    </row>
    <row r="279" spans="3:3" x14ac:dyDescent="0.2">
      <c r="C279" s="53"/>
    </row>
    <row r="280" spans="3:3" x14ac:dyDescent="0.2">
      <c r="C280" s="53"/>
    </row>
    <row r="281" spans="3:3" x14ac:dyDescent="0.2">
      <c r="C281" s="53"/>
    </row>
    <row r="282" spans="3:3" x14ac:dyDescent="0.2">
      <c r="C282" s="53"/>
    </row>
    <row r="283" spans="3:3" x14ac:dyDescent="0.2">
      <c r="C283" s="53"/>
    </row>
    <row r="284" spans="3:3" x14ac:dyDescent="0.2">
      <c r="C284" s="53"/>
    </row>
    <row r="285" spans="3:3" x14ac:dyDescent="0.2">
      <c r="C285" s="53"/>
    </row>
    <row r="286" spans="3:3" x14ac:dyDescent="0.2">
      <c r="C286" s="53"/>
    </row>
    <row r="287" spans="3:3" x14ac:dyDescent="0.2">
      <c r="C287" s="53"/>
    </row>
    <row r="288" spans="3:3" x14ac:dyDescent="0.2">
      <c r="C288" s="53"/>
    </row>
    <row r="289" spans="3:3" x14ac:dyDescent="0.2">
      <c r="C289" s="53"/>
    </row>
    <row r="290" spans="3:3" x14ac:dyDescent="0.2">
      <c r="C290" s="53"/>
    </row>
    <row r="291" spans="3:3" x14ac:dyDescent="0.2">
      <c r="C291" s="53"/>
    </row>
    <row r="292" spans="3:3" x14ac:dyDescent="0.2">
      <c r="C292" s="53"/>
    </row>
    <row r="293" spans="3:3" x14ac:dyDescent="0.2">
      <c r="C293" s="53"/>
    </row>
    <row r="294" spans="3:3" x14ac:dyDescent="0.2">
      <c r="C294" s="53"/>
    </row>
    <row r="295" spans="3:3" x14ac:dyDescent="0.2">
      <c r="C295" s="53"/>
    </row>
    <row r="296" spans="3:3" x14ac:dyDescent="0.2">
      <c r="C296" s="53"/>
    </row>
    <row r="297" spans="3:3" x14ac:dyDescent="0.2">
      <c r="C297" s="53"/>
    </row>
    <row r="298" spans="3:3" x14ac:dyDescent="0.2">
      <c r="C298" s="53"/>
    </row>
    <row r="299" spans="3:3" x14ac:dyDescent="0.2">
      <c r="C299" s="53"/>
    </row>
    <row r="300" spans="3:3" x14ac:dyDescent="0.2">
      <c r="C300" s="53"/>
    </row>
    <row r="301" spans="3:3" x14ac:dyDescent="0.2">
      <c r="C301" s="53"/>
    </row>
    <row r="302" spans="3:3" x14ac:dyDescent="0.2">
      <c r="C302" s="53"/>
    </row>
    <row r="303" spans="3:3" x14ac:dyDescent="0.2">
      <c r="C303" s="53"/>
    </row>
    <row r="304" spans="3:3" x14ac:dyDescent="0.2">
      <c r="C304" s="53"/>
    </row>
    <row r="305" spans="3:3" x14ac:dyDescent="0.2">
      <c r="C305" s="53"/>
    </row>
    <row r="306" spans="3:3" x14ac:dyDescent="0.2">
      <c r="C306" s="53"/>
    </row>
    <row r="307" spans="3:3" x14ac:dyDescent="0.2">
      <c r="C307" s="53"/>
    </row>
    <row r="308" spans="3:3" x14ac:dyDescent="0.2">
      <c r="C308" s="53"/>
    </row>
    <row r="309" spans="3:3" x14ac:dyDescent="0.2">
      <c r="C309" s="53"/>
    </row>
    <row r="310" spans="3:3" x14ac:dyDescent="0.2">
      <c r="C310" s="53"/>
    </row>
    <row r="311" spans="3:3" x14ac:dyDescent="0.2">
      <c r="C311" s="53"/>
    </row>
    <row r="312" spans="3:3" x14ac:dyDescent="0.2">
      <c r="C312" s="53"/>
    </row>
    <row r="313" spans="3:3" x14ac:dyDescent="0.2">
      <c r="C313" s="53"/>
    </row>
    <row r="314" spans="3:3" x14ac:dyDescent="0.2">
      <c r="C314" s="53"/>
    </row>
    <row r="315" spans="3:3" x14ac:dyDescent="0.2">
      <c r="C315" s="53"/>
    </row>
    <row r="316" spans="3:3" x14ac:dyDescent="0.2">
      <c r="C316" s="53"/>
    </row>
    <row r="317" spans="3:3" x14ac:dyDescent="0.2">
      <c r="C317" s="53"/>
    </row>
    <row r="318" spans="3:3" x14ac:dyDescent="0.2">
      <c r="C318" s="53"/>
    </row>
    <row r="319" spans="3:3" x14ac:dyDescent="0.2">
      <c r="C319" s="53"/>
    </row>
    <row r="320" spans="3:3" x14ac:dyDescent="0.2">
      <c r="C320" s="53"/>
    </row>
    <row r="321" spans="3:3" x14ac:dyDescent="0.2">
      <c r="C321" s="53"/>
    </row>
    <row r="322" spans="3:3" x14ac:dyDescent="0.2">
      <c r="C322" s="53"/>
    </row>
    <row r="323" spans="3:3" x14ac:dyDescent="0.2">
      <c r="C323" s="53"/>
    </row>
    <row r="324" spans="3:3" x14ac:dyDescent="0.2">
      <c r="C324" s="53"/>
    </row>
    <row r="325" spans="3:3" x14ac:dyDescent="0.2">
      <c r="C325" s="53"/>
    </row>
    <row r="326" spans="3:3" x14ac:dyDescent="0.2">
      <c r="C326" s="53"/>
    </row>
    <row r="327" spans="3:3" x14ac:dyDescent="0.2">
      <c r="C327" s="53"/>
    </row>
    <row r="328" spans="3:3" x14ac:dyDescent="0.2">
      <c r="C328" s="53"/>
    </row>
    <row r="329" spans="3:3" x14ac:dyDescent="0.2">
      <c r="C329" s="53"/>
    </row>
    <row r="330" spans="3:3" x14ac:dyDescent="0.2">
      <c r="C330" s="53"/>
    </row>
    <row r="331" spans="3:3" x14ac:dyDescent="0.2">
      <c r="C331" s="53"/>
    </row>
    <row r="332" spans="3:3" x14ac:dyDescent="0.2">
      <c r="C332" s="53"/>
    </row>
    <row r="333" spans="3:3" x14ac:dyDescent="0.2">
      <c r="C333" s="53"/>
    </row>
    <row r="334" spans="3:3" x14ac:dyDescent="0.2">
      <c r="C334" s="53"/>
    </row>
    <row r="335" spans="3:3" x14ac:dyDescent="0.2">
      <c r="C335" s="53"/>
    </row>
    <row r="336" spans="3:3" x14ac:dyDescent="0.2">
      <c r="C336" s="53"/>
    </row>
    <row r="337" spans="3:3" x14ac:dyDescent="0.2">
      <c r="C337" s="53"/>
    </row>
    <row r="338" spans="3:3" x14ac:dyDescent="0.2">
      <c r="C338" s="53"/>
    </row>
    <row r="339" spans="3:3" x14ac:dyDescent="0.2">
      <c r="C339" s="53"/>
    </row>
    <row r="340" spans="3:3" x14ac:dyDescent="0.2">
      <c r="C340" s="53"/>
    </row>
    <row r="341" spans="3:3" x14ac:dyDescent="0.2">
      <c r="C341" s="53"/>
    </row>
    <row r="342" spans="3:3" x14ac:dyDescent="0.2">
      <c r="C342" s="53"/>
    </row>
    <row r="343" spans="3:3" x14ac:dyDescent="0.2">
      <c r="C343" s="53"/>
    </row>
    <row r="344" spans="3:3" x14ac:dyDescent="0.2">
      <c r="C344" s="53"/>
    </row>
    <row r="345" spans="3:3" x14ac:dyDescent="0.2">
      <c r="C345" s="53"/>
    </row>
    <row r="346" spans="3:3" x14ac:dyDescent="0.2">
      <c r="C346" s="53"/>
    </row>
    <row r="347" spans="3:3" x14ac:dyDescent="0.2">
      <c r="C347" s="53"/>
    </row>
    <row r="348" spans="3:3" x14ac:dyDescent="0.2">
      <c r="C348" s="53"/>
    </row>
    <row r="349" spans="3:3" x14ac:dyDescent="0.2">
      <c r="C349" s="53"/>
    </row>
    <row r="350" spans="3:3" x14ac:dyDescent="0.2">
      <c r="C350" s="53"/>
    </row>
    <row r="351" spans="3:3" x14ac:dyDescent="0.2">
      <c r="C351" s="53"/>
    </row>
    <row r="352" spans="3:3" x14ac:dyDescent="0.2">
      <c r="C352" s="53"/>
    </row>
    <row r="353" spans="3:3" x14ac:dyDescent="0.2">
      <c r="C353" s="53"/>
    </row>
    <row r="354" spans="3:3" x14ac:dyDescent="0.2">
      <c r="C354" s="53"/>
    </row>
    <row r="355" spans="3:3" x14ac:dyDescent="0.2">
      <c r="C355" s="53"/>
    </row>
    <row r="356" spans="3:3" x14ac:dyDescent="0.2">
      <c r="C356" s="53"/>
    </row>
    <row r="357" spans="3:3" x14ac:dyDescent="0.2">
      <c r="C357" s="53"/>
    </row>
    <row r="358" spans="3:3" x14ac:dyDescent="0.2">
      <c r="C358" s="53"/>
    </row>
    <row r="359" spans="3:3" x14ac:dyDescent="0.2">
      <c r="C359" s="53"/>
    </row>
    <row r="360" spans="3:3" x14ac:dyDescent="0.2">
      <c r="C360" s="53"/>
    </row>
    <row r="361" spans="3:3" x14ac:dyDescent="0.2">
      <c r="C361" s="53"/>
    </row>
    <row r="362" spans="3:3" x14ac:dyDescent="0.2">
      <c r="C362" s="53"/>
    </row>
    <row r="363" spans="3:3" x14ac:dyDescent="0.2">
      <c r="C363" s="53"/>
    </row>
    <row r="364" spans="3:3" x14ac:dyDescent="0.2">
      <c r="C364" s="53"/>
    </row>
    <row r="365" spans="3:3" x14ac:dyDescent="0.2">
      <c r="C365" s="53"/>
    </row>
    <row r="366" spans="3:3" x14ac:dyDescent="0.2">
      <c r="C366" s="53"/>
    </row>
    <row r="367" spans="3:3" x14ac:dyDescent="0.2">
      <c r="C367" s="53"/>
    </row>
    <row r="368" spans="3:3" x14ac:dyDescent="0.2">
      <c r="C368" s="53"/>
    </row>
    <row r="369" spans="3:3" x14ac:dyDescent="0.2">
      <c r="C369" s="53"/>
    </row>
    <row r="370" spans="3:3" x14ac:dyDescent="0.2">
      <c r="C370" s="53"/>
    </row>
    <row r="371" spans="3:3" x14ac:dyDescent="0.2">
      <c r="C371" s="53"/>
    </row>
    <row r="372" spans="3:3" x14ac:dyDescent="0.2">
      <c r="C372" s="53"/>
    </row>
    <row r="373" spans="3:3" x14ac:dyDescent="0.2">
      <c r="C373" s="53"/>
    </row>
    <row r="374" spans="3:3" x14ac:dyDescent="0.2">
      <c r="C374" s="53"/>
    </row>
    <row r="375" spans="3:3" x14ac:dyDescent="0.2">
      <c r="C375" s="53"/>
    </row>
    <row r="376" spans="3:3" x14ac:dyDescent="0.2">
      <c r="C376" s="53"/>
    </row>
    <row r="377" spans="3:3" x14ac:dyDescent="0.2">
      <c r="C377" s="53"/>
    </row>
    <row r="378" spans="3:3" x14ac:dyDescent="0.2">
      <c r="C378" s="53"/>
    </row>
    <row r="379" spans="3:3" x14ac:dyDescent="0.2">
      <c r="C379" s="53"/>
    </row>
    <row r="380" spans="3:3" x14ac:dyDescent="0.2">
      <c r="C380" s="53"/>
    </row>
    <row r="381" spans="3:3" x14ac:dyDescent="0.2">
      <c r="C381" s="53"/>
    </row>
    <row r="382" spans="3:3" x14ac:dyDescent="0.2">
      <c r="C382" s="53"/>
    </row>
    <row r="383" spans="3:3" x14ac:dyDescent="0.2">
      <c r="C383" s="53"/>
    </row>
    <row r="384" spans="3:3" x14ac:dyDescent="0.2">
      <c r="C384" s="53"/>
    </row>
    <row r="385" spans="3:3" x14ac:dyDescent="0.2">
      <c r="C385" s="53"/>
    </row>
    <row r="386" spans="3:3" x14ac:dyDescent="0.2">
      <c r="C386" s="53"/>
    </row>
    <row r="387" spans="3:3" x14ac:dyDescent="0.2">
      <c r="C387" s="53"/>
    </row>
    <row r="388" spans="3:3" x14ac:dyDescent="0.2">
      <c r="C388" s="53"/>
    </row>
    <row r="389" spans="3:3" x14ac:dyDescent="0.2">
      <c r="C389" s="53"/>
    </row>
    <row r="390" spans="3:3" x14ac:dyDescent="0.2">
      <c r="C390" s="53"/>
    </row>
    <row r="391" spans="3:3" x14ac:dyDescent="0.2">
      <c r="C391" s="53"/>
    </row>
    <row r="392" spans="3:3" x14ac:dyDescent="0.2">
      <c r="C392" s="53"/>
    </row>
    <row r="393" spans="3:3" x14ac:dyDescent="0.2">
      <c r="C393" s="53"/>
    </row>
    <row r="394" spans="3:3" x14ac:dyDescent="0.2">
      <c r="C394" s="53"/>
    </row>
    <row r="395" spans="3:3" x14ac:dyDescent="0.2">
      <c r="C395" s="53"/>
    </row>
    <row r="396" spans="3:3" x14ac:dyDescent="0.2">
      <c r="C396" s="53"/>
    </row>
    <row r="397" spans="3:3" x14ac:dyDescent="0.2">
      <c r="C397" s="53"/>
    </row>
    <row r="398" spans="3:3" x14ac:dyDescent="0.2">
      <c r="C398" s="53"/>
    </row>
    <row r="399" spans="3:3" x14ac:dyDescent="0.2">
      <c r="C399" s="53"/>
    </row>
    <row r="400" spans="3:3" x14ac:dyDescent="0.2">
      <c r="C400" s="53"/>
    </row>
    <row r="401" spans="3:3" x14ac:dyDescent="0.2">
      <c r="C401" s="53"/>
    </row>
    <row r="402" spans="3:3" x14ac:dyDescent="0.2">
      <c r="C402" s="53"/>
    </row>
    <row r="403" spans="3:3" x14ac:dyDescent="0.2">
      <c r="C403" s="53"/>
    </row>
    <row r="404" spans="3:3" x14ac:dyDescent="0.2">
      <c r="C404" s="53"/>
    </row>
    <row r="405" spans="3:3" x14ac:dyDescent="0.2">
      <c r="C405" s="53"/>
    </row>
    <row r="406" spans="3:3" x14ac:dyDescent="0.2">
      <c r="C406" s="53"/>
    </row>
    <row r="407" spans="3:3" x14ac:dyDescent="0.2">
      <c r="C407" s="53"/>
    </row>
    <row r="408" spans="3:3" x14ac:dyDescent="0.2">
      <c r="C408" s="53"/>
    </row>
    <row r="409" spans="3:3" x14ac:dyDescent="0.2">
      <c r="C409" s="53"/>
    </row>
    <row r="410" spans="3:3" x14ac:dyDescent="0.2">
      <c r="C410" s="53"/>
    </row>
    <row r="411" spans="3:3" x14ac:dyDescent="0.2">
      <c r="C411" s="53"/>
    </row>
    <row r="412" spans="3:3" x14ac:dyDescent="0.2">
      <c r="C412" s="53"/>
    </row>
    <row r="413" spans="3:3" x14ac:dyDescent="0.2">
      <c r="C413" s="53"/>
    </row>
    <row r="414" spans="3:3" x14ac:dyDescent="0.2">
      <c r="C414" s="53"/>
    </row>
    <row r="415" spans="3:3" x14ac:dyDescent="0.2">
      <c r="C415" s="53"/>
    </row>
    <row r="416" spans="3:3" x14ac:dyDescent="0.2">
      <c r="C416" s="53"/>
    </row>
    <row r="417" spans="3:3" x14ac:dyDescent="0.2">
      <c r="C417" s="53"/>
    </row>
    <row r="418" spans="3:3" x14ac:dyDescent="0.2">
      <c r="C418" s="53"/>
    </row>
    <row r="419" spans="3:3" x14ac:dyDescent="0.2">
      <c r="C419" s="53"/>
    </row>
    <row r="420" spans="3:3" x14ac:dyDescent="0.2">
      <c r="C420" s="53"/>
    </row>
    <row r="421" spans="3:3" x14ac:dyDescent="0.2">
      <c r="C421" s="53"/>
    </row>
    <row r="422" spans="3:3" x14ac:dyDescent="0.2">
      <c r="C422" s="53"/>
    </row>
    <row r="423" spans="3:3" x14ac:dyDescent="0.2">
      <c r="C423" s="53"/>
    </row>
    <row r="424" spans="3:3" x14ac:dyDescent="0.2">
      <c r="C424" s="53"/>
    </row>
    <row r="425" spans="3:3" x14ac:dyDescent="0.2">
      <c r="C425" s="53"/>
    </row>
    <row r="426" spans="3:3" x14ac:dyDescent="0.2">
      <c r="C426" s="53"/>
    </row>
    <row r="427" spans="3:3" x14ac:dyDescent="0.2">
      <c r="C427" s="53"/>
    </row>
    <row r="428" spans="3:3" x14ac:dyDescent="0.2">
      <c r="C428" s="53"/>
    </row>
    <row r="429" spans="3:3" x14ac:dyDescent="0.2">
      <c r="C429" s="53"/>
    </row>
    <row r="430" spans="3:3" x14ac:dyDescent="0.2">
      <c r="C430" s="53"/>
    </row>
    <row r="431" spans="3:3" x14ac:dyDescent="0.2">
      <c r="C431" s="53"/>
    </row>
    <row r="432" spans="3:3" x14ac:dyDescent="0.2">
      <c r="C432" s="53"/>
    </row>
    <row r="433" spans="3:3" x14ac:dyDescent="0.2">
      <c r="C433" s="53"/>
    </row>
    <row r="434" spans="3:3" x14ac:dyDescent="0.2">
      <c r="C434" s="53"/>
    </row>
    <row r="435" spans="3:3" x14ac:dyDescent="0.2">
      <c r="C435" s="53"/>
    </row>
    <row r="436" spans="3:3" x14ac:dyDescent="0.2">
      <c r="C436" s="53"/>
    </row>
    <row r="437" spans="3:3" x14ac:dyDescent="0.2">
      <c r="C437" s="53"/>
    </row>
    <row r="438" spans="3:3" x14ac:dyDescent="0.2">
      <c r="C438" s="53"/>
    </row>
    <row r="439" spans="3:3" x14ac:dyDescent="0.2">
      <c r="C439" s="53"/>
    </row>
    <row r="440" spans="3:3" x14ac:dyDescent="0.2">
      <c r="C440" s="53"/>
    </row>
    <row r="441" spans="3:3" x14ac:dyDescent="0.2">
      <c r="C441" s="53"/>
    </row>
    <row r="442" spans="3:3" x14ac:dyDescent="0.2">
      <c r="C442" s="53"/>
    </row>
    <row r="443" spans="3:3" x14ac:dyDescent="0.2">
      <c r="C443" s="53"/>
    </row>
    <row r="444" spans="3:3" x14ac:dyDescent="0.2">
      <c r="C444" s="53"/>
    </row>
    <row r="445" spans="3:3" x14ac:dyDescent="0.2">
      <c r="C445" s="53"/>
    </row>
    <row r="446" spans="3:3" x14ac:dyDescent="0.2">
      <c r="C446" s="53"/>
    </row>
    <row r="447" spans="3:3" x14ac:dyDescent="0.2">
      <c r="C447" s="53"/>
    </row>
    <row r="448" spans="3:3" x14ac:dyDescent="0.2">
      <c r="C448" s="53"/>
    </row>
    <row r="449" spans="3:3" x14ac:dyDescent="0.2">
      <c r="C449" s="53"/>
    </row>
    <row r="450" spans="3:3" x14ac:dyDescent="0.2">
      <c r="C450" s="53"/>
    </row>
    <row r="451" spans="3:3" x14ac:dyDescent="0.2">
      <c r="C451" s="53"/>
    </row>
    <row r="452" spans="3:3" x14ac:dyDescent="0.2">
      <c r="C452" s="53"/>
    </row>
    <row r="453" spans="3:3" x14ac:dyDescent="0.2">
      <c r="C453" s="53"/>
    </row>
    <row r="454" spans="3:3" x14ac:dyDescent="0.2">
      <c r="C454" s="53"/>
    </row>
    <row r="455" spans="3:3" x14ac:dyDescent="0.2">
      <c r="C455" s="53"/>
    </row>
    <row r="456" spans="3:3" x14ac:dyDescent="0.2">
      <c r="C456" s="53"/>
    </row>
    <row r="457" spans="3:3" x14ac:dyDescent="0.2">
      <c r="C457" s="53"/>
    </row>
    <row r="458" spans="3:3" x14ac:dyDescent="0.2">
      <c r="C458" s="53"/>
    </row>
    <row r="459" spans="3:3" x14ac:dyDescent="0.2">
      <c r="C459" s="53"/>
    </row>
    <row r="460" spans="3:3" x14ac:dyDescent="0.2">
      <c r="C460" s="53"/>
    </row>
    <row r="461" spans="3:3" x14ac:dyDescent="0.2">
      <c r="C461" s="53"/>
    </row>
    <row r="462" spans="3:3" x14ac:dyDescent="0.2">
      <c r="C462" s="53"/>
    </row>
    <row r="463" spans="3:3" x14ac:dyDescent="0.2">
      <c r="C463" s="53"/>
    </row>
    <row r="464" spans="3:3" x14ac:dyDescent="0.2">
      <c r="C464" s="53"/>
    </row>
    <row r="465" spans="3:3" x14ac:dyDescent="0.2">
      <c r="C465" s="53"/>
    </row>
    <row r="466" spans="3:3" x14ac:dyDescent="0.2">
      <c r="C466" s="53"/>
    </row>
    <row r="467" spans="3:3" x14ac:dyDescent="0.2">
      <c r="C467" s="53"/>
    </row>
    <row r="468" spans="3:3" x14ac:dyDescent="0.2">
      <c r="C468" s="53"/>
    </row>
    <row r="469" spans="3:3" x14ac:dyDescent="0.2">
      <c r="C469" s="53"/>
    </row>
    <row r="470" spans="3:3" x14ac:dyDescent="0.2">
      <c r="C470" s="53"/>
    </row>
    <row r="471" spans="3:3" x14ac:dyDescent="0.2">
      <c r="C471" s="53"/>
    </row>
    <row r="472" spans="3:3" x14ac:dyDescent="0.2">
      <c r="C472" s="53"/>
    </row>
    <row r="473" spans="3:3" x14ac:dyDescent="0.2">
      <c r="C473" s="53"/>
    </row>
    <row r="474" spans="3:3" x14ac:dyDescent="0.2">
      <c r="C474" s="53"/>
    </row>
    <row r="475" spans="3:3" x14ac:dyDescent="0.2">
      <c r="C475" s="53"/>
    </row>
    <row r="476" spans="3:3" x14ac:dyDescent="0.2">
      <c r="C476" s="53"/>
    </row>
    <row r="477" spans="3:3" x14ac:dyDescent="0.2">
      <c r="C477" s="53"/>
    </row>
    <row r="478" spans="3:3" x14ac:dyDescent="0.2">
      <c r="C478" s="53"/>
    </row>
    <row r="479" spans="3:3" x14ac:dyDescent="0.2">
      <c r="C479" s="53"/>
    </row>
    <row r="480" spans="3:3" x14ac:dyDescent="0.2">
      <c r="C480" s="53"/>
    </row>
    <row r="481" spans="3:3" x14ac:dyDescent="0.2">
      <c r="C481" s="53"/>
    </row>
    <row r="482" spans="3:3" x14ac:dyDescent="0.2">
      <c r="C482" s="53"/>
    </row>
    <row r="483" spans="3:3" x14ac:dyDescent="0.2">
      <c r="C483" s="53"/>
    </row>
    <row r="484" spans="3:3" x14ac:dyDescent="0.2">
      <c r="C484" s="53"/>
    </row>
    <row r="485" spans="3:3" x14ac:dyDescent="0.2">
      <c r="C485" s="53"/>
    </row>
    <row r="486" spans="3:3" x14ac:dyDescent="0.2">
      <c r="C486" s="53"/>
    </row>
    <row r="487" spans="3:3" x14ac:dyDescent="0.2">
      <c r="C487" s="53"/>
    </row>
    <row r="488" spans="3:3" x14ac:dyDescent="0.2">
      <c r="C488" s="53"/>
    </row>
    <row r="489" spans="3:3" x14ac:dyDescent="0.2">
      <c r="C489" s="53"/>
    </row>
    <row r="490" spans="3:3" x14ac:dyDescent="0.2">
      <c r="C490" s="53"/>
    </row>
    <row r="491" spans="3:3" x14ac:dyDescent="0.2">
      <c r="C491" s="53"/>
    </row>
    <row r="492" spans="3:3" x14ac:dyDescent="0.2">
      <c r="C492" s="53"/>
    </row>
    <row r="493" spans="3:3" x14ac:dyDescent="0.2">
      <c r="C493" s="53"/>
    </row>
    <row r="494" spans="3:3" x14ac:dyDescent="0.2">
      <c r="C494" s="53"/>
    </row>
    <row r="495" spans="3:3" x14ac:dyDescent="0.2">
      <c r="C495" s="53"/>
    </row>
    <row r="496" spans="3:3" x14ac:dyDescent="0.2">
      <c r="C496" s="53"/>
    </row>
    <row r="497" spans="3:3" x14ac:dyDescent="0.2">
      <c r="C497" s="53"/>
    </row>
    <row r="498" spans="3:3" x14ac:dyDescent="0.2">
      <c r="C498" s="53"/>
    </row>
    <row r="499" spans="3:3" x14ac:dyDescent="0.2">
      <c r="C499" s="53"/>
    </row>
    <row r="500" spans="3:3" x14ac:dyDescent="0.2">
      <c r="C500" s="53"/>
    </row>
    <row r="501" spans="3:3" x14ac:dyDescent="0.2">
      <c r="C501" s="53"/>
    </row>
    <row r="502" spans="3:3" x14ac:dyDescent="0.2">
      <c r="C502" s="53"/>
    </row>
    <row r="503" spans="3:3" x14ac:dyDescent="0.2">
      <c r="C503" s="53"/>
    </row>
    <row r="504" spans="3:3" x14ac:dyDescent="0.2">
      <c r="C504" s="53"/>
    </row>
    <row r="505" spans="3:3" x14ac:dyDescent="0.2">
      <c r="C505" s="53"/>
    </row>
    <row r="506" spans="3:3" x14ac:dyDescent="0.2">
      <c r="C506" s="53"/>
    </row>
    <row r="507" spans="3:3" x14ac:dyDescent="0.2">
      <c r="C507" s="53"/>
    </row>
    <row r="508" spans="3:3" x14ac:dyDescent="0.2">
      <c r="C508" s="53"/>
    </row>
    <row r="509" spans="3:3" x14ac:dyDescent="0.2">
      <c r="C509" s="53"/>
    </row>
    <row r="510" spans="3:3" x14ac:dyDescent="0.2">
      <c r="C510" s="53"/>
    </row>
    <row r="511" spans="3:3" x14ac:dyDescent="0.2">
      <c r="C511" s="53"/>
    </row>
    <row r="512" spans="3:3" x14ac:dyDescent="0.2">
      <c r="C512" s="53"/>
    </row>
    <row r="513" spans="3:3" x14ac:dyDescent="0.2">
      <c r="C513" s="53"/>
    </row>
    <row r="514" spans="3:3" x14ac:dyDescent="0.2">
      <c r="C514" s="53"/>
    </row>
    <row r="515" spans="3:3" x14ac:dyDescent="0.2">
      <c r="C515" s="53"/>
    </row>
    <row r="516" spans="3:3" x14ac:dyDescent="0.2">
      <c r="C516" s="53"/>
    </row>
    <row r="517" spans="3:3" x14ac:dyDescent="0.2">
      <c r="C517" s="53"/>
    </row>
    <row r="518" spans="3:3" x14ac:dyDescent="0.2">
      <c r="C518" s="53"/>
    </row>
    <row r="519" spans="3:3" x14ac:dyDescent="0.2">
      <c r="C519" s="53"/>
    </row>
    <row r="520" spans="3:3" x14ac:dyDescent="0.2">
      <c r="C520" s="53"/>
    </row>
    <row r="521" spans="3:3" x14ac:dyDescent="0.2">
      <c r="C521" s="53"/>
    </row>
    <row r="522" spans="3:3" x14ac:dyDescent="0.2">
      <c r="C522" s="53"/>
    </row>
    <row r="523" spans="3:3" x14ac:dyDescent="0.2">
      <c r="C523" s="53"/>
    </row>
    <row r="524" spans="3:3" x14ac:dyDescent="0.2">
      <c r="C524" s="53"/>
    </row>
    <row r="525" spans="3:3" x14ac:dyDescent="0.2">
      <c r="C525" s="53"/>
    </row>
    <row r="526" spans="3:3" x14ac:dyDescent="0.2">
      <c r="C526" s="53"/>
    </row>
    <row r="527" spans="3:3" x14ac:dyDescent="0.2">
      <c r="C527" s="53"/>
    </row>
    <row r="528" spans="3:3" x14ac:dyDescent="0.2">
      <c r="C528" s="53"/>
    </row>
    <row r="529" spans="3:3" x14ac:dyDescent="0.2">
      <c r="C529" s="53"/>
    </row>
    <row r="530" spans="3:3" x14ac:dyDescent="0.2">
      <c r="C530" s="53"/>
    </row>
    <row r="531" spans="3:3" x14ac:dyDescent="0.2">
      <c r="C531" s="53"/>
    </row>
    <row r="532" spans="3:3" x14ac:dyDescent="0.2">
      <c r="C532" s="53"/>
    </row>
    <row r="533" spans="3:3" x14ac:dyDescent="0.2">
      <c r="C533" s="53"/>
    </row>
    <row r="534" spans="3:3" x14ac:dyDescent="0.2">
      <c r="C534" s="53"/>
    </row>
    <row r="535" spans="3:3" x14ac:dyDescent="0.2">
      <c r="C535" s="53"/>
    </row>
    <row r="536" spans="3:3" x14ac:dyDescent="0.2">
      <c r="C536" s="53"/>
    </row>
    <row r="537" spans="3:3" x14ac:dyDescent="0.2">
      <c r="C537" s="53"/>
    </row>
    <row r="538" spans="3:3" x14ac:dyDescent="0.2">
      <c r="C538" s="53"/>
    </row>
    <row r="539" spans="3:3" x14ac:dyDescent="0.2">
      <c r="C539" s="53"/>
    </row>
    <row r="540" spans="3:3" x14ac:dyDescent="0.2">
      <c r="C540" s="53"/>
    </row>
    <row r="541" spans="3:3" x14ac:dyDescent="0.2">
      <c r="C541" s="53"/>
    </row>
    <row r="542" spans="3:3" x14ac:dyDescent="0.2">
      <c r="C542" s="53"/>
    </row>
    <row r="543" spans="3:3" x14ac:dyDescent="0.2">
      <c r="C543" s="53"/>
    </row>
    <row r="544" spans="3:3" x14ac:dyDescent="0.2">
      <c r="C544" s="53"/>
    </row>
    <row r="545" spans="3:3" x14ac:dyDescent="0.2">
      <c r="C545" s="53"/>
    </row>
    <row r="546" spans="3:3" x14ac:dyDescent="0.2">
      <c r="C546" s="53"/>
    </row>
    <row r="547" spans="3:3" x14ac:dyDescent="0.2">
      <c r="C547" s="53"/>
    </row>
    <row r="548" spans="3:3" x14ac:dyDescent="0.2">
      <c r="C548" s="53"/>
    </row>
    <row r="549" spans="3:3" x14ac:dyDescent="0.2">
      <c r="C549" s="53"/>
    </row>
    <row r="550" spans="3:3" x14ac:dyDescent="0.2">
      <c r="C550" s="53"/>
    </row>
    <row r="551" spans="3:3" x14ac:dyDescent="0.2">
      <c r="C551" s="53"/>
    </row>
    <row r="552" spans="3:3" x14ac:dyDescent="0.2">
      <c r="C552" s="53"/>
    </row>
    <row r="553" spans="3:3" x14ac:dyDescent="0.2">
      <c r="C553" s="53"/>
    </row>
    <row r="554" spans="3:3" x14ac:dyDescent="0.2">
      <c r="C554" s="53"/>
    </row>
    <row r="555" spans="3:3" x14ac:dyDescent="0.2">
      <c r="C555" s="53"/>
    </row>
    <row r="556" spans="3:3" x14ac:dyDescent="0.2">
      <c r="C556" s="53"/>
    </row>
    <row r="557" spans="3:3" x14ac:dyDescent="0.2">
      <c r="C557" s="53"/>
    </row>
    <row r="558" spans="3:3" x14ac:dyDescent="0.2">
      <c r="C558" s="53"/>
    </row>
    <row r="559" spans="3:3" x14ac:dyDescent="0.2">
      <c r="C559" s="53"/>
    </row>
    <row r="560" spans="3:3" x14ac:dyDescent="0.2">
      <c r="C560" s="53"/>
    </row>
    <row r="561" spans="3:3" x14ac:dyDescent="0.2">
      <c r="C561" s="53"/>
    </row>
    <row r="562" spans="3:3" x14ac:dyDescent="0.2">
      <c r="C562" s="53"/>
    </row>
    <row r="563" spans="3:3" x14ac:dyDescent="0.2">
      <c r="C563" s="53"/>
    </row>
    <row r="564" spans="3:3" x14ac:dyDescent="0.2">
      <c r="C564" s="53"/>
    </row>
    <row r="565" spans="3:3" x14ac:dyDescent="0.2">
      <c r="C565" s="53"/>
    </row>
    <row r="566" spans="3:3" x14ac:dyDescent="0.2">
      <c r="C566" s="53"/>
    </row>
    <row r="567" spans="3:3" x14ac:dyDescent="0.2">
      <c r="C567" s="53"/>
    </row>
    <row r="568" spans="3:3" x14ac:dyDescent="0.2">
      <c r="C568" s="53"/>
    </row>
    <row r="569" spans="3:3" x14ac:dyDescent="0.2">
      <c r="C569" s="53"/>
    </row>
    <row r="570" spans="3:3" x14ac:dyDescent="0.2">
      <c r="C570" s="53"/>
    </row>
    <row r="571" spans="3:3" x14ac:dyDescent="0.2">
      <c r="C571" s="53"/>
    </row>
    <row r="572" spans="3:3" x14ac:dyDescent="0.2">
      <c r="C572" s="53"/>
    </row>
    <row r="573" spans="3:3" x14ac:dyDescent="0.2">
      <c r="C573" s="53"/>
    </row>
    <row r="574" spans="3:3" x14ac:dyDescent="0.2">
      <c r="C574" s="53"/>
    </row>
    <row r="575" spans="3:3" x14ac:dyDescent="0.2">
      <c r="C575" s="53"/>
    </row>
    <row r="576" spans="3:3" x14ac:dyDescent="0.2">
      <c r="C576" s="53"/>
    </row>
    <row r="577" spans="3:3" x14ac:dyDescent="0.2">
      <c r="C577" s="53"/>
    </row>
    <row r="578" spans="3:3" x14ac:dyDescent="0.2">
      <c r="C578" s="53"/>
    </row>
    <row r="579" spans="3:3" x14ac:dyDescent="0.2">
      <c r="C579" s="53"/>
    </row>
    <row r="580" spans="3:3" x14ac:dyDescent="0.2">
      <c r="C580" s="53"/>
    </row>
    <row r="581" spans="3:3" x14ac:dyDescent="0.2">
      <c r="C581" s="53"/>
    </row>
    <row r="582" spans="3:3" x14ac:dyDescent="0.2">
      <c r="C582" s="53"/>
    </row>
    <row r="583" spans="3:3" x14ac:dyDescent="0.2">
      <c r="C583" s="53"/>
    </row>
    <row r="584" spans="3:3" x14ac:dyDescent="0.2">
      <c r="C584" s="53"/>
    </row>
    <row r="585" spans="3:3" x14ac:dyDescent="0.2">
      <c r="C585" s="53"/>
    </row>
    <row r="586" spans="3:3" x14ac:dyDescent="0.2">
      <c r="C586" s="53"/>
    </row>
    <row r="587" spans="3:3" x14ac:dyDescent="0.2">
      <c r="C587" s="53"/>
    </row>
    <row r="588" spans="3:3" x14ac:dyDescent="0.2">
      <c r="C588" s="53"/>
    </row>
    <row r="589" spans="3:3" x14ac:dyDescent="0.2">
      <c r="C589" s="53"/>
    </row>
    <row r="590" spans="3:3" x14ac:dyDescent="0.2">
      <c r="C590" s="53"/>
    </row>
    <row r="591" spans="3:3" x14ac:dyDescent="0.2">
      <c r="C591" s="53"/>
    </row>
    <row r="592" spans="3:3" x14ac:dyDescent="0.2">
      <c r="C592" s="53"/>
    </row>
    <row r="593" spans="3:3" x14ac:dyDescent="0.2">
      <c r="C593" s="53"/>
    </row>
    <row r="594" spans="3:3" x14ac:dyDescent="0.2">
      <c r="C594" s="53"/>
    </row>
    <row r="595" spans="3:3" x14ac:dyDescent="0.2">
      <c r="C595" s="53"/>
    </row>
    <row r="596" spans="3:3" x14ac:dyDescent="0.2">
      <c r="C596" s="53"/>
    </row>
    <row r="597" spans="3:3" x14ac:dyDescent="0.2">
      <c r="C597" s="53"/>
    </row>
    <row r="598" spans="3:3" x14ac:dyDescent="0.2">
      <c r="C598" s="53"/>
    </row>
    <row r="599" spans="3:3" x14ac:dyDescent="0.2">
      <c r="C599" s="53"/>
    </row>
    <row r="600" spans="3:3" x14ac:dyDescent="0.2">
      <c r="C600" s="53"/>
    </row>
    <row r="601" spans="3:3" x14ac:dyDescent="0.2">
      <c r="C601" s="53"/>
    </row>
    <row r="602" spans="3:3" x14ac:dyDescent="0.2">
      <c r="C602" s="53"/>
    </row>
    <row r="603" spans="3:3" x14ac:dyDescent="0.2">
      <c r="C603" s="53"/>
    </row>
    <row r="604" spans="3:3" x14ac:dyDescent="0.2">
      <c r="C604" s="53"/>
    </row>
    <row r="605" spans="3:3" x14ac:dyDescent="0.2">
      <c r="C605" s="53"/>
    </row>
    <row r="606" spans="3:3" x14ac:dyDescent="0.2">
      <c r="C606" s="53"/>
    </row>
    <row r="607" spans="3:3" x14ac:dyDescent="0.2">
      <c r="C607" s="53"/>
    </row>
    <row r="608" spans="3:3" x14ac:dyDescent="0.2">
      <c r="C608" s="53"/>
    </row>
    <row r="609" spans="3:3" x14ac:dyDescent="0.2">
      <c r="C609" s="53"/>
    </row>
    <row r="610" spans="3:3" x14ac:dyDescent="0.2">
      <c r="C610" s="53"/>
    </row>
    <row r="611" spans="3:3" x14ac:dyDescent="0.2">
      <c r="C611" s="53"/>
    </row>
    <row r="612" spans="3:3" x14ac:dyDescent="0.2">
      <c r="C612" s="53"/>
    </row>
    <row r="613" spans="3:3" x14ac:dyDescent="0.2">
      <c r="C613" s="53"/>
    </row>
    <row r="614" spans="3:3" x14ac:dyDescent="0.2">
      <c r="C614" s="53"/>
    </row>
    <row r="615" spans="3:3" x14ac:dyDescent="0.2">
      <c r="C615" s="53"/>
    </row>
    <row r="616" spans="3:3" x14ac:dyDescent="0.2">
      <c r="C616" s="53"/>
    </row>
    <row r="617" spans="3:3" x14ac:dyDescent="0.2">
      <c r="C617" s="53"/>
    </row>
    <row r="618" spans="3:3" x14ac:dyDescent="0.2">
      <c r="C618" s="53"/>
    </row>
    <row r="619" spans="3:3" x14ac:dyDescent="0.2">
      <c r="C619" s="53"/>
    </row>
    <row r="620" spans="3:3" x14ac:dyDescent="0.2">
      <c r="C620" s="53"/>
    </row>
    <row r="621" spans="3:3" x14ac:dyDescent="0.2">
      <c r="C621" s="53"/>
    </row>
    <row r="622" spans="3:3" x14ac:dyDescent="0.2">
      <c r="C622" s="53"/>
    </row>
    <row r="623" spans="3:3" x14ac:dyDescent="0.2">
      <c r="C623" s="53"/>
    </row>
    <row r="624" spans="3:3" x14ac:dyDescent="0.2">
      <c r="C624" s="53"/>
    </row>
    <row r="625" spans="3:3" x14ac:dyDescent="0.2">
      <c r="C625" s="53"/>
    </row>
    <row r="626" spans="3:3" x14ac:dyDescent="0.2">
      <c r="C626" s="53"/>
    </row>
    <row r="627" spans="3:3" x14ac:dyDescent="0.2">
      <c r="C627" s="53"/>
    </row>
    <row r="628" spans="3:3" x14ac:dyDescent="0.2">
      <c r="C628" s="53"/>
    </row>
    <row r="629" spans="3:3" x14ac:dyDescent="0.2">
      <c r="C629" s="53"/>
    </row>
    <row r="630" spans="3:3" x14ac:dyDescent="0.2">
      <c r="C630" s="53"/>
    </row>
    <row r="631" spans="3:3" x14ac:dyDescent="0.2">
      <c r="C631" s="53"/>
    </row>
    <row r="632" spans="3:3" x14ac:dyDescent="0.2">
      <c r="C632" s="53"/>
    </row>
    <row r="633" spans="3:3" x14ac:dyDescent="0.2">
      <c r="C633" s="53"/>
    </row>
    <row r="634" spans="3:3" x14ac:dyDescent="0.2">
      <c r="C634" s="53"/>
    </row>
    <row r="635" spans="3:3" x14ac:dyDescent="0.2">
      <c r="C635" s="53"/>
    </row>
    <row r="636" spans="3:3" x14ac:dyDescent="0.2">
      <c r="C636" s="53"/>
    </row>
    <row r="637" spans="3:3" x14ac:dyDescent="0.2">
      <c r="C637" s="53"/>
    </row>
    <row r="638" spans="3:3" x14ac:dyDescent="0.2">
      <c r="C638" s="53"/>
    </row>
    <row r="639" spans="3:3" x14ac:dyDescent="0.2">
      <c r="C639" s="53"/>
    </row>
    <row r="640" spans="3:3" x14ac:dyDescent="0.2">
      <c r="C640" s="53"/>
    </row>
    <row r="641" spans="3:3" x14ac:dyDescent="0.2">
      <c r="C641" s="53"/>
    </row>
    <row r="642" spans="3:3" x14ac:dyDescent="0.2">
      <c r="C642" s="53"/>
    </row>
    <row r="643" spans="3:3" x14ac:dyDescent="0.2">
      <c r="C643" s="53"/>
    </row>
    <row r="644" spans="3:3" x14ac:dyDescent="0.2">
      <c r="C644" s="53"/>
    </row>
    <row r="645" spans="3:3" x14ac:dyDescent="0.2">
      <c r="C645" s="53"/>
    </row>
    <row r="646" spans="3:3" x14ac:dyDescent="0.2">
      <c r="C646" s="53"/>
    </row>
    <row r="647" spans="3:3" x14ac:dyDescent="0.2">
      <c r="C647" s="53"/>
    </row>
    <row r="648" spans="3:3" x14ac:dyDescent="0.2">
      <c r="C648" s="53"/>
    </row>
    <row r="649" spans="3:3" x14ac:dyDescent="0.2">
      <c r="C649" s="53"/>
    </row>
    <row r="650" spans="3:3" x14ac:dyDescent="0.2">
      <c r="C650" s="53"/>
    </row>
    <row r="651" spans="3:3" x14ac:dyDescent="0.2">
      <c r="C651" s="53"/>
    </row>
    <row r="652" spans="3:3" x14ac:dyDescent="0.2">
      <c r="C652" s="53"/>
    </row>
    <row r="653" spans="3:3" x14ac:dyDescent="0.2">
      <c r="C653" s="53"/>
    </row>
    <row r="654" spans="3:3" x14ac:dyDescent="0.2">
      <c r="C654" s="53"/>
    </row>
    <row r="655" spans="3:3" x14ac:dyDescent="0.2">
      <c r="C655" s="53"/>
    </row>
    <row r="656" spans="3:3" x14ac:dyDescent="0.2">
      <c r="C656" s="53"/>
    </row>
    <row r="657" spans="3:3" x14ac:dyDescent="0.2">
      <c r="C657" s="53"/>
    </row>
    <row r="658" spans="3:3" x14ac:dyDescent="0.2">
      <c r="C658" s="53"/>
    </row>
    <row r="659" spans="3:3" x14ac:dyDescent="0.2">
      <c r="C659" s="53"/>
    </row>
    <row r="660" spans="3:3" x14ac:dyDescent="0.2">
      <c r="C660" s="53"/>
    </row>
    <row r="661" spans="3:3" x14ac:dyDescent="0.2">
      <c r="C661" s="53"/>
    </row>
    <row r="662" spans="3:3" x14ac:dyDescent="0.2">
      <c r="C662" s="53"/>
    </row>
    <row r="663" spans="3:3" x14ac:dyDescent="0.2">
      <c r="C663" s="53"/>
    </row>
    <row r="664" spans="3:3" x14ac:dyDescent="0.2">
      <c r="C664" s="53"/>
    </row>
    <row r="665" spans="3:3" x14ac:dyDescent="0.2">
      <c r="C665" s="53"/>
    </row>
    <row r="666" spans="3:3" x14ac:dyDescent="0.2">
      <c r="C666" s="53"/>
    </row>
    <row r="667" spans="3:3" x14ac:dyDescent="0.2">
      <c r="C667" s="53"/>
    </row>
    <row r="668" spans="3:3" x14ac:dyDescent="0.2">
      <c r="C668" s="53"/>
    </row>
    <row r="669" spans="3:3" x14ac:dyDescent="0.2">
      <c r="C669" s="53"/>
    </row>
    <row r="670" spans="3:3" x14ac:dyDescent="0.2">
      <c r="C670" s="53"/>
    </row>
    <row r="671" spans="3:3" x14ac:dyDescent="0.2">
      <c r="C671" s="53"/>
    </row>
    <row r="672" spans="3:3" x14ac:dyDescent="0.2">
      <c r="C672" s="53"/>
    </row>
    <row r="673" spans="3:3" x14ac:dyDescent="0.2">
      <c r="C673" s="53"/>
    </row>
    <row r="674" spans="3:3" x14ac:dyDescent="0.2">
      <c r="C674" s="53"/>
    </row>
    <row r="675" spans="3:3" x14ac:dyDescent="0.2">
      <c r="C675" s="53"/>
    </row>
    <row r="676" spans="3:3" x14ac:dyDescent="0.2">
      <c r="C676" s="53"/>
    </row>
    <row r="677" spans="3:3" x14ac:dyDescent="0.2">
      <c r="C677" s="53"/>
    </row>
    <row r="678" spans="3:3" x14ac:dyDescent="0.2">
      <c r="C678" s="53"/>
    </row>
    <row r="679" spans="3:3" x14ac:dyDescent="0.2">
      <c r="C679" s="53"/>
    </row>
    <row r="680" spans="3:3" x14ac:dyDescent="0.2">
      <c r="C680" s="53"/>
    </row>
    <row r="681" spans="3:3" x14ac:dyDescent="0.2">
      <c r="C681" s="53"/>
    </row>
    <row r="682" spans="3:3" x14ac:dyDescent="0.2">
      <c r="C682" s="53"/>
    </row>
    <row r="683" spans="3:3" x14ac:dyDescent="0.2">
      <c r="C683" s="53"/>
    </row>
    <row r="684" spans="3:3" x14ac:dyDescent="0.2">
      <c r="C684" s="53"/>
    </row>
    <row r="685" spans="3:3" x14ac:dyDescent="0.2">
      <c r="C685" s="53"/>
    </row>
    <row r="686" spans="3:3" x14ac:dyDescent="0.2">
      <c r="C686" s="53"/>
    </row>
    <row r="687" spans="3:3" x14ac:dyDescent="0.2">
      <c r="C687" s="53"/>
    </row>
    <row r="688" spans="3:3" x14ac:dyDescent="0.2">
      <c r="C688" s="53"/>
    </row>
    <row r="689" spans="3:3" x14ac:dyDescent="0.2">
      <c r="C689" s="53"/>
    </row>
    <row r="690" spans="3:3" x14ac:dyDescent="0.2">
      <c r="C690" s="53"/>
    </row>
    <row r="691" spans="3:3" x14ac:dyDescent="0.2">
      <c r="C691" s="53"/>
    </row>
    <row r="692" spans="3:3" x14ac:dyDescent="0.2">
      <c r="C692" s="53"/>
    </row>
    <row r="693" spans="3:3" x14ac:dyDescent="0.2">
      <c r="C693" s="53"/>
    </row>
    <row r="694" spans="3:3" x14ac:dyDescent="0.2">
      <c r="C694" s="53"/>
    </row>
    <row r="695" spans="3:3" x14ac:dyDescent="0.2">
      <c r="C695" s="53"/>
    </row>
    <row r="696" spans="3:3" x14ac:dyDescent="0.2">
      <c r="C696" s="53"/>
    </row>
    <row r="697" spans="3:3" x14ac:dyDescent="0.2">
      <c r="C697" s="53"/>
    </row>
    <row r="698" spans="3:3" x14ac:dyDescent="0.2">
      <c r="C698" s="53"/>
    </row>
    <row r="699" spans="3:3" x14ac:dyDescent="0.2">
      <c r="C699" s="53"/>
    </row>
    <row r="700" spans="3:3" x14ac:dyDescent="0.2">
      <c r="C700" s="53"/>
    </row>
    <row r="701" spans="3:3" x14ac:dyDescent="0.2">
      <c r="C701" s="53"/>
    </row>
    <row r="702" spans="3:3" x14ac:dyDescent="0.2">
      <c r="C702" s="53"/>
    </row>
    <row r="703" spans="3:3" x14ac:dyDescent="0.2">
      <c r="C703" s="53"/>
    </row>
    <row r="704" spans="3:3" x14ac:dyDescent="0.2">
      <c r="C704" s="53"/>
    </row>
    <row r="705" spans="3:3" x14ac:dyDescent="0.2">
      <c r="C705" s="53"/>
    </row>
    <row r="706" spans="3:3" x14ac:dyDescent="0.2">
      <c r="C706" s="53"/>
    </row>
    <row r="707" spans="3:3" x14ac:dyDescent="0.2">
      <c r="C707" s="53"/>
    </row>
    <row r="708" spans="3:3" x14ac:dyDescent="0.2">
      <c r="C708" s="53"/>
    </row>
    <row r="709" spans="3:3" x14ac:dyDescent="0.2">
      <c r="C709" s="53"/>
    </row>
    <row r="710" spans="3:3" x14ac:dyDescent="0.2">
      <c r="C710" s="53"/>
    </row>
    <row r="711" spans="3:3" x14ac:dyDescent="0.2">
      <c r="C711" s="53"/>
    </row>
    <row r="712" spans="3:3" x14ac:dyDescent="0.2">
      <c r="C712" s="53"/>
    </row>
    <row r="713" spans="3:3" x14ac:dyDescent="0.2">
      <c r="C713" s="53"/>
    </row>
    <row r="714" spans="3:3" x14ac:dyDescent="0.2">
      <c r="C714" s="53"/>
    </row>
    <row r="715" spans="3:3" x14ac:dyDescent="0.2">
      <c r="C715" s="53"/>
    </row>
    <row r="716" spans="3:3" x14ac:dyDescent="0.2">
      <c r="C716" s="53"/>
    </row>
    <row r="717" spans="3:3" x14ac:dyDescent="0.2">
      <c r="C717" s="53"/>
    </row>
    <row r="718" spans="3:3" x14ac:dyDescent="0.2">
      <c r="C718" s="53"/>
    </row>
    <row r="719" spans="3:3" x14ac:dyDescent="0.2">
      <c r="C719" s="53"/>
    </row>
    <row r="720" spans="3:3" x14ac:dyDescent="0.2">
      <c r="C720" s="53"/>
    </row>
    <row r="721" spans="3:3" x14ac:dyDescent="0.2">
      <c r="C721" s="53"/>
    </row>
    <row r="722" spans="3:3" x14ac:dyDescent="0.2">
      <c r="C722" s="53"/>
    </row>
    <row r="723" spans="3:3" x14ac:dyDescent="0.2">
      <c r="C723" s="53"/>
    </row>
    <row r="724" spans="3:3" x14ac:dyDescent="0.2">
      <c r="C724" s="53"/>
    </row>
    <row r="725" spans="3:3" x14ac:dyDescent="0.2">
      <c r="C725" s="53"/>
    </row>
    <row r="726" spans="3:3" x14ac:dyDescent="0.2">
      <c r="C726" s="53"/>
    </row>
    <row r="727" spans="3:3" x14ac:dyDescent="0.2">
      <c r="C727" s="53"/>
    </row>
    <row r="728" spans="3:3" x14ac:dyDescent="0.2">
      <c r="C728" s="53"/>
    </row>
    <row r="729" spans="3:3" x14ac:dyDescent="0.2">
      <c r="C729" s="53"/>
    </row>
    <row r="730" spans="3:3" x14ac:dyDescent="0.2">
      <c r="C730" s="53"/>
    </row>
    <row r="731" spans="3:3" x14ac:dyDescent="0.2">
      <c r="C731" s="53"/>
    </row>
    <row r="732" spans="3:3" x14ac:dyDescent="0.2">
      <c r="C732" s="53"/>
    </row>
    <row r="733" spans="3:3" x14ac:dyDescent="0.2">
      <c r="C733" s="53"/>
    </row>
    <row r="734" spans="3:3" x14ac:dyDescent="0.2">
      <c r="C734" s="53"/>
    </row>
    <row r="735" spans="3:3" x14ac:dyDescent="0.2">
      <c r="C735" s="53"/>
    </row>
    <row r="736" spans="3:3" x14ac:dyDescent="0.2">
      <c r="C736" s="53"/>
    </row>
    <row r="737" spans="3:3" x14ac:dyDescent="0.2">
      <c r="C737" s="53"/>
    </row>
    <row r="738" spans="3:3" x14ac:dyDescent="0.2">
      <c r="C738" s="53"/>
    </row>
    <row r="739" spans="3:3" x14ac:dyDescent="0.2">
      <c r="C739" s="53"/>
    </row>
    <row r="740" spans="3:3" x14ac:dyDescent="0.2">
      <c r="C740" s="53"/>
    </row>
    <row r="741" spans="3:3" x14ac:dyDescent="0.2">
      <c r="C741" s="53"/>
    </row>
    <row r="742" spans="3:3" x14ac:dyDescent="0.2">
      <c r="C742" s="53"/>
    </row>
    <row r="743" spans="3:3" x14ac:dyDescent="0.2">
      <c r="C743" s="53"/>
    </row>
    <row r="744" spans="3:3" x14ac:dyDescent="0.2">
      <c r="C744" s="53"/>
    </row>
    <row r="745" spans="3:3" x14ac:dyDescent="0.2">
      <c r="C745" s="53"/>
    </row>
    <row r="746" spans="3:3" x14ac:dyDescent="0.2">
      <c r="C746" s="53"/>
    </row>
    <row r="747" spans="3:3" x14ac:dyDescent="0.2">
      <c r="C747" s="53"/>
    </row>
    <row r="748" spans="3:3" x14ac:dyDescent="0.2">
      <c r="C748" s="53"/>
    </row>
    <row r="749" spans="3:3" x14ac:dyDescent="0.2">
      <c r="C749" s="53"/>
    </row>
    <row r="750" spans="3:3" x14ac:dyDescent="0.2">
      <c r="C750" s="53"/>
    </row>
    <row r="751" spans="3:3" x14ac:dyDescent="0.2">
      <c r="C751" s="53"/>
    </row>
    <row r="752" spans="3:3" x14ac:dyDescent="0.2">
      <c r="C752" s="53"/>
    </row>
    <row r="753" spans="3:3" x14ac:dyDescent="0.2">
      <c r="C753" s="53"/>
    </row>
    <row r="754" spans="3:3" x14ac:dyDescent="0.2">
      <c r="C754" s="53"/>
    </row>
    <row r="755" spans="3:3" x14ac:dyDescent="0.2">
      <c r="C755" s="53"/>
    </row>
    <row r="756" spans="3:3" x14ac:dyDescent="0.2">
      <c r="C756" s="53"/>
    </row>
    <row r="757" spans="3:3" x14ac:dyDescent="0.2">
      <c r="C757" s="53"/>
    </row>
    <row r="758" spans="3:3" x14ac:dyDescent="0.2">
      <c r="C758" s="53"/>
    </row>
    <row r="759" spans="3:3" x14ac:dyDescent="0.2">
      <c r="C759" s="53"/>
    </row>
    <row r="760" spans="3:3" x14ac:dyDescent="0.2">
      <c r="C760" s="53"/>
    </row>
    <row r="761" spans="3:3" x14ac:dyDescent="0.2">
      <c r="C761" s="53"/>
    </row>
    <row r="762" spans="3:3" x14ac:dyDescent="0.2">
      <c r="C762" s="53"/>
    </row>
    <row r="763" spans="3:3" x14ac:dyDescent="0.2">
      <c r="C763" s="53"/>
    </row>
    <row r="764" spans="3:3" x14ac:dyDescent="0.2">
      <c r="C764" s="53"/>
    </row>
    <row r="765" spans="3:3" x14ac:dyDescent="0.2">
      <c r="C765" s="53"/>
    </row>
    <row r="766" spans="3:3" x14ac:dyDescent="0.2">
      <c r="C766" s="53"/>
    </row>
    <row r="767" spans="3:3" x14ac:dyDescent="0.2">
      <c r="C767" s="53"/>
    </row>
    <row r="768" spans="3:3" x14ac:dyDescent="0.2">
      <c r="C768" s="53"/>
    </row>
    <row r="769" spans="3:3" x14ac:dyDescent="0.2">
      <c r="C769" s="53"/>
    </row>
    <row r="770" spans="3:3" x14ac:dyDescent="0.2">
      <c r="C770" s="53"/>
    </row>
    <row r="771" spans="3:3" x14ac:dyDescent="0.2">
      <c r="C771" s="53"/>
    </row>
    <row r="772" spans="3:3" x14ac:dyDescent="0.2">
      <c r="C772" s="53"/>
    </row>
    <row r="773" spans="3:3" x14ac:dyDescent="0.2">
      <c r="C773" s="53"/>
    </row>
    <row r="774" spans="3:3" x14ac:dyDescent="0.2">
      <c r="C774" s="53"/>
    </row>
    <row r="775" spans="3:3" x14ac:dyDescent="0.2">
      <c r="C775" s="53"/>
    </row>
    <row r="776" spans="3:3" x14ac:dyDescent="0.2">
      <c r="C776" s="53"/>
    </row>
    <row r="777" spans="3:3" x14ac:dyDescent="0.2">
      <c r="C777" s="53"/>
    </row>
    <row r="778" spans="3:3" x14ac:dyDescent="0.2">
      <c r="C778" s="53"/>
    </row>
    <row r="779" spans="3:3" x14ac:dyDescent="0.2">
      <c r="C779" s="53"/>
    </row>
    <row r="780" spans="3:3" x14ac:dyDescent="0.2">
      <c r="C780" s="53"/>
    </row>
    <row r="781" spans="3:3" x14ac:dyDescent="0.2">
      <c r="C781" s="53"/>
    </row>
    <row r="782" spans="3:3" x14ac:dyDescent="0.2">
      <c r="C782" s="53"/>
    </row>
    <row r="783" spans="3:3" x14ac:dyDescent="0.2">
      <c r="C783" s="53"/>
    </row>
    <row r="784" spans="3:3" x14ac:dyDescent="0.2">
      <c r="C784" s="53"/>
    </row>
    <row r="785" spans="3:3" x14ac:dyDescent="0.2">
      <c r="C785" s="53"/>
    </row>
    <row r="786" spans="3:3" x14ac:dyDescent="0.2">
      <c r="C786" s="53"/>
    </row>
    <row r="787" spans="3:3" x14ac:dyDescent="0.2">
      <c r="C787" s="53"/>
    </row>
    <row r="788" spans="3:3" x14ac:dyDescent="0.2">
      <c r="C788" s="53"/>
    </row>
    <row r="789" spans="3:3" x14ac:dyDescent="0.2">
      <c r="C789" s="53"/>
    </row>
    <row r="790" spans="3:3" x14ac:dyDescent="0.2">
      <c r="C790" s="53"/>
    </row>
    <row r="791" spans="3:3" x14ac:dyDescent="0.2">
      <c r="C791" s="53"/>
    </row>
    <row r="792" spans="3:3" x14ac:dyDescent="0.2">
      <c r="C792" s="53"/>
    </row>
    <row r="793" spans="3:3" x14ac:dyDescent="0.2">
      <c r="C793" s="53"/>
    </row>
    <row r="794" spans="3:3" x14ac:dyDescent="0.2">
      <c r="C794" s="53"/>
    </row>
    <row r="795" spans="3:3" x14ac:dyDescent="0.2">
      <c r="C795" s="53"/>
    </row>
    <row r="796" spans="3:3" x14ac:dyDescent="0.2">
      <c r="C796" s="53"/>
    </row>
    <row r="797" spans="3:3" x14ac:dyDescent="0.2">
      <c r="C797" s="53"/>
    </row>
    <row r="798" spans="3:3" x14ac:dyDescent="0.2">
      <c r="C798" s="53"/>
    </row>
    <row r="799" spans="3:3" x14ac:dyDescent="0.2">
      <c r="C799" s="53"/>
    </row>
    <row r="800" spans="3:3" x14ac:dyDescent="0.2">
      <c r="C800" s="53"/>
    </row>
    <row r="801" spans="3:3" x14ac:dyDescent="0.2">
      <c r="C801" s="53"/>
    </row>
    <row r="802" spans="3:3" x14ac:dyDescent="0.2">
      <c r="C802" s="53"/>
    </row>
    <row r="803" spans="3:3" x14ac:dyDescent="0.2">
      <c r="C803" s="53"/>
    </row>
    <row r="804" spans="3:3" x14ac:dyDescent="0.2">
      <c r="C804" s="53"/>
    </row>
    <row r="805" spans="3:3" x14ac:dyDescent="0.2">
      <c r="C805" s="53"/>
    </row>
    <row r="806" spans="3:3" x14ac:dyDescent="0.2">
      <c r="C806" s="53"/>
    </row>
    <row r="807" spans="3:3" x14ac:dyDescent="0.2">
      <c r="C807" s="53"/>
    </row>
    <row r="808" spans="3:3" x14ac:dyDescent="0.2">
      <c r="C808" s="53"/>
    </row>
    <row r="809" spans="3:3" x14ac:dyDescent="0.2">
      <c r="C809" s="53"/>
    </row>
    <row r="810" spans="3:3" x14ac:dyDescent="0.2">
      <c r="C810" s="53"/>
    </row>
    <row r="811" spans="3:3" x14ac:dyDescent="0.2">
      <c r="C811" s="53"/>
    </row>
    <row r="812" spans="3:3" x14ac:dyDescent="0.2">
      <c r="C812" s="53"/>
    </row>
    <row r="813" spans="3:3" x14ac:dyDescent="0.2">
      <c r="C813" s="53"/>
    </row>
    <row r="814" spans="3:3" x14ac:dyDescent="0.2">
      <c r="C814" s="53"/>
    </row>
    <row r="815" spans="3:3" x14ac:dyDescent="0.2">
      <c r="C815" s="53"/>
    </row>
    <row r="816" spans="3:3" x14ac:dyDescent="0.2">
      <c r="C816" s="53"/>
    </row>
    <row r="817" spans="3:3" x14ac:dyDescent="0.2">
      <c r="C817" s="53"/>
    </row>
    <row r="818" spans="3:3" x14ac:dyDescent="0.2">
      <c r="C818" s="53"/>
    </row>
    <row r="819" spans="3:3" x14ac:dyDescent="0.2">
      <c r="C819" s="53"/>
    </row>
    <row r="820" spans="3:3" x14ac:dyDescent="0.2">
      <c r="C820" s="53"/>
    </row>
    <row r="821" spans="3:3" x14ac:dyDescent="0.2">
      <c r="C821" s="53"/>
    </row>
    <row r="822" spans="3:3" x14ac:dyDescent="0.2">
      <c r="C822" s="53"/>
    </row>
    <row r="823" spans="3:3" x14ac:dyDescent="0.2">
      <c r="C823" s="53"/>
    </row>
    <row r="824" spans="3:3" x14ac:dyDescent="0.2">
      <c r="C824" s="53"/>
    </row>
    <row r="825" spans="3:3" x14ac:dyDescent="0.2">
      <c r="C825" s="53"/>
    </row>
    <row r="826" spans="3:3" x14ac:dyDescent="0.2">
      <c r="C826" s="53"/>
    </row>
    <row r="827" spans="3:3" x14ac:dyDescent="0.2">
      <c r="C827" s="53"/>
    </row>
    <row r="828" spans="3:3" x14ac:dyDescent="0.2">
      <c r="C828" s="53"/>
    </row>
    <row r="829" spans="3:3" x14ac:dyDescent="0.2">
      <c r="C829" s="53"/>
    </row>
    <row r="830" spans="3:3" x14ac:dyDescent="0.2">
      <c r="C830" s="53"/>
    </row>
    <row r="831" spans="3:3" x14ac:dyDescent="0.2">
      <c r="C831" s="53"/>
    </row>
    <row r="832" spans="3:3" x14ac:dyDescent="0.2">
      <c r="C832" s="53"/>
    </row>
    <row r="833" spans="3:3" x14ac:dyDescent="0.2">
      <c r="C833" s="53"/>
    </row>
    <row r="834" spans="3:3" x14ac:dyDescent="0.2">
      <c r="C834" s="53"/>
    </row>
    <row r="835" spans="3:3" x14ac:dyDescent="0.2">
      <c r="C835" s="53"/>
    </row>
    <row r="836" spans="3:3" x14ac:dyDescent="0.2">
      <c r="C836" s="53"/>
    </row>
    <row r="837" spans="3:3" x14ac:dyDescent="0.2">
      <c r="C837" s="53"/>
    </row>
    <row r="838" spans="3:3" x14ac:dyDescent="0.2">
      <c r="C838" s="53"/>
    </row>
    <row r="839" spans="3:3" x14ac:dyDescent="0.2">
      <c r="C839" s="53"/>
    </row>
    <row r="840" spans="3:3" x14ac:dyDescent="0.2">
      <c r="C840" s="53"/>
    </row>
    <row r="841" spans="3:3" x14ac:dyDescent="0.2">
      <c r="C841" s="53"/>
    </row>
    <row r="842" spans="3:3" x14ac:dyDescent="0.2">
      <c r="C842" s="53"/>
    </row>
    <row r="843" spans="3:3" x14ac:dyDescent="0.2">
      <c r="C843" s="53"/>
    </row>
    <row r="844" spans="3:3" x14ac:dyDescent="0.2">
      <c r="C844" s="53"/>
    </row>
    <row r="845" spans="3:3" x14ac:dyDescent="0.2">
      <c r="C845" s="53"/>
    </row>
    <row r="846" spans="3:3" x14ac:dyDescent="0.2">
      <c r="C846" s="53"/>
    </row>
    <row r="847" spans="3:3" x14ac:dyDescent="0.2">
      <c r="C847" s="53"/>
    </row>
    <row r="848" spans="3:3" x14ac:dyDescent="0.2">
      <c r="C848" s="53"/>
    </row>
    <row r="849" spans="3:3" x14ac:dyDescent="0.2">
      <c r="C849" s="53"/>
    </row>
    <row r="850" spans="3:3" x14ac:dyDescent="0.2">
      <c r="C850" s="53"/>
    </row>
    <row r="851" spans="3:3" x14ac:dyDescent="0.2">
      <c r="C851" s="53"/>
    </row>
    <row r="852" spans="3:3" x14ac:dyDescent="0.2">
      <c r="C852" s="53"/>
    </row>
    <row r="853" spans="3:3" x14ac:dyDescent="0.2">
      <c r="C853" s="53"/>
    </row>
    <row r="854" spans="3:3" x14ac:dyDescent="0.2">
      <c r="C854" s="53"/>
    </row>
    <row r="855" spans="3:3" x14ac:dyDescent="0.2">
      <c r="C855" s="53"/>
    </row>
    <row r="856" spans="3:3" x14ac:dyDescent="0.2">
      <c r="C856" s="53"/>
    </row>
    <row r="857" spans="3:3" x14ac:dyDescent="0.2">
      <c r="C857" s="53"/>
    </row>
    <row r="858" spans="3:3" x14ac:dyDescent="0.2">
      <c r="C858" s="53"/>
    </row>
    <row r="859" spans="3:3" x14ac:dyDescent="0.2">
      <c r="C859" s="53"/>
    </row>
    <row r="860" spans="3:3" x14ac:dyDescent="0.2">
      <c r="C860" s="53"/>
    </row>
    <row r="861" spans="3:3" x14ac:dyDescent="0.2">
      <c r="C861" s="53"/>
    </row>
    <row r="862" spans="3:3" x14ac:dyDescent="0.2">
      <c r="C862" s="53"/>
    </row>
    <row r="863" spans="3:3" x14ac:dyDescent="0.2">
      <c r="C863" s="53"/>
    </row>
    <row r="864" spans="3:3" x14ac:dyDescent="0.2">
      <c r="C864" s="53"/>
    </row>
    <row r="865" spans="3:3" x14ac:dyDescent="0.2">
      <c r="C865" s="53"/>
    </row>
    <row r="866" spans="3:3" x14ac:dyDescent="0.2">
      <c r="C866" s="53"/>
    </row>
    <row r="867" spans="3:3" x14ac:dyDescent="0.2">
      <c r="C867" s="53"/>
    </row>
    <row r="868" spans="3:3" x14ac:dyDescent="0.2">
      <c r="C868" s="53"/>
    </row>
    <row r="869" spans="3:3" x14ac:dyDescent="0.2">
      <c r="C869" s="53"/>
    </row>
    <row r="870" spans="3:3" x14ac:dyDescent="0.2">
      <c r="C870" s="53"/>
    </row>
    <row r="871" spans="3:3" x14ac:dyDescent="0.2">
      <c r="C871" s="53"/>
    </row>
    <row r="872" spans="3:3" x14ac:dyDescent="0.2">
      <c r="C872" s="53"/>
    </row>
    <row r="873" spans="3:3" x14ac:dyDescent="0.2">
      <c r="C873" s="53"/>
    </row>
    <row r="874" spans="3:3" x14ac:dyDescent="0.2">
      <c r="C874" s="53"/>
    </row>
    <row r="875" spans="3:3" x14ac:dyDescent="0.2">
      <c r="C875" s="53"/>
    </row>
    <row r="876" spans="3:3" x14ac:dyDescent="0.2">
      <c r="C876" s="53"/>
    </row>
    <row r="877" spans="3:3" x14ac:dyDescent="0.2">
      <c r="C877" s="53"/>
    </row>
    <row r="878" spans="3:3" x14ac:dyDescent="0.2">
      <c r="C878" s="53"/>
    </row>
    <row r="879" spans="3:3" x14ac:dyDescent="0.2">
      <c r="C879" s="53"/>
    </row>
    <row r="880" spans="3:3" x14ac:dyDescent="0.2">
      <c r="C880" s="53"/>
    </row>
    <row r="881" spans="3:3" x14ac:dyDescent="0.2">
      <c r="C881" s="53"/>
    </row>
    <row r="882" spans="3:3" x14ac:dyDescent="0.2">
      <c r="C882" s="53"/>
    </row>
    <row r="883" spans="3:3" x14ac:dyDescent="0.2">
      <c r="C883" s="53"/>
    </row>
    <row r="884" spans="3:3" x14ac:dyDescent="0.2">
      <c r="C884" s="53"/>
    </row>
    <row r="885" spans="3:3" x14ac:dyDescent="0.2">
      <c r="C885" s="53"/>
    </row>
    <row r="886" spans="3:3" x14ac:dyDescent="0.2">
      <c r="C886" s="53"/>
    </row>
    <row r="887" spans="3:3" x14ac:dyDescent="0.2">
      <c r="C887" s="53"/>
    </row>
    <row r="888" spans="3:3" x14ac:dyDescent="0.2">
      <c r="C888" s="53"/>
    </row>
    <row r="889" spans="3:3" x14ac:dyDescent="0.2">
      <c r="C889" s="53"/>
    </row>
    <row r="890" spans="3:3" x14ac:dyDescent="0.2">
      <c r="C890" s="53"/>
    </row>
    <row r="891" spans="3:3" x14ac:dyDescent="0.2">
      <c r="C891" s="53"/>
    </row>
    <row r="892" spans="3:3" x14ac:dyDescent="0.2">
      <c r="C892" s="53"/>
    </row>
    <row r="893" spans="3:3" x14ac:dyDescent="0.2">
      <c r="C893" s="53"/>
    </row>
    <row r="894" spans="3:3" x14ac:dyDescent="0.2">
      <c r="C894" s="53"/>
    </row>
    <row r="895" spans="3:3" x14ac:dyDescent="0.2">
      <c r="C895" s="53"/>
    </row>
    <row r="896" spans="3:3" x14ac:dyDescent="0.2">
      <c r="C896" s="53"/>
    </row>
    <row r="897" spans="3:3" x14ac:dyDescent="0.2">
      <c r="C897" s="53"/>
    </row>
    <row r="898" spans="3:3" x14ac:dyDescent="0.2">
      <c r="C898" s="53"/>
    </row>
    <row r="899" spans="3:3" x14ac:dyDescent="0.2">
      <c r="C899" s="53"/>
    </row>
    <row r="900" spans="3:3" x14ac:dyDescent="0.2">
      <c r="C900" s="53"/>
    </row>
    <row r="901" spans="3:3" x14ac:dyDescent="0.2">
      <c r="C901" s="53"/>
    </row>
    <row r="902" spans="3:3" x14ac:dyDescent="0.2">
      <c r="C902" s="53"/>
    </row>
    <row r="903" spans="3:3" x14ac:dyDescent="0.2">
      <c r="C903" s="53"/>
    </row>
    <row r="904" spans="3:3" x14ac:dyDescent="0.2">
      <c r="C904" s="53"/>
    </row>
    <row r="905" spans="3:3" x14ac:dyDescent="0.2">
      <c r="C905" s="53"/>
    </row>
    <row r="906" spans="3:3" x14ac:dyDescent="0.2">
      <c r="C906" s="53"/>
    </row>
    <row r="907" spans="3:3" x14ac:dyDescent="0.2">
      <c r="C907" s="53"/>
    </row>
    <row r="908" spans="3:3" x14ac:dyDescent="0.2">
      <c r="C908" s="53"/>
    </row>
    <row r="909" spans="3:3" x14ac:dyDescent="0.2">
      <c r="C909" s="53"/>
    </row>
    <row r="910" spans="3:3" x14ac:dyDescent="0.2">
      <c r="C910" s="53"/>
    </row>
    <row r="911" spans="3:3" x14ac:dyDescent="0.2">
      <c r="C911" s="53"/>
    </row>
    <row r="912" spans="3:3" x14ac:dyDescent="0.2">
      <c r="C912" s="53"/>
    </row>
    <row r="913" spans="3:3" x14ac:dyDescent="0.2">
      <c r="C913" s="53"/>
    </row>
    <row r="914" spans="3:3" x14ac:dyDescent="0.2">
      <c r="C914" s="53"/>
    </row>
    <row r="915" spans="3:3" x14ac:dyDescent="0.2">
      <c r="C915" s="53"/>
    </row>
    <row r="916" spans="3:3" x14ac:dyDescent="0.2">
      <c r="C916" s="53"/>
    </row>
    <row r="917" spans="3:3" x14ac:dyDescent="0.2">
      <c r="C917" s="53"/>
    </row>
    <row r="918" spans="3:3" x14ac:dyDescent="0.2">
      <c r="C918" s="53"/>
    </row>
    <row r="919" spans="3:3" x14ac:dyDescent="0.2">
      <c r="C919" s="53"/>
    </row>
    <row r="920" spans="3:3" x14ac:dyDescent="0.2">
      <c r="C920" s="53"/>
    </row>
    <row r="921" spans="3:3" x14ac:dyDescent="0.2">
      <c r="C921" s="53"/>
    </row>
    <row r="922" spans="3:3" x14ac:dyDescent="0.2">
      <c r="C922" s="53"/>
    </row>
    <row r="923" spans="3:3" x14ac:dyDescent="0.2">
      <c r="C923" s="53"/>
    </row>
    <row r="924" spans="3:3" x14ac:dyDescent="0.2">
      <c r="C924" s="53"/>
    </row>
    <row r="925" spans="3:3" x14ac:dyDescent="0.2">
      <c r="C925" s="53"/>
    </row>
    <row r="926" spans="3:3" x14ac:dyDescent="0.2">
      <c r="C926" s="53"/>
    </row>
    <row r="927" spans="3:3" x14ac:dyDescent="0.2">
      <c r="C927" s="53"/>
    </row>
    <row r="928" spans="3:3" x14ac:dyDescent="0.2">
      <c r="C928" s="53"/>
    </row>
    <row r="929" spans="3:3" x14ac:dyDescent="0.2">
      <c r="C929" s="53"/>
    </row>
    <row r="930" spans="3:3" x14ac:dyDescent="0.2">
      <c r="C930" s="53"/>
    </row>
    <row r="931" spans="3:3" x14ac:dyDescent="0.2">
      <c r="C931" s="53"/>
    </row>
    <row r="932" spans="3:3" x14ac:dyDescent="0.2">
      <c r="C932" s="53"/>
    </row>
    <row r="933" spans="3:3" x14ac:dyDescent="0.2">
      <c r="C933" s="53"/>
    </row>
    <row r="934" spans="3:3" x14ac:dyDescent="0.2">
      <c r="C934" s="53"/>
    </row>
    <row r="935" spans="3:3" x14ac:dyDescent="0.2">
      <c r="C935" s="53"/>
    </row>
    <row r="936" spans="3:3" x14ac:dyDescent="0.2">
      <c r="C936" s="53"/>
    </row>
    <row r="937" spans="3:3" x14ac:dyDescent="0.2">
      <c r="C937" s="53"/>
    </row>
    <row r="938" spans="3:3" x14ac:dyDescent="0.2">
      <c r="C938" s="53"/>
    </row>
    <row r="939" spans="3:3" x14ac:dyDescent="0.2">
      <c r="C939" s="53"/>
    </row>
    <row r="940" spans="3:3" x14ac:dyDescent="0.2">
      <c r="C940" s="53"/>
    </row>
    <row r="941" spans="3:3" x14ac:dyDescent="0.2">
      <c r="C941" s="53"/>
    </row>
    <row r="942" spans="3:3" x14ac:dyDescent="0.2">
      <c r="C942" s="53"/>
    </row>
    <row r="943" spans="3:3" x14ac:dyDescent="0.2">
      <c r="C943" s="53"/>
    </row>
    <row r="944" spans="3:3" x14ac:dyDescent="0.2">
      <c r="C944" s="53"/>
    </row>
    <row r="945" spans="3:3" x14ac:dyDescent="0.2">
      <c r="C945" s="53"/>
    </row>
    <row r="946" spans="3:3" x14ac:dyDescent="0.2">
      <c r="C946" s="53"/>
    </row>
    <row r="947" spans="3:3" x14ac:dyDescent="0.2">
      <c r="C947" s="53"/>
    </row>
    <row r="948" spans="3:3" x14ac:dyDescent="0.2">
      <c r="C948" s="53"/>
    </row>
    <row r="949" spans="3:3" x14ac:dyDescent="0.2">
      <c r="C949" s="53"/>
    </row>
    <row r="950" spans="3:3" x14ac:dyDescent="0.2">
      <c r="C950" s="53"/>
    </row>
    <row r="951" spans="3:3" x14ac:dyDescent="0.2">
      <c r="C951" s="53"/>
    </row>
    <row r="952" spans="3:3" x14ac:dyDescent="0.2">
      <c r="C952" s="53"/>
    </row>
    <row r="953" spans="3:3" x14ac:dyDescent="0.2">
      <c r="C953" s="53"/>
    </row>
    <row r="954" spans="3:3" x14ac:dyDescent="0.2">
      <c r="C954" s="53"/>
    </row>
    <row r="955" spans="3:3" x14ac:dyDescent="0.2">
      <c r="C955" s="53"/>
    </row>
    <row r="956" spans="3:3" x14ac:dyDescent="0.2">
      <c r="C956" s="53"/>
    </row>
    <row r="957" spans="3:3" x14ac:dyDescent="0.2">
      <c r="C957" s="53"/>
    </row>
    <row r="958" spans="3:3" x14ac:dyDescent="0.2">
      <c r="C958" s="53"/>
    </row>
    <row r="959" spans="3:3" x14ac:dyDescent="0.2">
      <c r="C959" s="53"/>
    </row>
    <row r="960" spans="3:3" x14ac:dyDescent="0.2">
      <c r="C960" s="53"/>
    </row>
    <row r="961" spans="3:3" x14ac:dyDescent="0.2">
      <c r="C961" s="53"/>
    </row>
    <row r="962" spans="3:3" x14ac:dyDescent="0.2">
      <c r="C962" s="53"/>
    </row>
    <row r="963" spans="3:3" x14ac:dyDescent="0.2">
      <c r="C963" s="53"/>
    </row>
    <row r="964" spans="3:3" x14ac:dyDescent="0.2">
      <c r="C964" s="53"/>
    </row>
    <row r="965" spans="3:3" x14ac:dyDescent="0.2">
      <c r="C965" s="53"/>
    </row>
    <row r="966" spans="3:3" x14ac:dyDescent="0.2">
      <c r="C966" s="53"/>
    </row>
    <row r="967" spans="3:3" x14ac:dyDescent="0.2">
      <c r="C967" s="53"/>
    </row>
    <row r="968" spans="3:3" x14ac:dyDescent="0.2">
      <c r="C968" s="53"/>
    </row>
    <row r="969" spans="3:3" x14ac:dyDescent="0.2">
      <c r="C969" s="53"/>
    </row>
    <row r="970" spans="3:3" x14ac:dyDescent="0.2">
      <c r="C970" s="53"/>
    </row>
    <row r="971" spans="3:3" x14ac:dyDescent="0.2">
      <c r="C971" s="53"/>
    </row>
    <row r="972" spans="3:3" x14ac:dyDescent="0.2">
      <c r="C972" s="53"/>
    </row>
    <row r="973" spans="3:3" x14ac:dyDescent="0.2">
      <c r="C973" s="53"/>
    </row>
    <row r="974" spans="3:3" x14ac:dyDescent="0.2">
      <c r="C974" s="53"/>
    </row>
    <row r="975" spans="3:3" x14ac:dyDescent="0.2">
      <c r="C975" s="53"/>
    </row>
    <row r="976" spans="3:3" x14ac:dyDescent="0.2">
      <c r="C976" s="53"/>
    </row>
    <row r="977" spans="3:3" x14ac:dyDescent="0.2">
      <c r="C977" s="53"/>
    </row>
    <row r="978" spans="3:3" x14ac:dyDescent="0.2">
      <c r="C978" s="53"/>
    </row>
    <row r="979" spans="3:3" x14ac:dyDescent="0.2">
      <c r="C979" s="53"/>
    </row>
    <row r="980" spans="3:3" x14ac:dyDescent="0.2">
      <c r="C980" s="53"/>
    </row>
    <row r="981" spans="3:3" x14ac:dyDescent="0.2">
      <c r="C981" s="53"/>
    </row>
    <row r="982" spans="3:3" x14ac:dyDescent="0.2">
      <c r="C982" s="53"/>
    </row>
    <row r="983" spans="3:3" x14ac:dyDescent="0.2">
      <c r="C983" s="53"/>
    </row>
    <row r="984" spans="3:3" x14ac:dyDescent="0.2">
      <c r="C984" s="53"/>
    </row>
    <row r="985" spans="3:3" x14ac:dyDescent="0.2">
      <c r="C985" s="53"/>
    </row>
    <row r="986" spans="3:3" x14ac:dyDescent="0.2">
      <c r="C986" s="53"/>
    </row>
    <row r="987" spans="3:3" x14ac:dyDescent="0.2">
      <c r="C987" s="53"/>
    </row>
    <row r="988" spans="3:3" x14ac:dyDescent="0.2">
      <c r="C988" s="53"/>
    </row>
    <row r="989" spans="3:3" x14ac:dyDescent="0.2">
      <c r="C989" s="53"/>
    </row>
    <row r="990" spans="3:3" x14ac:dyDescent="0.2">
      <c r="C990" s="53"/>
    </row>
    <row r="991" spans="3:3" x14ac:dyDescent="0.2">
      <c r="C991" s="53"/>
    </row>
    <row r="992" spans="3:3" x14ac:dyDescent="0.2">
      <c r="C992" s="53"/>
    </row>
    <row r="993" spans="3:3" x14ac:dyDescent="0.2">
      <c r="C993" s="53"/>
    </row>
    <row r="994" spans="3:3" x14ac:dyDescent="0.2">
      <c r="C994" s="53"/>
    </row>
    <row r="995" spans="3:3" x14ac:dyDescent="0.2">
      <c r="C995" s="53"/>
    </row>
    <row r="996" spans="3:3" x14ac:dyDescent="0.2">
      <c r="C996" s="53"/>
    </row>
    <row r="997" spans="3:3" x14ac:dyDescent="0.2">
      <c r="C997" s="53"/>
    </row>
    <row r="998" spans="3:3" x14ac:dyDescent="0.2">
      <c r="C998" s="53"/>
    </row>
    <row r="999" spans="3:3" x14ac:dyDescent="0.2">
      <c r="C999" s="53"/>
    </row>
    <row r="1000" spans="3:3" x14ac:dyDescent="0.2">
      <c r="C1000" s="53"/>
    </row>
    <row r="1001" spans="3:3" x14ac:dyDescent="0.2">
      <c r="C1001" s="53"/>
    </row>
    <row r="1002" spans="3:3" x14ac:dyDescent="0.2">
      <c r="C1002" s="53"/>
    </row>
    <row r="1003" spans="3:3" x14ac:dyDescent="0.2">
      <c r="C1003" s="53"/>
    </row>
    <row r="1004" spans="3:3" x14ac:dyDescent="0.2">
      <c r="C1004" s="53"/>
    </row>
  </sheetData>
  <mergeCells count="18">
    <mergeCell ref="A1:A4"/>
    <mergeCell ref="B1:N1"/>
    <mergeCell ref="B2:C2"/>
    <mergeCell ref="D2:G2"/>
    <mergeCell ref="H2:J2"/>
    <mergeCell ref="K2:L2"/>
    <mergeCell ref="M2:N2"/>
    <mergeCell ref="N3:N4"/>
    <mergeCell ref="I3:I4"/>
    <mergeCell ref="J3:J4"/>
    <mergeCell ref="K3:K4"/>
    <mergeCell ref="L3:L4"/>
    <mergeCell ref="M3:M4"/>
    <mergeCell ref="B3:B4"/>
    <mergeCell ref="C3:C4"/>
    <mergeCell ref="D3:E3"/>
    <mergeCell ref="F3:G3"/>
    <mergeCell ref="H3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1"/>
  <sheetViews>
    <sheetView workbookViewId="0">
      <selection activeCell="G21" sqref="G21"/>
    </sheetView>
  </sheetViews>
  <sheetFormatPr defaultColWidth="12.5703125" defaultRowHeight="15.75" customHeight="1" x14ac:dyDescent="0.2"/>
  <cols>
    <col min="1" max="1" width="14.28515625" customWidth="1"/>
    <col min="2" max="2" width="14.5703125" customWidth="1"/>
    <col min="3" max="3" width="41.28515625" customWidth="1"/>
    <col min="4" max="4" width="10.42578125" customWidth="1"/>
    <col min="5" max="5" width="17.28515625" customWidth="1"/>
  </cols>
  <sheetData>
    <row r="1" spans="1:27" x14ac:dyDescent="0.2">
      <c r="A1" s="156" t="s">
        <v>0</v>
      </c>
      <c r="B1" s="157"/>
      <c r="C1" s="153"/>
      <c r="D1" s="54" t="s">
        <v>44</v>
      </c>
      <c r="E1" s="54" t="s">
        <v>45</v>
      </c>
      <c r="F1" s="54" t="s">
        <v>46</v>
      </c>
      <c r="G1" s="54" t="s">
        <v>47</v>
      </c>
      <c r="H1" s="54" t="s">
        <v>48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">
      <c r="A2" s="173" t="s">
        <v>49</v>
      </c>
      <c r="B2" s="175" t="s">
        <v>50</v>
      </c>
      <c r="C2" s="55" t="s">
        <v>51</v>
      </c>
      <c r="D2" s="56">
        <v>4.8000000000000001E-2</v>
      </c>
      <c r="E2" s="57">
        <f t="shared" ref="E2:E18" si="0">((D2-MIN($D$2:$D$18))/(MAX($D$2:$D$18) - MIN($D$2:$D$18)) + 0.1)/11*10</f>
        <v>0.3636363636363637</v>
      </c>
      <c r="F2" s="58">
        <f t="shared" ref="F2:F18" si="1">ROUND(E2*20,0)/2</f>
        <v>3.5</v>
      </c>
      <c r="G2" s="59">
        <v>7</v>
      </c>
      <c r="H2" s="60">
        <f t="shared" ref="H2:H18" si="2">G2</f>
        <v>7</v>
      </c>
    </row>
    <row r="3" spans="1:27" x14ac:dyDescent="0.2">
      <c r="A3" s="168"/>
      <c r="B3" s="150"/>
      <c r="C3" s="61" t="s">
        <v>52</v>
      </c>
      <c r="D3" s="62">
        <v>7.1999999999999995E-2</v>
      </c>
      <c r="E3" s="63">
        <f t="shared" si="0"/>
        <v>0.56198347107438007</v>
      </c>
      <c r="F3" s="64">
        <f t="shared" si="1"/>
        <v>5.5</v>
      </c>
      <c r="G3" s="65">
        <v>10</v>
      </c>
      <c r="H3" s="66">
        <f t="shared" si="2"/>
        <v>10</v>
      </c>
    </row>
    <row r="4" spans="1:27" x14ac:dyDescent="0.2">
      <c r="A4" s="168"/>
      <c r="B4" s="176" t="s">
        <v>53</v>
      </c>
      <c r="C4" s="155"/>
      <c r="D4" s="62">
        <v>1.4999999999999999E-2</v>
      </c>
      <c r="E4" s="63">
        <f t="shared" si="0"/>
        <v>9.0909090909090925E-2</v>
      </c>
      <c r="F4" s="64">
        <f t="shared" si="1"/>
        <v>1</v>
      </c>
      <c r="G4" s="65">
        <v>3</v>
      </c>
      <c r="H4" s="66">
        <f t="shared" si="2"/>
        <v>3</v>
      </c>
    </row>
    <row r="5" spans="1:27" x14ac:dyDescent="0.2">
      <c r="A5" s="174"/>
      <c r="B5" s="177" t="s">
        <v>54</v>
      </c>
      <c r="C5" s="163"/>
      <c r="D5" s="62">
        <v>0.09</v>
      </c>
      <c r="E5" s="63">
        <f t="shared" si="0"/>
        <v>0.71074380165289242</v>
      </c>
      <c r="F5" s="64">
        <f t="shared" si="1"/>
        <v>7</v>
      </c>
      <c r="G5" s="65">
        <v>9</v>
      </c>
      <c r="H5" s="66">
        <f t="shared" si="2"/>
        <v>9</v>
      </c>
    </row>
    <row r="6" spans="1:27" x14ac:dyDescent="0.2">
      <c r="A6" s="67"/>
      <c r="B6" s="162" t="s">
        <v>55</v>
      </c>
      <c r="C6" s="163"/>
      <c r="D6" s="62">
        <f>7.5% + 5%</f>
        <v>0.125</v>
      </c>
      <c r="E6" s="63">
        <f t="shared" si="0"/>
        <v>1</v>
      </c>
      <c r="F6" s="64">
        <f t="shared" si="1"/>
        <v>10</v>
      </c>
      <c r="G6" s="65">
        <v>10</v>
      </c>
      <c r="H6" s="66">
        <f t="shared" si="2"/>
        <v>10</v>
      </c>
    </row>
    <row r="7" spans="1:27" x14ac:dyDescent="0.2">
      <c r="A7" s="178" t="s">
        <v>56</v>
      </c>
      <c r="B7" s="159" t="s">
        <v>57</v>
      </c>
      <c r="C7" s="155"/>
      <c r="D7" s="62">
        <v>7.0000000000000007E-2</v>
      </c>
      <c r="E7" s="63">
        <f t="shared" si="0"/>
        <v>0.54545454545454553</v>
      </c>
      <c r="F7" s="64">
        <f t="shared" si="1"/>
        <v>5.5</v>
      </c>
      <c r="G7" s="65">
        <v>9</v>
      </c>
      <c r="H7" s="66">
        <f t="shared" si="2"/>
        <v>9</v>
      </c>
    </row>
    <row r="8" spans="1:27" x14ac:dyDescent="0.2">
      <c r="A8" s="150"/>
      <c r="B8" s="160" t="s">
        <v>58</v>
      </c>
      <c r="C8" s="161"/>
      <c r="D8" s="62">
        <v>0.08</v>
      </c>
      <c r="E8" s="63">
        <f t="shared" si="0"/>
        <v>0.62809917355371903</v>
      </c>
      <c r="F8" s="64">
        <f t="shared" si="1"/>
        <v>6.5</v>
      </c>
      <c r="G8" s="65">
        <v>8</v>
      </c>
      <c r="H8" s="66">
        <f t="shared" si="2"/>
        <v>8</v>
      </c>
    </row>
    <row r="9" spans="1:27" ht="31.15" customHeight="1" x14ac:dyDescent="0.2">
      <c r="A9" s="167" t="s">
        <v>59</v>
      </c>
      <c r="B9" s="164" t="s">
        <v>60</v>
      </c>
      <c r="C9" s="165"/>
      <c r="D9" s="62">
        <v>4.7500000000000001E-2</v>
      </c>
      <c r="E9" s="63">
        <f t="shared" si="0"/>
        <v>0.35950413223140498</v>
      </c>
      <c r="F9" s="64">
        <f t="shared" si="1"/>
        <v>3.5</v>
      </c>
      <c r="G9" s="65">
        <v>4</v>
      </c>
      <c r="H9" s="66">
        <f t="shared" si="2"/>
        <v>4</v>
      </c>
    </row>
    <row r="10" spans="1:27" ht="31.15" customHeight="1" x14ac:dyDescent="0.2">
      <c r="A10" s="168"/>
      <c r="B10" s="166" t="s">
        <v>61</v>
      </c>
      <c r="C10" s="155"/>
      <c r="D10" s="62">
        <v>6.7500000000000004E-2</v>
      </c>
      <c r="E10" s="63">
        <f t="shared" si="0"/>
        <v>0.52479338842975198</v>
      </c>
      <c r="F10" s="64">
        <f t="shared" si="1"/>
        <v>5</v>
      </c>
      <c r="G10" s="65">
        <v>5</v>
      </c>
      <c r="H10" s="66">
        <f t="shared" si="2"/>
        <v>5</v>
      </c>
    </row>
    <row r="11" spans="1:27" ht="31.15" customHeight="1" x14ac:dyDescent="0.2">
      <c r="A11" s="168"/>
      <c r="B11" s="166" t="s">
        <v>62</v>
      </c>
      <c r="C11" s="155"/>
      <c r="D11" s="62">
        <v>6.7500000000000004E-2</v>
      </c>
      <c r="E11" s="63">
        <f t="shared" si="0"/>
        <v>0.52479338842975198</v>
      </c>
      <c r="F11" s="64">
        <f t="shared" si="1"/>
        <v>5</v>
      </c>
      <c r="G11" s="65">
        <v>5</v>
      </c>
      <c r="H11" s="66">
        <f t="shared" si="2"/>
        <v>5</v>
      </c>
    </row>
    <row r="12" spans="1:27" x14ac:dyDescent="0.2">
      <c r="A12" s="150"/>
      <c r="B12" s="179" t="s">
        <v>63</v>
      </c>
      <c r="C12" s="161"/>
      <c r="D12" s="62">
        <v>6.7500000000000004E-2</v>
      </c>
      <c r="E12" s="63">
        <f t="shared" si="0"/>
        <v>0.52479338842975198</v>
      </c>
      <c r="F12" s="64">
        <f t="shared" si="1"/>
        <v>5</v>
      </c>
      <c r="G12" s="65">
        <v>5</v>
      </c>
      <c r="H12" s="66">
        <f t="shared" si="2"/>
        <v>5</v>
      </c>
    </row>
    <row r="13" spans="1:27" x14ac:dyDescent="0.2">
      <c r="A13" s="169" t="s">
        <v>64</v>
      </c>
      <c r="B13" s="170" t="s">
        <v>65</v>
      </c>
      <c r="C13" s="165"/>
      <c r="D13" s="62">
        <v>0.04</v>
      </c>
      <c r="E13" s="63">
        <f t="shared" si="0"/>
        <v>0.2975206611570248</v>
      </c>
      <c r="F13" s="64">
        <f t="shared" si="1"/>
        <v>3</v>
      </c>
      <c r="G13" s="65">
        <v>6</v>
      </c>
      <c r="H13" s="66">
        <f t="shared" si="2"/>
        <v>6</v>
      </c>
    </row>
    <row r="14" spans="1:27" x14ac:dyDescent="0.2">
      <c r="A14" s="168"/>
      <c r="B14" s="171" t="s">
        <v>66</v>
      </c>
      <c r="C14" s="155"/>
      <c r="D14" s="62">
        <v>0.04</v>
      </c>
      <c r="E14" s="63">
        <f t="shared" si="0"/>
        <v>0.2975206611570248</v>
      </c>
      <c r="F14" s="64">
        <f t="shared" si="1"/>
        <v>3</v>
      </c>
      <c r="G14" s="65">
        <v>4</v>
      </c>
      <c r="H14" s="66">
        <f t="shared" si="2"/>
        <v>4</v>
      </c>
    </row>
    <row r="15" spans="1:27" x14ac:dyDescent="0.2">
      <c r="A15" s="168"/>
      <c r="B15" s="171" t="s">
        <v>67</v>
      </c>
      <c r="C15" s="155"/>
      <c r="D15" s="62">
        <v>2.75E-2</v>
      </c>
      <c r="E15" s="63">
        <f t="shared" si="0"/>
        <v>0.19421487603305784</v>
      </c>
      <c r="F15" s="64">
        <f t="shared" si="1"/>
        <v>2</v>
      </c>
      <c r="G15" s="65">
        <v>7</v>
      </c>
      <c r="H15" s="66">
        <f t="shared" si="2"/>
        <v>7</v>
      </c>
    </row>
    <row r="16" spans="1:27" x14ac:dyDescent="0.2">
      <c r="A16" s="168"/>
      <c r="B16" s="171" t="s">
        <v>68</v>
      </c>
      <c r="C16" s="155"/>
      <c r="D16" s="62">
        <v>0.06</v>
      </c>
      <c r="E16" s="63">
        <f t="shared" si="0"/>
        <v>0.46280991735537186</v>
      </c>
      <c r="F16" s="64">
        <f t="shared" si="1"/>
        <v>4.5</v>
      </c>
      <c r="G16" s="65">
        <v>8</v>
      </c>
      <c r="H16" s="66">
        <f t="shared" si="2"/>
        <v>8</v>
      </c>
    </row>
    <row r="17" spans="1:8" x14ac:dyDescent="0.2">
      <c r="A17" s="168"/>
      <c r="B17" s="171" t="s">
        <v>69</v>
      </c>
      <c r="C17" s="155"/>
      <c r="D17" s="62">
        <v>0.06</v>
      </c>
      <c r="E17" s="63">
        <f t="shared" si="0"/>
        <v>0.46280991735537186</v>
      </c>
      <c r="F17" s="64">
        <f t="shared" si="1"/>
        <v>4.5</v>
      </c>
      <c r="G17" s="65">
        <v>10</v>
      </c>
      <c r="H17" s="66">
        <f t="shared" si="2"/>
        <v>10</v>
      </c>
    </row>
    <row r="18" spans="1:8" x14ac:dyDescent="0.2">
      <c r="A18" s="150"/>
      <c r="B18" s="172" t="s">
        <v>70</v>
      </c>
      <c r="C18" s="161"/>
      <c r="D18" s="68">
        <v>2.2499999999999999E-2</v>
      </c>
      <c r="E18" s="69">
        <f t="shared" si="0"/>
        <v>0.15289256198347106</v>
      </c>
      <c r="F18" s="70">
        <f t="shared" si="1"/>
        <v>1.5</v>
      </c>
      <c r="G18" s="71">
        <v>2</v>
      </c>
      <c r="H18" s="72">
        <f t="shared" si="2"/>
        <v>2</v>
      </c>
    </row>
    <row r="19" spans="1:8" x14ac:dyDescent="0.2">
      <c r="D19" s="53"/>
    </row>
    <row r="20" spans="1:8" x14ac:dyDescent="0.2">
      <c r="D20" s="53"/>
    </row>
    <row r="21" spans="1:8" x14ac:dyDescent="0.2">
      <c r="D21" s="53"/>
    </row>
    <row r="22" spans="1:8" x14ac:dyDescent="0.2">
      <c r="D22" s="53"/>
    </row>
    <row r="23" spans="1:8" x14ac:dyDescent="0.2">
      <c r="D23" s="53"/>
    </row>
    <row r="24" spans="1:8" x14ac:dyDescent="0.2">
      <c r="D24" s="53"/>
    </row>
    <row r="25" spans="1:8" x14ac:dyDescent="0.2">
      <c r="D25" s="53"/>
    </row>
    <row r="26" spans="1:8" x14ac:dyDescent="0.2">
      <c r="D26" s="53"/>
    </row>
    <row r="27" spans="1:8" x14ac:dyDescent="0.2">
      <c r="D27" s="53"/>
    </row>
    <row r="28" spans="1:8" x14ac:dyDescent="0.2">
      <c r="D28" s="53"/>
    </row>
    <row r="29" spans="1:8" x14ac:dyDescent="0.2">
      <c r="D29" s="53"/>
    </row>
    <row r="30" spans="1:8" x14ac:dyDescent="0.2">
      <c r="D30" s="53"/>
    </row>
    <row r="31" spans="1:8" x14ac:dyDescent="0.2">
      <c r="D31" s="53"/>
    </row>
    <row r="32" spans="1:8" x14ac:dyDescent="0.2">
      <c r="D32" s="53"/>
    </row>
    <row r="33" spans="4:4" x14ac:dyDescent="0.2">
      <c r="D33" s="53"/>
    </row>
    <row r="34" spans="4:4" x14ac:dyDescent="0.2">
      <c r="D34" s="53"/>
    </row>
    <row r="35" spans="4:4" x14ac:dyDescent="0.2">
      <c r="D35" s="53"/>
    </row>
    <row r="36" spans="4:4" x14ac:dyDescent="0.2">
      <c r="D36" s="53"/>
    </row>
    <row r="37" spans="4:4" x14ac:dyDescent="0.2">
      <c r="D37" s="53"/>
    </row>
    <row r="38" spans="4:4" x14ac:dyDescent="0.2">
      <c r="D38" s="53"/>
    </row>
    <row r="39" spans="4:4" x14ac:dyDescent="0.2">
      <c r="D39" s="53"/>
    </row>
    <row r="40" spans="4:4" x14ac:dyDescent="0.2">
      <c r="D40" s="53"/>
    </row>
    <row r="41" spans="4:4" x14ac:dyDescent="0.2">
      <c r="D41" s="53"/>
    </row>
    <row r="42" spans="4:4" x14ac:dyDescent="0.2">
      <c r="D42" s="53"/>
    </row>
    <row r="43" spans="4:4" x14ac:dyDescent="0.2">
      <c r="D43" s="53"/>
    </row>
    <row r="44" spans="4:4" x14ac:dyDescent="0.2">
      <c r="D44" s="53"/>
    </row>
    <row r="45" spans="4:4" x14ac:dyDescent="0.2">
      <c r="D45" s="53"/>
    </row>
    <row r="46" spans="4:4" x14ac:dyDescent="0.2">
      <c r="D46" s="53"/>
    </row>
    <row r="47" spans="4:4" x14ac:dyDescent="0.2">
      <c r="D47" s="53"/>
    </row>
    <row r="48" spans="4:4" x14ac:dyDescent="0.2">
      <c r="D48" s="53"/>
    </row>
    <row r="49" spans="4:4" x14ac:dyDescent="0.2">
      <c r="D49" s="53"/>
    </row>
    <row r="50" spans="4:4" x14ac:dyDescent="0.2">
      <c r="D50" s="53"/>
    </row>
    <row r="51" spans="4:4" x14ac:dyDescent="0.2">
      <c r="D51" s="53"/>
    </row>
    <row r="52" spans="4:4" x14ac:dyDescent="0.2">
      <c r="D52" s="53"/>
    </row>
    <row r="53" spans="4:4" x14ac:dyDescent="0.2">
      <c r="D53" s="53"/>
    </row>
    <row r="54" spans="4:4" x14ac:dyDescent="0.2">
      <c r="D54" s="53"/>
    </row>
    <row r="55" spans="4:4" x14ac:dyDescent="0.2">
      <c r="D55" s="53"/>
    </row>
    <row r="56" spans="4:4" x14ac:dyDescent="0.2">
      <c r="D56" s="53"/>
    </row>
    <row r="57" spans="4:4" x14ac:dyDescent="0.2">
      <c r="D57" s="53"/>
    </row>
    <row r="58" spans="4:4" x14ac:dyDescent="0.2">
      <c r="D58" s="53"/>
    </row>
    <row r="59" spans="4:4" x14ac:dyDescent="0.2">
      <c r="D59" s="53"/>
    </row>
    <row r="60" spans="4:4" x14ac:dyDescent="0.2">
      <c r="D60" s="53"/>
    </row>
    <row r="61" spans="4:4" x14ac:dyDescent="0.2">
      <c r="D61" s="53"/>
    </row>
    <row r="62" spans="4:4" x14ac:dyDescent="0.2">
      <c r="D62" s="53"/>
    </row>
    <row r="63" spans="4:4" x14ac:dyDescent="0.2">
      <c r="D63" s="53"/>
    </row>
    <row r="64" spans="4:4" x14ac:dyDescent="0.2">
      <c r="D64" s="53"/>
    </row>
    <row r="65" spans="4:4" x14ac:dyDescent="0.2">
      <c r="D65" s="53"/>
    </row>
    <row r="66" spans="4:4" x14ac:dyDescent="0.2">
      <c r="D66" s="53"/>
    </row>
    <row r="67" spans="4:4" x14ac:dyDescent="0.2">
      <c r="D67" s="53"/>
    </row>
    <row r="68" spans="4:4" x14ac:dyDescent="0.2">
      <c r="D68" s="53"/>
    </row>
    <row r="69" spans="4:4" x14ac:dyDescent="0.2">
      <c r="D69" s="53"/>
    </row>
    <row r="70" spans="4:4" x14ac:dyDescent="0.2">
      <c r="D70" s="53"/>
    </row>
    <row r="71" spans="4:4" x14ac:dyDescent="0.2">
      <c r="D71" s="53"/>
    </row>
    <row r="72" spans="4:4" x14ac:dyDescent="0.2">
      <c r="D72" s="53"/>
    </row>
    <row r="73" spans="4:4" x14ac:dyDescent="0.2">
      <c r="D73" s="53"/>
    </row>
    <row r="74" spans="4:4" x14ac:dyDescent="0.2">
      <c r="D74" s="53"/>
    </row>
    <row r="75" spans="4:4" x14ac:dyDescent="0.2">
      <c r="D75" s="53"/>
    </row>
    <row r="76" spans="4:4" x14ac:dyDescent="0.2">
      <c r="D76" s="53"/>
    </row>
    <row r="77" spans="4:4" x14ac:dyDescent="0.2">
      <c r="D77" s="53"/>
    </row>
    <row r="78" spans="4:4" x14ac:dyDescent="0.2">
      <c r="D78" s="53"/>
    </row>
    <row r="79" spans="4:4" x14ac:dyDescent="0.2">
      <c r="D79" s="53"/>
    </row>
    <row r="80" spans="4:4" x14ac:dyDescent="0.2">
      <c r="D80" s="53"/>
    </row>
    <row r="81" spans="4:4" x14ac:dyDescent="0.2">
      <c r="D81" s="53"/>
    </row>
    <row r="82" spans="4:4" x14ac:dyDescent="0.2">
      <c r="D82" s="53"/>
    </row>
    <row r="83" spans="4:4" x14ac:dyDescent="0.2">
      <c r="D83" s="53"/>
    </row>
    <row r="84" spans="4:4" x14ac:dyDescent="0.2">
      <c r="D84" s="53"/>
    </row>
    <row r="85" spans="4:4" x14ac:dyDescent="0.2">
      <c r="D85" s="53"/>
    </row>
    <row r="86" spans="4:4" x14ac:dyDescent="0.2">
      <c r="D86" s="53"/>
    </row>
    <row r="87" spans="4:4" x14ac:dyDescent="0.2">
      <c r="D87" s="53"/>
    </row>
    <row r="88" spans="4:4" x14ac:dyDescent="0.2">
      <c r="D88" s="53"/>
    </row>
    <row r="89" spans="4:4" x14ac:dyDescent="0.2">
      <c r="D89" s="53"/>
    </row>
    <row r="90" spans="4:4" x14ac:dyDescent="0.2">
      <c r="D90" s="53"/>
    </row>
    <row r="91" spans="4:4" x14ac:dyDescent="0.2">
      <c r="D91" s="53"/>
    </row>
    <row r="92" spans="4:4" x14ac:dyDescent="0.2">
      <c r="D92" s="53"/>
    </row>
    <row r="93" spans="4:4" x14ac:dyDescent="0.2">
      <c r="D93" s="53"/>
    </row>
    <row r="94" spans="4:4" x14ac:dyDescent="0.2">
      <c r="D94" s="53"/>
    </row>
    <row r="95" spans="4:4" x14ac:dyDescent="0.2">
      <c r="D95" s="53"/>
    </row>
    <row r="96" spans="4:4" x14ac:dyDescent="0.2">
      <c r="D96" s="53"/>
    </row>
    <row r="97" spans="4:4" x14ac:dyDescent="0.2">
      <c r="D97" s="53"/>
    </row>
    <row r="98" spans="4:4" x14ac:dyDescent="0.2">
      <c r="D98" s="53"/>
    </row>
    <row r="99" spans="4:4" x14ac:dyDescent="0.2">
      <c r="D99" s="53"/>
    </row>
    <row r="100" spans="4:4" x14ac:dyDescent="0.2">
      <c r="D100" s="53"/>
    </row>
    <row r="101" spans="4:4" x14ac:dyDescent="0.2">
      <c r="D101" s="53"/>
    </row>
    <row r="102" spans="4:4" x14ac:dyDescent="0.2">
      <c r="D102" s="53"/>
    </row>
    <row r="103" spans="4:4" x14ac:dyDescent="0.2">
      <c r="D103" s="53"/>
    </row>
    <row r="104" spans="4:4" x14ac:dyDescent="0.2">
      <c r="D104" s="53"/>
    </row>
    <row r="105" spans="4:4" x14ac:dyDescent="0.2">
      <c r="D105" s="53"/>
    </row>
    <row r="106" spans="4:4" x14ac:dyDescent="0.2">
      <c r="D106" s="53"/>
    </row>
    <row r="107" spans="4:4" x14ac:dyDescent="0.2">
      <c r="D107" s="53"/>
    </row>
    <row r="108" spans="4:4" x14ac:dyDescent="0.2">
      <c r="D108" s="53"/>
    </row>
    <row r="109" spans="4:4" x14ac:dyDescent="0.2">
      <c r="D109" s="53"/>
    </row>
    <row r="110" spans="4:4" x14ac:dyDescent="0.2">
      <c r="D110" s="53"/>
    </row>
    <row r="111" spans="4:4" x14ac:dyDescent="0.2">
      <c r="D111" s="53"/>
    </row>
    <row r="112" spans="4:4" x14ac:dyDescent="0.2">
      <c r="D112" s="53"/>
    </row>
    <row r="113" spans="4:4" x14ac:dyDescent="0.2">
      <c r="D113" s="53"/>
    </row>
    <row r="114" spans="4:4" x14ac:dyDescent="0.2">
      <c r="D114" s="53"/>
    </row>
    <row r="115" spans="4:4" x14ac:dyDescent="0.2">
      <c r="D115" s="53"/>
    </row>
    <row r="116" spans="4:4" x14ac:dyDescent="0.2">
      <c r="D116" s="53"/>
    </row>
    <row r="117" spans="4:4" x14ac:dyDescent="0.2">
      <c r="D117" s="53"/>
    </row>
    <row r="118" spans="4:4" x14ac:dyDescent="0.2">
      <c r="D118" s="53"/>
    </row>
    <row r="119" spans="4:4" x14ac:dyDescent="0.2">
      <c r="D119" s="53"/>
    </row>
    <row r="120" spans="4:4" x14ac:dyDescent="0.2">
      <c r="D120" s="53"/>
    </row>
    <row r="121" spans="4:4" x14ac:dyDescent="0.2">
      <c r="D121" s="53"/>
    </row>
    <row r="122" spans="4:4" x14ac:dyDescent="0.2">
      <c r="D122" s="53"/>
    </row>
    <row r="123" spans="4:4" x14ac:dyDescent="0.2">
      <c r="D123" s="53"/>
    </row>
    <row r="124" spans="4:4" x14ac:dyDescent="0.2">
      <c r="D124" s="53"/>
    </row>
    <row r="125" spans="4:4" x14ac:dyDescent="0.2">
      <c r="D125" s="53"/>
    </row>
    <row r="126" spans="4:4" x14ac:dyDescent="0.2">
      <c r="D126" s="53"/>
    </row>
    <row r="127" spans="4:4" x14ac:dyDescent="0.2">
      <c r="D127" s="53"/>
    </row>
    <row r="128" spans="4:4" x14ac:dyDescent="0.2">
      <c r="D128" s="53"/>
    </row>
    <row r="129" spans="4:4" x14ac:dyDescent="0.2">
      <c r="D129" s="53"/>
    </row>
    <row r="130" spans="4:4" x14ac:dyDescent="0.2">
      <c r="D130" s="53"/>
    </row>
    <row r="131" spans="4:4" x14ac:dyDescent="0.2">
      <c r="D131" s="53"/>
    </row>
    <row r="132" spans="4:4" x14ac:dyDescent="0.2">
      <c r="D132" s="53"/>
    </row>
    <row r="133" spans="4:4" x14ac:dyDescent="0.2">
      <c r="D133" s="53"/>
    </row>
    <row r="134" spans="4:4" x14ac:dyDescent="0.2">
      <c r="D134" s="53"/>
    </row>
    <row r="135" spans="4:4" x14ac:dyDescent="0.2">
      <c r="D135" s="53"/>
    </row>
    <row r="136" spans="4:4" x14ac:dyDescent="0.2">
      <c r="D136" s="53"/>
    </row>
    <row r="137" spans="4:4" x14ac:dyDescent="0.2">
      <c r="D137" s="53"/>
    </row>
    <row r="138" spans="4:4" x14ac:dyDescent="0.2">
      <c r="D138" s="53"/>
    </row>
    <row r="139" spans="4:4" x14ac:dyDescent="0.2">
      <c r="D139" s="53"/>
    </row>
    <row r="140" spans="4:4" x14ac:dyDescent="0.2">
      <c r="D140" s="53"/>
    </row>
    <row r="141" spans="4:4" x14ac:dyDescent="0.2">
      <c r="D141" s="53"/>
    </row>
    <row r="142" spans="4:4" x14ac:dyDescent="0.2">
      <c r="D142" s="53"/>
    </row>
    <row r="143" spans="4:4" x14ac:dyDescent="0.2">
      <c r="D143" s="53"/>
    </row>
    <row r="144" spans="4:4" x14ac:dyDescent="0.2">
      <c r="D144" s="53"/>
    </row>
    <row r="145" spans="4:4" x14ac:dyDescent="0.2">
      <c r="D145" s="53"/>
    </row>
    <row r="146" spans="4:4" x14ac:dyDescent="0.2">
      <c r="D146" s="53"/>
    </row>
    <row r="147" spans="4:4" x14ac:dyDescent="0.2">
      <c r="D147" s="53"/>
    </row>
    <row r="148" spans="4:4" x14ac:dyDescent="0.2">
      <c r="D148" s="53"/>
    </row>
    <row r="149" spans="4:4" x14ac:dyDescent="0.2">
      <c r="D149" s="53"/>
    </row>
    <row r="150" spans="4:4" x14ac:dyDescent="0.2">
      <c r="D150" s="53"/>
    </row>
    <row r="151" spans="4:4" x14ac:dyDescent="0.2">
      <c r="D151" s="53"/>
    </row>
    <row r="152" spans="4:4" x14ac:dyDescent="0.2">
      <c r="D152" s="53"/>
    </row>
    <row r="153" spans="4:4" x14ac:dyDescent="0.2">
      <c r="D153" s="53"/>
    </row>
    <row r="154" spans="4:4" x14ac:dyDescent="0.2">
      <c r="D154" s="53"/>
    </row>
    <row r="155" spans="4:4" x14ac:dyDescent="0.2">
      <c r="D155" s="53"/>
    </row>
    <row r="156" spans="4:4" x14ac:dyDescent="0.2">
      <c r="D156" s="53"/>
    </row>
    <row r="157" spans="4:4" x14ac:dyDescent="0.2">
      <c r="D157" s="53"/>
    </row>
    <row r="158" spans="4:4" x14ac:dyDescent="0.2">
      <c r="D158" s="53"/>
    </row>
    <row r="159" spans="4:4" x14ac:dyDescent="0.2">
      <c r="D159" s="53"/>
    </row>
    <row r="160" spans="4:4" x14ac:dyDescent="0.2">
      <c r="D160" s="53"/>
    </row>
    <row r="161" spans="4:4" x14ac:dyDescent="0.2">
      <c r="D161" s="53"/>
    </row>
    <row r="162" spans="4:4" x14ac:dyDescent="0.2">
      <c r="D162" s="53"/>
    </row>
    <row r="163" spans="4:4" x14ac:dyDescent="0.2">
      <c r="D163" s="53"/>
    </row>
    <row r="164" spans="4:4" x14ac:dyDescent="0.2">
      <c r="D164" s="53"/>
    </row>
    <row r="165" spans="4:4" x14ac:dyDescent="0.2">
      <c r="D165" s="53"/>
    </row>
    <row r="166" spans="4:4" x14ac:dyDescent="0.2">
      <c r="D166" s="53"/>
    </row>
    <row r="167" spans="4:4" x14ac:dyDescent="0.2">
      <c r="D167" s="53"/>
    </row>
    <row r="168" spans="4:4" x14ac:dyDescent="0.2">
      <c r="D168" s="53"/>
    </row>
    <row r="169" spans="4:4" x14ac:dyDescent="0.2">
      <c r="D169" s="53"/>
    </row>
    <row r="170" spans="4:4" x14ac:dyDescent="0.2">
      <c r="D170" s="53"/>
    </row>
    <row r="171" spans="4:4" x14ac:dyDescent="0.2">
      <c r="D171" s="53"/>
    </row>
    <row r="172" spans="4:4" x14ac:dyDescent="0.2">
      <c r="D172" s="53"/>
    </row>
    <row r="173" spans="4:4" x14ac:dyDescent="0.2">
      <c r="D173" s="53"/>
    </row>
    <row r="174" spans="4:4" x14ac:dyDescent="0.2">
      <c r="D174" s="53"/>
    </row>
    <row r="175" spans="4:4" x14ac:dyDescent="0.2">
      <c r="D175" s="53"/>
    </row>
    <row r="176" spans="4:4" x14ac:dyDescent="0.2">
      <c r="D176" s="53"/>
    </row>
    <row r="177" spans="4:4" x14ac:dyDescent="0.2">
      <c r="D177" s="53"/>
    </row>
    <row r="178" spans="4:4" x14ac:dyDescent="0.2">
      <c r="D178" s="53"/>
    </row>
    <row r="179" spans="4:4" x14ac:dyDescent="0.2">
      <c r="D179" s="53"/>
    </row>
    <row r="180" spans="4:4" x14ac:dyDescent="0.2">
      <c r="D180" s="53"/>
    </row>
    <row r="181" spans="4:4" x14ac:dyDescent="0.2">
      <c r="D181" s="53"/>
    </row>
    <row r="182" spans="4:4" x14ac:dyDescent="0.2">
      <c r="D182" s="53"/>
    </row>
    <row r="183" spans="4:4" x14ac:dyDescent="0.2">
      <c r="D183" s="53"/>
    </row>
    <row r="184" spans="4:4" x14ac:dyDescent="0.2">
      <c r="D184" s="53"/>
    </row>
    <row r="185" spans="4:4" x14ac:dyDescent="0.2">
      <c r="D185" s="53"/>
    </row>
    <row r="186" spans="4:4" x14ac:dyDescent="0.2">
      <c r="D186" s="53"/>
    </row>
    <row r="187" spans="4:4" x14ac:dyDescent="0.2">
      <c r="D187" s="53"/>
    </row>
    <row r="188" spans="4:4" x14ac:dyDescent="0.2">
      <c r="D188" s="53"/>
    </row>
    <row r="189" spans="4:4" x14ac:dyDescent="0.2">
      <c r="D189" s="53"/>
    </row>
    <row r="190" spans="4:4" x14ac:dyDescent="0.2">
      <c r="D190" s="53"/>
    </row>
    <row r="191" spans="4:4" x14ac:dyDescent="0.2">
      <c r="D191" s="53"/>
    </row>
    <row r="192" spans="4:4" x14ac:dyDescent="0.2">
      <c r="D192" s="53"/>
    </row>
    <row r="193" spans="4:4" x14ac:dyDescent="0.2">
      <c r="D193" s="53"/>
    </row>
    <row r="194" spans="4:4" x14ac:dyDescent="0.2">
      <c r="D194" s="53"/>
    </row>
    <row r="195" spans="4:4" x14ac:dyDescent="0.2">
      <c r="D195" s="53"/>
    </row>
    <row r="196" spans="4:4" x14ac:dyDescent="0.2">
      <c r="D196" s="53"/>
    </row>
    <row r="197" spans="4:4" x14ac:dyDescent="0.2">
      <c r="D197" s="53"/>
    </row>
    <row r="198" spans="4:4" x14ac:dyDescent="0.2">
      <c r="D198" s="53"/>
    </row>
    <row r="199" spans="4:4" x14ac:dyDescent="0.2">
      <c r="D199" s="53"/>
    </row>
    <row r="200" spans="4:4" x14ac:dyDescent="0.2">
      <c r="D200" s="53"/>
    </row>
    <row r="201" spans="4:4" x14ac:dyDescent="0.2">
      <c r="D201" s="53"/>
    </row>
    <row r="202" spans="4:4" x14ac:dyDescent="0.2">
      <c r="D202" s="53"/>
    </row>
    <row r="203" spans="4:4" x14ac:dyDescent="0.2">
      <c r="D203" s="53"/>
    </row>
    <row r="204" spans="4:4" x14ac:dyDescent="0.2">
      <c r="D204" s="53"/>
    </row>
    <row r="205" spans="4:4" x14ac:dyDescent="0.2">
      <c r="D205" s="53"/>
    </row>
    <row r="206" spans="4:4" x14ac:dyDescent="0.2">
      <c r="D206" s="53"/>
    </row>
    <row r="207" spans="4:4" x14ac:dyDescent="0.2">
      <c r="D207" s="53"/>
    </row>
    <row r="208" spans="4:4" x14ac:dyDescent="0.2">
      <c r="D208" s="53"/>
    </row>
    <row r="209" spans="4:4" x14ac:dyDescent="0.2">
      <c r="D209" s="53"/>
    </row>
    <row r="210" spans="4:4" x14ac:dyDescent="0.2">
      <c r="D210" s="53"/>
    </row>
    <row r="211" spans="4:4" x14ac:dyDescent="0.2">
      <c r="D211" s="53"/>
    </row>
    <row r="212" spans="4:4" x14ac:dyDescent="0.2">
      <c r="D212" s="53"/>
    </row>
    <row r="213" spans="4:4" x14ac:dyDescent="0.2">
      <c r="D213" s="53"/>
    </row>
    <row r="214" spans="4:4" x14ac:dyDescent="0.2">
      <c r="D214" s="53"/>
    </row>
    <row r="215" spans="4:4" x14ac:dyDescent="0.2">
      <c r="D215" s="53"/>
    </row>
    <row r="216" spans="4:4" x14ac:dyDescent="0.2">
      <c r="D216" s="53"/>
    </row>
    <row r="217" spans="4:4" x14ac:dyDescent="0.2">
      <c r="D217" s="53"/>
    </row>
    <row r="218" spans="4:4" x14ac:dyDescent="0.2">
      <c r="D218" s="53"/>
    </row>
    <row r="219" spans="4:4" x14ac:dyDescent="0.2">
      <c r="D219" s="53"/>
    </row>
    <row r="220" spans="4:4" x14ac:dyDescent="0.2">
      <c r="D220" s="53"/>
    </row>
    <row r="221" spans="4:4" x14ac:dyDescent="0.2">
      <c r="D221" s="53"/>
    </row>
    <row r="222" spans="4:4" x14ac:dyDescent="0.2">
      <c r="D222" s="53"/>
    </row>
    <row r="223" spans="4:4" x14ac:dyDescent="0.2">
      <c r="D223" s="53"/>
    </row>
    <row r="224" spans="4:4" x14ac:dyDescent="0.2">
      <c r="D224" s="53"/>
    </row>
    <row r="225" spans="4:4" x14ac:dyDescent="0.2">
      <c r="D225" s="53"/>
    </row>
    <row r="226" spans="4:4" x14ac:dyDescent="0.2">
      <c r="D226" s="53"/>
    </row>
    <row r="227" spans="4:4" x14ac:dyDescent="0.2">
      <c r="D227" s="53"/>
    </row>
    <row r="228" spans="4:4" x14ac:dyDescent="0.2">
      <c r="D228" s="53"/>
    </row>
    <row r="229" spans="4:4" x14ac:dyDescent="0.2">
      <c r="D229" s="53"/>
    </row>
    <row r="230" spans="4:4" x14ac:dyDescent="0.2">
      <c r="D230" s="53"/>
    </row>
    <row r="231" spans="4:4" x14ac:dyDescent="0.2">
      <c r="D231" s="53"/>
    </row>
    <row r="232" spans="4:4" x14ac:dyDescent="0.2">
      <c r="D232" s="53"/>
    </row>
    <row r="233" spans="4:4" x14ac:dyDescent="0.2">
      <c r="D233" s="53"/>
    </row>
    <row r="234" spans="4:4" x14ac:dyDescent="0.2">
      <c r="D234" s="53"/>
    </row>
    <row r="235" spans="4:4" x14ac:dyDescent="0.2">
      <c r="D235" s="53"/>
    </row>
    <row r="236" spans="4:4" x14ac:dyDescent="0.2">
      <c r="D236" s="53"/>
    </row>
    <row r="237" spans="4:4" x14ac:dyDescent="0.2">
      <c r="D237" s="53"/>
    </row>
    <row r="238" spans="4:4" x14ac:dyDescent="0.2">
      <c r="D238" s="53"/>
    </row>
    <row r="239" spans="4:4" x14ac:dyDescent="0.2">
      <c r="D239" s="53"/>
    </row>
    <row r="240" spans="4:4" x14ac:dyDescent="0.2">
      <c r="D240" s="53"/>
    </row>
    <row r="241" spans="4:4" x14ac:dyDescent="0.2">
      <c r="D241" s="53"/>
    </row>
    <row r="242" spans="4:4" x14ac:dyDescent="0.2">
      <c r="D242" s="53"/>
    </row>
    <row r="243" spans="4:4" x14ac:dyDescent="0.2">
      <c r="D243" s="53"/>
    </row>
    <row r="244" spans="4:4" x14ac:dyDescent="0.2">
      <c r="D244" s="53"/>
    </row>
    <row r="245" spans="4:4" x14ac:dyDescent="0.2">
      <c r="D245" s="53"/>
    </row>
    <row r="246" spans="4:4" x14ac:dyDescent="0.2">
      <c r="D246" s="53"/>
    </row>
    <row r="247" spans="4:4" x14ac:dyDescent="0.2">
      <c r="D247" s="53"/>
    </row>
    <row r="248" spans="4:4" x14ac:dyDescent="0.2">
      <c r="D248" s="53"/>
    </row>
    <row r="249" spans="4:4" x14ac:dyDescent="0.2">
      <c r="D249" s="53"/>
    </row>
    <row r="250" spans="4:4" x14ac:dyDescent="0.2">
      <c r="D250" s="53"/>
    </row>
    <row r="251" spans="4:4" x14ac:dyDescent="0.2">
      <c r="D251" s="53"/>
    </row>
    <row r="252" spans="4:4" x14ac:dyDescent="0.2">
      <c r="D252" s="53"/>
    </row>
    <row r="253" spans="4:4" x14ac:dyDescent="0.2">
      <c r="D253" s="53"/>
    </row>
    <row r="254" spans="4:4" x14ac:dyDescent="0.2">
      <c r="D254" s="53"/>
    </row>
    <row r="255" spans="4:4" x14ac:dyDescent="0.2">
      <c r="D255" s="53"/>
    </row>
    <row r="256" spans="4:4" x14ac:dyDescent="0.2">
      <c r="D256" s="53"/>
    </row>
    <row r="257" spans="4:4" x14ac:dyDescent="0.2">
      <c r="D257" s="53"/>
    </row>
    <row r="258" spans="4:4" x14ac:dyDescent="0.2">
      <c r="D258" s="53"/>
    </row>
    <row r="259" spans="4:4" x14ac:dyDescent="0.2">
      <c r="D259" s="53"/>
    </row>
    <row r="260" spans="4:4" x14ac:dyDescent="0.2">
      <c r="D260" s="53"/>
    </row>
    <row r="261" spans="4:4" x14ac:dyDescent="0.2">
      <c r="D261" s="53"/>
    </row>
    <row r="262" spans="4:4" x14ac:dyDescent="0.2">
      <c r="D262" s="53"/>
    </row>
    <row r="263" spans="4:4" x14ac:dyDescent="0.2">
      <c r="D263" s="53"/>
    </row>
    <row r="264" spans="4:4" x14ac:dyDescent="0.2">
      <c r="D264" s="53"/>
    </row>
    <row r="265" spans="4:4" x14ac:dyDescent="0.2">
      <c r="D265" s="53"/>
    </row>
    <row r="266" spans="4:4" x14ac:dyDescent="0.2">
      <c r="D266" s="53"/>
    </row>
    <row r="267" spans="4:4" x14ac:dyDescent="0.2">
      <c r="D267" s="53"/>
    </row>
    <row r="268" spans="4:4" x14ac:dyDescent="0.2">
      <c r="D268" s="53"/>
    </row>
    <row r="269" spans="4:4" x14ac:dyDescent="0.2">
      <c r="D269" s="53"/>
    </row>
    <row r="270" spans="4:4" x14ac:dyDescent="0.2">
      <c r="D270" s="53"/>
    </row>
    <row r="271" spans="4:4" x14ac:dyDescent="0.2">
      <c r="D271" s="53"/>
    </row>
    <row r="272" spans="4:4" x14ac:dyDescent="0.2">
      <c r="D272" s="53"/>
    </row>
    <row r="273" spans="4:4" x14ac:dyDescent="0.2">
      <c r="D273" s="53"/>
    </row>
    <row r="274" spans="4:4" x14ac:dyDescent="0.2">
      <c r="D274" s="53"/>
    </row>
    <row r="275" spans="4:4" x14ac:dyDescent="0.2">
      <c r="D275" s="53"/>
    </row>
    <row r="276" spans="4:4" x14ac:dyDescent="0.2">
      <c r="D276" s="53"/>
    </row>
    <row r="277" spans="4:4" x14ac:dyDescent="0.2">
      <c r="D277" s="53"/>
    </row>
    <row r="278" spans="4:4" x14ac:dyDescent="0.2">
      <c r="D278" s="53"/>
    </row>
    <row r="279" spans="4:4" x14ac:dyDescent="0.2">
      <c r="D279" s="53"/>
    </row>
    <row r="280" spans="4:4" x14ac:dyDescent="0.2">
      <c r="D280" s="53"/>
    </row>
    <row r="281" spans="4:4" x14ac:dyDescent="0.2">
      <c r="D281" s="53"/>
    </row>
    <row r="282" spans="4:4" x14ac:dyDescent="0.2">
      <c r="D282" s="53"/>
    </row>
    <row r="283" spans="4:4" x14ac:dyDescent="0.2">
      <c r="D283" s="53"/>
    </row>
    <row r="284" spans="4:4" x14ac:dyDescent="0.2">
      <c r="D284" s="53"/>
    </row>
    <row r="285" spans="4:4" x14ac:dyDescent="0.2">
      <c r="D285" s="53"/>
    </row>
    <row r="286" spans="4:4" x14ac:dyDescent="0.2">
      <c r="D286" s="53"/>
    </row>
    <row r="287" spans="4:4" x14ac:dyDescent="0.2">
      <c r="D287" s="53"/>
    </row>
    <row r="288" spans="4:4" x14ac:dyDescent="0.2">
      <c r="D288" s="53"/>
    </row>
    <row r="289" spans="4:4" x14ac:dyDescent="0.2">
      <c r="D289" s="53"/>
    </row>
    <row r="290" spans="4:4" x14ac:dyDescent="0.2">
      <c r="D290" s="53"/>
    </row>
    <row r="291" spans="4:4" x14ac:dyDescent="0.2">
      <c r="D291" s="53"/>
    </row>
    <row r="292" spans="4:4" x14ac:dyDescent="0.2">
      <c r="D292" s="53"/>
    </row>
    <row r="293" spans="4:4" x14ac:dyDescent="0.2">
      <c r="D293" s="53"/>
    </row>
    <row r="294" spans="4:4" x14ac:dyDescent="0.2">
      <c r="D294" s="53"/>
    </row>
    <row r="295" spans="4:4" x14ac:dyDescent="0.2">
      <c r="D295" s="53"/>
    </row>
    <row r="296" spans="4:4" x14ac:dyDescent="0.2">
      <c r="D296" s="53"/>
    </row>
    <row r="297" spans="4:4" x14ac:dyDescent="0.2">
      <c r="D297" s="53"/>
    </row>
    <row r="298" spans="4:4" x14ac:dyDescent="0.2">
      <c r="D298" s="53"/>
    </row>
    <row r="299" spans="4:4" x14ac:dyDescent="0.2">
      <c r="D299" s="53"/>
    </row>
    <row r="300" spans="4:4" x14ac:dyDescent="0.2">
      <c r="D300" s="53"/>
    </row>
    <row r="301" spans="4:4" x14ac:dyDescent="0.2">
      <c r="D301" s="53"/>
    </row>
    <row r="302" spans="4:4" x14ac:dyDescent="0.2">
      <c r="D302" s="53"/>
    </row>
    <row r="303" spans="4:4" x14ac:dyDescent="0.2">
      <c r="D303" s="53"/>
    </row>
    <row r="304" spans="4:4" x14ac:dyDescent="0.2">
      <c r="D304" s="53"/>
    </row>
    <row r="305" spans="4:4" x14ac:dyDescent="0.2">
      <c r="D305" s="53"/>
    </row>
    <row r="306" spans="4:4" x14ac:dyDescent="0.2">
      <c r="D306" s="53"/>
    </row>
    <row r="307" spans="4:4" x14ac:dyDescent="0.2">
      <c r="D307" s="53"/>
    </row>
    <row r="308" spans="4:4" x14ac:dyDescent="0.2">
      <c r="D308" s="53"/>
    </row>
    <row r="309" spans="4:4" x14ac:dyDescent="0.2">
      <c r="D309" s="53"/>
    </row>
    <row r="310" spans="4:4" x14ac:dyDescent="0.2">
      <c r="D310" s="53"/>
    </row>
    <row r="311" spans="4:4" x14ac:dyDescent="0.2">
      <c r="D311" s="53"/>
    </row>
    <row r="312" spans="4:4" x14ac:dyDescent="0.2">
      <c r="D312" s="53"/>
    </row>
    <row r="313" spans="4:4" x14ac:dyDescent="0.2">
      <c r="D313" s="53"/>
    </row>
    <row r="314" spans="4:4" x14ac:dyDescent="0.2">
      <c r="D314" s="53"/>
    </row>
    <row r="315" spans="4:4" x14ac:dyDescent="0.2">
      <c r="D315" s="53"/>
    </row>
    <row r="316" spans="4:4" x14ac:dyDescent="0.2">
      <c r="D316" s="53"/>
    </row>
    <row r="317" spans="4:4" x14ac:dyDescent="0.2">
      <c r="D317" s="53"/>
    </row>
    <row r="318" spans="4:4" x14ac:dyDescent="0.2">
      <c r="D318" s="53"/>
    </row>
    <row r="319" spans="4:4" x14ac:dyDescent="0.2">
      <c r="D319" s="53"/>
    </row>
    <row r="320" spans="4:4" x14ac:dyDescent="0.2">
      <c r="D320" s="53"/>
    </row>
    <row r="321" spans="4:4" x14ac:dyDescent="0.2">
      <c r="D321" s="53"/>
    </row>
    <row r="322" spans="4:4" x14ac:dyDescent="0.2">
      <c r="D322" s="53"/>
    </row>
    <row r="323" spans="4:4" x14ac:dyDescent="0.2">
      <c r="D323" s="53"/>
    </row>
    <row r="324" spans="4:4" x14ac:dyDescent="0.2">
      <c r="D324" s="53"/>
    </row>
    <row r="325" spans="4:4" x14ac:dyDescent="0.2">
      <c r="D325" s="53"/>
    </row>
    <row r="326" spans="4:4" x14ac:dyDescent="0.2">
      <c r="D326" s="53"/>
    </row>
    <row r="327" spans="4:4" x14ac:dyDescent="0.2">
      <c r="D327" s="53"/>
    </row>
    <row r="328" spans="4:4" x14ac:dyDescent="0.2">
      <c r="D328" s="53"/>
    </row>
    <row r="329" spans="4:4" x14ac:dyDescent="0.2">
      <c r="D329" s="53"/>
    </row>
    <row r="330" spans="4:4" x14ac:dyDescent="0.2">
      <c r="D330" s="53"/>
    </row>
    <row r="331" spans="4:4" x14ac:dyDescent="0.2">
      <c r="D331" s="53"/>
    </row>
    <row r="332" spans="4:4" x14ac:dyDescent="0.2">
      <c r="D332" s="53"/>
    </row>
    <row r="333" spans="4:4" x14ac:dyDescent="0.2">
      <c r="D333" s="53"/>
    </row>
    <row r="334" spans="4:4" x14ac:dyDescent="0.2">
      <c r="D334" s="53"/>
    </row>
    <row r="335" spans="4:4" x14ac:dyDescent="0.2">
      <c r="D335" s="53"/>
    </row>
    <row r="336" spans="4:4" x14ac:dyDescent="0.2">
      <c r="D336" s="53"/>
    </row>
    <row r="337" spans="4:4" x14ac:dyDescent="0.2">
      <c r="D337" s="53"/>
    </row>
    <row r="338" spans="4:4" x14ac:dyDescent="0.2">
      <c r="D338" s="53"/>
    </row>
    <row r="339" spans="4:4" x14ac:dyDescent="0.2">
      <c r="D339" s="53"/>
    </row>
    <row r="340" spans="4:4" x14ac:dyDescent="0.2">
      <c r="D340" s="53"/>
    </row>
    <row r="341" spans="4:4" x14ac:dyDescent="0.2">
      <c r="D341" s="53"/>
    </row>
    <row r="342" spans="4:4" x14ac:dyDescent="0.2">
      <c r="D342" s="53"/>
    </row>
    <row r="343" spans="4:4" x14ac:dyDescent="0.2">
      <c r="D343" s="53"/>
    </row>
    <row r="344" spans="4:4" x14ac:dyDescent="0.2">
      <c r="D344" s="53"/>
    </row>
    <row r="345" spans="4:4" x14ac:dyDescent="0.2">
      <c r="D345" s="53"/>
    </row>
    <row r="346" spans="4:4" x14ac:dyDescent="0.2">
      <c r="D346" s="53"/>
    </row>
    <row r="347" spans="4:4" x14ac:dyDescent="0.2">
      <c r="D347" s="53"/>
    </row>
    <row r="348" spans="4:4" x14ac:dyDescent="0.2">
      <c r="D348" s="53"/>
    </row>
    <row r="349" spans="4:4" x14ac:dyDescent="0.2">
      <c r="D349" s="53"/>
    </row>
    <row r="350" spans="4:4" x14ac:dyDescent="0.2">
      <c r="D350" s="53"/>
    </row>
    <row r="351" spans="4:4" x14ac:dyDescent="0.2">
      <c r="D351" s="53"/>
    </row>
    <row r="352" spans="4:4" x14ac:dyDescent="0.2">
      <c r="D352" s="53"/>
    </row>
    <row r="353" spans="4:4" x14ac:dyDescent="0.2">
      <c r="D353" s="53"/>
    </row>
    <row r="354" spans="4:4" x14ac:dyDescent="0.2">
      <c r="D354" s="53"/>
    </row>
    <row r="355" spans="4:4" x14ac:dyDescent="0.2">
      <c r="D355" s="53"/>
    </row>
    <row r="356" spans="4:4" x14ac:dyDescent="0.2">
      <c r="D356" s="53"/>
    </row>
    <row r="357" spans="4:4" x14ac:dyDescent="0.2">
      <c r="D357" s="53"/>
    </row>
    <row r="358" spans="4:4" x14ac:dyDescent="0.2">
      <c r="D358" s="53"/>
    </row>
    <row r="359" spans="4:4" x14ac:dyDescent="0.2">
      <c r="D359" s="53"/>
    </row>
    <row r="360" spans="4:4" x14ac:dyDescent="0.2">
      <c r="D360" s="53"/>
    </row>
    <row r="361" spans="4:4" x14ac:dyDescent="0.2">
      <c r="D361" s="53"/>
    </row>
    <row r="362" spans="4:4" x14ac:dyDescent="0.2">
      <c r="D362" s="53"/>
    </row>
    <row r="363" spans="4:4" x14ac:dyDescent="0.2">
      <c r="D363" s="53"/>
    </row>
    <row r="364" spans="4:4" x14ac:dyDescent="0.2">
      <c r="D364" s="53"/>
    </row>
    <row r="365" spans="4:4" x14ac:dyDescent="0.2">
      <c r="D365" s="53"/>
    </row>
    <row r="366" spans="4:4" x14ac:dyDescent="0.2">
      <c r="D366" s="53"/>
    </row>
    <row r="367" spans="4:4" x14ac:dyDescent="0.2">
      <c r="D367" s="53"/>
    </row>
    <row r="368" spans="4:4" x14ac:dyDescent="0.2">
      <c r="D368" s="53"/>
    </row>
    <row r="369" spans="4:4" x14ac:dyDescent="0.2">
      <c r="D369" s="53"/>
    </row>
    <row r="370" spans="4:4" x14ac:dyDescent="0.2">
      <c r="D370" s="53"/>
    </row>
    <row r="371" spans="4:4" x14ac:dyDescent="0.2">
      <c r="D371" s="53"/>
    </row>
    <row r="372" spans="4:4" x14ac:dyDescent="0.2">
      <c r="D372" s="53"/>
    </row>
    <row r="373" spans="4:4" x14ac:dyDescent="0.2">
      <c r="D373" s="53"/>
    </row>
    <row r="374" spans="4:4" x14ac:dyDescent="0.2">
      <c r="D374" s="53"/>
    </row>
    <row r="375" spans="4:4" x14ac:dyDescent="0.2">
      <c r="D375" s="53"/>
    </row>
    <row r="376" spans="4:4" x14ac:dyDescent="0.2">
      <c r="D376" s="53"/>
    </row>
    <row r="377" spans="4:4" x14ac:dyDescent="0.2">
      <c r="D377" s="53"/>
    </row>
    <row r="378" spans="4:4" x14ac:dyDescent="0.2">
      <c r="D378" s="53"/>
    </row>
    <row r="379" spans="4:4" x14ac:dyDescent="0.2">
      <c r="D379" s="53"/>
    </row>
    <row r="380" spans="4:4" x14ac:dyDescent="0.2">
      <c r="D380" s="53"/>
    </row>
    <row r="381" spans="4:4" x14ac:dyDescent="0.2">
      <c r="D381" s="53"/>
    </row>
    <row r="382" spans="4:4" x14ac:dyDescent="0.2">
      <c r="D382" s="53"/>
    </row>
    <row r="383" spans="4:4" x14ac:dyDescent="0.2">
      <c r="D383" s="53"/>
    </row>
    <row r="384" spans="4:4" x14ac:dyDescent="0.2">
      <c r="D384" s="53"/>
    </row>
    <row r="385" spans="4:4" x14ac:dyDescent="0.2">
      <c r="D385" s="53"/>
    </row>
    <row r="386" spans="4:4" x14ac:dyDescent="0.2">
      <c r="D386" s="53"/>
    </row>
    <row r="387" spans="4:4" x14ac:dyDescent="0.2">
      <c r="D387" s="53"/>
    </row>
    <row r="388" spans="4:4" x14ac:dyDescent="0.2">
      <c r="D388" s="53"/>
    </row>
    <row r="389" spans="4:4" x14ac:dyDescent="0.2">
      <c r="D389" s="53"/>
    </row>
    <row r="390" spans="4:4" x14ac:dyDescent="0.2">
      <c r="D390" s="53"/>
    </row>
    <row r="391" spans="4:4" x14ac:dyDescent="0.2">
      <c r="D391" s="53"/>
    </row>
    <row r="392" spans="4:4" x14ac:dyDescent="0.2">
      <c r="D392" s="53"/>
    </row>
    <row r="393" spans="4:4" x14ac:dyDescent="0.2">
      <c r="D393" s="53"/>
    </row>
    <row r="394" spans="4:4" x14ac:dyDescent="0.2">
      <c r="D394" s="53"/>
    </row>
    <row r="395" spans="4:4" x14ac:dyDescent="0.2">
      <c r="D395" s="53"/>
    </row>
    <row r="396" spans="4:4" x14ac:dyDescent="0.2">
      <c r="D396" s="53"/>
    </row>
    <row r="397" spans="4:4" x14ac:dyDescent="0.2">
      <c r="D397" s="53"/>
    </row>
    <row r="398" spans="4:4" x14ac:dyDescent="0.2">
      <c r="D398" s="53"/>
    </row>
    <row r="399" spans="4:4" x14ac:dyDescent="0.2">
      <c r="D399" s="53"/>
    </row>
    <row r="400" spans="4:4" x14ac:dyDescent="0.2">
      <c r="D400" s="53"/>
    </row>
    <row r="401" spans="4:4" x14ac:dyDescent="0.2">
      <c r="D401" s="53"/>
    </row>
    <row r="402" spans="4:4" x14ac:dyDescent="0.2">
      <c r="D402" s="53"/>
    </row>
    <row r="403" spans="4:4" x14ac:dyDescent="0.2">
      <c r="D403" s="53"/>
    </row>
    <row r="404" spans="4:4" x14ac:dyDescent="0.2">
      <c r="D404" s="53"/>
    </row>
    <row r="405" spans="4:4" x14ac:dyDescent="0.2">
      <c r="D405" s="53"/>
    </row>
    <row r="406" spans="4:4" x14ac:dyDescent="0.2">
      <c r="D406" s="53"/>
    </row>
    <row r="407" spans="4:4" x14ac:dyDescent="0.2">
      <c r="D407" s="53"/>
    </row>
    <row r="408" spans="4:4" x14ac:dyDescent="0.2">
      <c r="D408" s="53"/>
    </row>
    <row r="409" spans="4:4" x14ac:dyDescent="0.2">
      <c r="D409" s="53"/>
    </row>
    <row r="410" spans="4:4" x14ac:dyDescent="0.2">
      <c r="D410" s="53"/>
    </row>
    <row r="411" spans="4:4" x14ac:dyDescent="0.2">
      <c r="D411" s="53"/>
    </row>
    <row r="412" spans="4:4" x14ac:dyDescent="0.2">
      <c r="D412" s="53"/>
    </row>
    <row r="413" spans="4:4" x14ac:dyDescent="0.2">
      <c r="D413" s="53"/>
    </row>
    <row r="414" spans="4:4" x14ac:dyDescent="0.2">
      <c r="D414" s="53"/>
    </row>
    <row r="415" spans="4:4" x14ac:dyDescent="0.2">
      <c r="D415" s="53"/>
    </row>
    <row r="416" spans="4:4" x14ac:dyDescent="0.2">
      <c r="D416" s="53"/>
    </row>
    <row r="417" spans="4:4" x14ac:dyDescent="0.2">
      <c r="D417" s="53"/>
    </row>
    <row r="418" spans="4:4" x14ac:dyDescent="0.2">
      <c r="D418" s="53"/>
    </row>
    <row r="419" spans="4:4" x14ac:dyDescent="0.2">
      <c r="D419" s="53"/>
    </row>
    <row r="420" spans="4:4" x14ac:dyDescent="0.2">
      <c r="D420" s="53"/>
    </row>
    <row r="421" spans="4:4" x14ac:dyDescent="0.2">
      <c r="D421" s="53"/>
    </row>
    <row r="422" spans="4:4" x14ac:dyDescent="0.2">
      <c r="D422" s="53"/>
    </row>
    <row r="423" spans="4:4" x14ac:dyDescent="0.2">
      <c r="D423" s="53"/>
    </row>
    <row r="424" spans="4:4" x14ac:dyDescent="0.2">
      <c r="D424" s="53"/>
    </row>
    <row r="425" spans="4:4" x14ac:dyDescent="0.2">
      <c r="D425" s="53"/>
    </row>
    <row r="426" spans="4:4" x14ac:dyDescent="0.2">
      <c r="D426" s="53"/>
    </row>
    <row r="427" spans="4:4" x14ac:dyDescent="0.2">
      <c r="D427" s="53"/>
    </row>
    <row r="428" spans="4:4" x14ac:dyDescent="0.2">
      <c r="D428" s="53"/>
    </row>
    <row r="429" spans="4:4" x14ac:dyDescent="0.2">
      <c r="D429" s="53"/>
    </row>
    <row r="430" spans="4:4" x14ac:dyDescent="0.2">
      <c r="D430" s="53"/>
    </row>
    <row r="431" spans="4:4" x14ac:dyDescent="0.2">
      <c r="D431" s="53"/>
    </row>
    <row r="432" spans="4:4" x14ac:dyDescent="0.2">
      <c r="D432" s="53"/>
    </row>
    <row r="433" spans="4:4" x14ac:dyDescent="0.2">
      <c r="D433" s="53"/>
    </row>
    <row r="434" spans="4:4" x14ac:dyDescent="0.2">
      <c r="D434" s="53"/>
    </row>
    <row r="435" spans="4:4" x14ac:dyDescent="0.2">
      <c r="D435" s="53"/>
    </row>
    <row r="436" spans="4:4" x14ac:dyDescent="0.2">
      <c r="D436" s="53"/>
    </row>
    <row r="437" spans="4:4" x14ac:dyDescent="0.2">
      <c r="D437" s="53"/>
    </row>
    <row r="438" spans="4:4" x14ac:dyDescent="0.2">
      <c r="D438" s="53"/>
    </row>
    <row r="439" spans="4:4" x14ac:dyDescent="0.2">
      <c r="D439" s="53"/>
    </row>
    <row r="440" spans="4:4" x14ac:dyDescent="0.2">
      <c r="D440" s="53"/>
    </row>
    <row r="441" spans="4:4" x14ac:dyDescent="0.2">
      <c r="D441" s="53"/>
    </row>
    <row r="442" spans="4:4" x14ac:dyDescent="0.2">
      <c r="D442" s="53"/>
    </row>
    <row r="443" spans="4:4" x14ac:dyDescent="0.2">
      <c r="D443" s="53"/>
    </row>
    <row r="444" spans="4:4" x14ac:dyDescent="0.2">
      <c r="D444" s="53"/>
    </row>
    <row r="445" spans="4:4" x14ac:dyDescent="0.2">
      <c r="D445" s="53"/>
    </row>
    <row r="446" spans="4:4" x14ac:dyDescent="0.2">
      <c r="D446" s="53"/>
    </row>
    <row r="447" spans="4:4" x14ac:dyDescent="0.2">
      <c r="D447" s="53"/>
    </row>
    <row r="448" spans="4:4" x14ac:dyDescent="0.2">
      <c r="D448" s="53"/>
    </row>
    <row r="449" spans="4:4" x14ac:dyDescent="0.2">
      <c r="D449" s="53"/>
    </row>
    <row r="450" spans="4:4" x14ac:dyDescent="0.2">
      <c r="D450" s="53"/>
    </row>
    <row r="451" spans="4:4" x14ac:dyDescent="0.2">
      <c r="D451" s="53"/>
    </row>
    <row r="452" spans="4:4" x14ac:dyDescent="0.2">
      <c r="D452" s="53"/>
    </row>
    <row r="453" spans="4:4" x14ac:dyDescent="0.2">
      <c r="D453" s="53"/>
    </row>
    <row r="454" spans="4:4" x14ac:dyDescent="0.2">
      <c r="D454" s="53"/>
    </row>
    <row r="455" spans="4:4" x14ac:dyDescent="0.2">
      <c r="D455" s="53"/>
    </row>
    <row r="456" spans="4:4" x14ac:dyDescent="0.2">
      <c r="D456" s="53"/>
    </row>
    <row r="457" spans="4:4" x14ac:dyDescent="0.2">
      <c r="D457" s="53"/>
    </row>
    <row r="458" spans="4:4" x14ac:dyDescent="0.2">
      <c r="D458" s="53"/>
    </row>
    <row r="459" spans="4:4" x14ac:dyDescent="0.2">
      <c r="D459" s="53"/>
    </row>
    <row r="460" spans="4:4" x14ac:dyDescent="0.2">
      <c r="D460" s="53"/>
    </row>
    <row r="461" spans="4:4" x14ac:dyDescent="0.2">
      <c r="D461" s="53"/>
    </row>
    <row r="462" spans="4:4" x14ac:dyDescent="0.2">
      <c r="D462" s="53"/>
    </row>
    <row r="463" spans="4:4" x14ac:dyDescent="0.2">
      <c r="D463" s="53"/>
    </row>
    <row r="464" spans="4:4" x14ac:dyDescent="0.2">
      <c r="D464" s="53"/>
    </row>
    <row r="465" spans="4:4" x14ac:dyDescent="0.2">
      <c r="D465" s="53"/>
    </row>
    <row r="466" spans="4:4" x14ac:dyDescent="0.2">
      <c r="D466" s="53"/>
    </row>
    <row r="467" spans="4:4" x14ac:dyDescent="0.2">
      <c r="D467" s="53"/>
    </row>
    <row r="468" spans="4:4" x14ac:dyDescent="0.2">
      <c r="D468" s="53"/>
    </row>
    <row r="469" spans="4:4" x14ac:dyDescent="0.2">
      <c r="D469" s="53"/>
    </row>
    <row r="470" spans="4:4" x14ac:dyDescent="0.2">
      <c r="D470" s="53"/>
    </row>
    <row r="471" spans="4:4" x14ac:dyDescent="0.2">
      <c r="D471" s="53"/>
    </row>
    <row r="472" spans="4:4" x14ac:dyDescent="0.2">
      <c r="D472" s="53"/>
    </row>
    <row r="473" spans="4:4" x14ac:dyDescent="0.2">
      <c r="D473" s="53"/>
    </row>
    <row r="474" spans="4:4" x14ac:dyDescent="0.2">
      <c r="D474" s="53"/>
    </row>
    <row r="475" spans="4:4" x14ac:dyDescent="0.2">
      <c r="D475" s="53"/>
    </row>
    <row r="476" spans="4:4" x14ac:dyDescent="0.2">
      <c r="D476" s="53"/>
    </row>
    <row r="477" spans="4:4" x14ac:dyDescent="0.2">
      <c r="D477" s="53"/>
    </row>
    <row r="478" spans="4:4" x14ac:dyDescent="0.2">
      <c r="D478" s="53"/>
    </row>
    <row r="479" spans="4:4" x14ac:dyDescent="0.2">
      <c r="D479" s="53"/>
    </row>
    <row r="480" spans="4:4" x14ac:dyDescent="0.2">
      <c r="D480" s="53"/>
    </row>
    <row r="481" spans="4:4" x14ac:dyDescent="0.2">
      <c r="D481" s="53"/>
    </row>
    <row r="482" spans="4:4" x14ac:dyDescent="0.2">
      <c r="D482" s="53"/>
    </row>
    <row r="483" spans="4:4" x14ac:dyDescent="0.2">
      <c r="D483" s="53"/>
    </row>
    <row r="484" spans="4:4" x14ac:dyDescent="0.2">
      <c r="D484" s="53"/>
    </row>
    <row r="485" spans="4:4" x14ac:dyDescent="0.2">
      <c r="D485" s="53"/>
    </row>
    <row r="486" spans="4:4" x14ac:dyDescent="0.2">
      <c r="D486" s="53"/>
    </row>
    <row r="487" spans="4:4" x14ac:dyDescent="0.2">
      <c r="D487" s="53"/>
    </row>
    <row r="488" spans="4:4" x14ac:dyDescent="0.2">
      <c r="D488" s="53"/>
    </row>
    <row r="489" spans="4:4" x14ac:dyDescent="0.2">
      <c r="D489" s="53"/>
    </row>
    <row r="490" spans="4:4" x14ac:dyDescent="0.2">
      <c r="D490" s="53"/>
    </row>
    <row r="491" spans="4:4" x14ac:dyDescent="0.2">
      <c r="D491" s="53"/>
    </row>
    <row r="492" spans="4:4" x14ac:dyDescent="0.2">
      <c r="D492" s="53"/>
    </row>
    <row r="493" spans="4:4" x14ac:dyDescent="0.2">
      <c r="D493" s="53"/>
    </row>
    <row r="494" spans="4:4" x14ac:dyDescent="0.2">
      <c r="D494" s="53"/>
    </row>
    <row r="495" spans="4:4" x14ac:dyDescent="0.2">
      <c r="D495" s="53"/>
    </row>
    <row r="496" spans="4:4" x14ac:dyDescent="0.2">
      <c r="D496" s="53"/>
    </row>
    <row r="497" spans="4:4" x14ac:dyDescent="0.2">
      <c r="D497" s="53"/>
    </row>
    <row r="498" spans="4:4" x14ac:dyDescent="0.2">
      <c r="D498" s="53"/>
    </row>
    <row r="499" spans="4:4" x14ac:dyDescent="0.2">
      <c r="D499" s="53"/>
    </row>
    <row r="500" spans="4:4" x14ac:dyDescent="0.2">
      <c r="D500" s="53"/>
    </row>
    <row r="501" spans="4:4" x14ac:dyDescent="0.2">
      <c r="D501" s="53"/>
    </row>
    <row r="502" spans="4:4" x14ac:dyDescent="0.2">
      <c r="D502" s="53"/>
    </row>
    <row r="503" spans="4:4" x14ac:dyDescent="0.2">
      <c r="D503" s="53"/>
    </row>
    <row r="504" spans="4:4" x14ac:dyDescent="0.2">
      <c r="D504" s="53"/>
    </row>
    <row r="505" spans="4:4" x14ac:dyDescent="0.2">
      <c r="D505" s="53"/>
    </row>
    <row r="506" spans="4:4" x14ac:dyDescent="0.2">
      <c r="D506" s="53"/>
    </row>
    <row r="507" spans="4:4" x14ac:dyDescent="0.2">
      <c r="D507" s="53"/>
    </row>
    <row r="508" spans="4:4" x14ac:dyDescent="0.2">
      <c r="D508" s="53"/>
    </row>
    <row r="509" spans="4:4" x14ac:dyDescent="0.2">
      <c r="D509" s="53"/>
    </row>
    <row r="510" spans="4:4" x14ac:dyDescent="0.2">
      <c r="D510" s="53"/>
    </row>
    <row r="511" spans="4:4" x14ac:dyDescent="0.2">
      <c r="D511" s="53"/>
    </row>
    <row r="512" spans="4:4" x14ac:dyDescent="0.2">
      <c r="D512" s="53"/>
    </row>
    <row r="513" spans="4:4" x14ac:dyDescent="0.2">
      <c r="D513" s="53"/>
    </row>
    <row r="514" spans="4:4" x14ac:dyDescent="0.2">
      <c r="D514" s="53"/>
    </row>
    <row r="515" spans="4:4" x14ac:dyDescent="0.2">
      <c r="D515" s="53"/>
    </row>
    <row r="516" spans="4:4" x14ac:dyDescent="0.2">
      <c r="D516" s="53"/>
    </row>
    <row r="517" spans="4:4" x14ac:dyDescent="0.2">
      <c r="D517" s="53"/>
    </row>
    <row r="518" spans="4:4" x14ac:dyDescent="0.2">
      <c r="D518" s="53"/>
    </row>
    <row r="519" spans="4:4" x14ac:dyDescent="0.2">
      <c r="D519" s="53"/>
    </row>
    <row r="520" spans="4:4" x14ac:dyDescent="0.2">
      <c r="D520" s="53"/>
    </row>
    <row r="521" spans="4:4" x14ac:dyDescent="0.2">
      <c r="D521" s="53"/>
    </row>
    <row r="522" spans="4:4" x14ac:dyDescent="0.2">
      <c r="D522" s="53"/>
    </row>
    <row r="523" spans="4:4" x14ac:dyDescent="0.2">
      <c r="D523" s="53"/>
    </row>
    <row r="524" spans="4:4" x14ac:dyDescent="0.2">
      <c r="D524" s="53"/>
    </row>
    <row r="525" spans="4:4" x14ac:dyDescent="0.2">
      <c r="D525" s="53"/>
    </row>
    <row r="526" spans="4:4" x14ac:dyDescent="0.2">
      <c r="D526" s="53"/>
    </row>
    <row r="527" spans="4:4" x14ac:dyDescent="0.2">
      <c r="D527" s="53"/>
    </row>
    <row r="528" spans="4:4" x14ac:dyDescent="0.2">
      <c r="D528" s="53"/>
    </row>
    <row r="529" spans="4:4" x14ac:dyDescent="0.2">
      <c r="D529" s="53"/>
    </row>
    <row r="530" spans="4:4" x14ac:dyDescent="0.2">
      <c r="D530" s="53"/>
    </row>
    <row r="531" spans="4:4" x14ac:dyDescent="0.2">
      <c r="D531" s="53"/>
    </row>
    <row r="532" spans="4:4" x14ac:dyDescent="0.2">
      <c r="D532" s="53"/>
    </row>
    <row r="533" spans="4:4" x14ac:dyDescent="0.2">
      <c r="D533" s="53"/>
    </row>
    <row r="534" spans="4:4" x14ac:dyDescent="0.2">
      <c r="D534" s="53"/>
    </row>
    <row r="535" spans="4:4" x14ac:dyDescent="0.2">
      <c r="D535" s="53"/>
    </row>
    <row r="536" spans="4:4" x14ac:dyDescent="0.2">
      <c r="D536" s="53"/>
    </row>
    <row r="537" spans="4:4" x14ac:dyDescent="0.2">
      <c r="D537" s="53"/>
    </row>
    <row r="538" spans="4:4" x14ac:dyDescent="0.2">
      <c r="D538" s="53"/>
    </row>
    <row r="539" spans="4:4" x14ac:dyDescent="0.2">
      <c r="D539" s="53"/>
    </row>
    <row r="540" spans="4:4" x14ac:dyDescent="0.2">
      <c r="D540" s="53"/>
    </row>
    <row r="541" spans="4:4" x14ac:dyDescent="0.2">
      <c r="D541" s="53"/>
    </row>
    <row r="542" spans="4:4" x14ac:dyDescent="0.2">
      <c r="D542" s="53"/>
    </row>
    <row r="543" spans="4:4" x14ac:dyDescent="0.2">
      <c r="D543" s="53"/>
    </row>
    <row r="544" spans="4:4" x14ac:dyDescent="0.2">
      <c r="D544" s="53"/>
    </row>
    <row r="545" spans="4:4" x14ac:dyDescent="0.2">
      <c r="D545" s="53"/>
    </row>
    <row r="546" spans="4:4" x14ac:dyDescent="0.2">
      <c r="D546" s="53"/>
    </row>
    <row r="547" spans="4:4" x14ac:dyDescent="0.2">
      <c r="D547" s="53"/>
    </row>
    <row r="548" spans="4:4" x14ac:dyDescent="0.2">
      <c r="D548" s="53"/>
    </row>
    <row r="549" spans="4:4" x14ac:dyDescent="0.2">
      <c r="D549" s="53"/>
    </row>
    <row r="550" spans="4:4" x14ac:dyDescent="0.2">
      <c r="D550" s="53"/>
    </row>
    <row r="551" spans="4:4" x14ac:dyDescent="0.2">
      <c r="D551" s="53"/>
    </row>
    <row r="552" spans="4:4" x14ac:dyDescent="0.2">
      <c r="D552" s="53"/>
    </row>
    <row r="553" spans="4:4" x14ac:dyDescent="0.2">
      <c r="D553" s="53"/>
    </row>
    <row r="554" spans="4:4" x14ac:dyDescent="0.2">
      <c r="D554" s="53"/>
    </row>
    <row r="555" spans="4:4" x14ac:dyDescent="0.2">
      <c r="D555" s="53"/>
    </row>
    <row r="556" spans="4:4" x14ac:dyDescent="0.2">
      <c r="D556" s="53"/>
    </row>
    <row r="557" spans="4:4" x14ac:dyDescent="0.2">
      <c r="D557" s="53"/>
    </row>
    <row r="558" spans="4:4" x14ac:dyDescent="0.2">
      <c r="D558" s="53"/>
    </row>
    <row r="559" spans="4:4" x14ac:dyDescent="0.2">
      <c r="D559" s="53"/>
    </row>
    <row r="560" spans="4:4" x14ac:dyDescent="0.2">
      <c r="D560" s="53"/>
    </row>
    <row r="561" spans="4:4" x14ac:dyDescent="0.2">
      <c r="D561" s="53"/>
    </row>
    <row r="562" spans="4:4" x14ac:dyDescent="0.2">
      <c r="D562" s="53"/>
    </row>
    <row r="563" spans="4:4" x14ac:dyDescent="0.2">
      <c r="D563" s="53"/>
    </row>
    <row r="564" spans="4:4" x14ac:dyDescent="0.2">
      <c r="D564" s="53"/>
    </row>
    <row r="565" spans="4:4" x14ac:dyDescent="0.2">
      <c r="D565" s="53"/>
    </row>
    <row r="566" spans="4:4" x14ac:dyDescent="0.2">
      <c r="D566" s="53"/>
    </row>
    <row r="567" spans="4:4" x14ac:dyDescent="0.2">
      <c r="D567" s="53"/>
    </row>
    <row r="568" spans="4:4" x14ac:dyDescent="0.2">
      <c r="D568" s="53"/>
    </row>
    <row r="569" spans="4:4" x14ac:dyDescent="0.2">
      <c r="D569" s="53"/>
    </row>
    <row r="570" spans="4:4" x14ac:dyDescent="0.2">
      <c r="D570" s="53"/>
    </row>
    <row r="571" spans="4:4" x14ac:dyDescent="0.2">
      <c r="D571" s="53"/>
    </row>
    <row r="572" spans="4:4" x14ac:dyDescent="0.2">
      <c r="D572" s="53"/>
    </row>
    <row r="573" spans="4:4" x14ac:dyDescent="0.2">
      <c r="D573" s="53"/>
    </row>
    <row r="574" spans="4:4" x14ac:dyDescent="0.2">
      <c r="D574" s="53"/>
    </row>
    <row r="575" spans="4:4" x14ac:dyDescent="0.2">
      <c r="D575" s="53"/>
    </row>
    <row r="576" spans="4:4" x14ac:dyDescent="0.2">
      <c r="D576" s="53"/>
    </row>
    <row r="577" spans="4:4" x14ac:dyDescent="0.2">
      <c r="D577" s="53"/>
    </row>
    <row r="578" spans="4:4" x14ac:dyDescent="0.2">
      <c r="D578" s="53"/>
    </row>
    <row r="579" spans="4:4" x14ac:dyDescent="0.2">
      <c r="D579" s="53"/>
    </row>
    <row r="580" spans="4:4" x14ac:dyDescent="0.2">
      <c r="D580" s="53"/>
    </row>
    <row r="581" spans="4:4" x14ac:dyDescent="0.2">
      <c r="D581" s="53"/>
    </row>
    <row r="582" spans="4:4" x14ac:dyDescent="0.2">
      <c r="D582" s="53"/>
    </row>
    <row r="583" spans="4:4" x14ac:dyDescent="0.2">
      <c r="D583" s="53"/>
    </row>
    <row r="584" spans="4:4" x14ac:dyDescent="0.2">
      <c r="D584" s="53"/>
    </row>
    <row r="585" spans="4:4" x14ac:dyDescent="0.2">
      <c r="D585" s="53"/>
    </row>
    <row r="586" spans="4:4" x14ac:dyDescent="0.2">
      <c r="D586" s="53"/>
    </row>
    <row r="587" spans="4:4" x14ac:dyDescent="0.2">
      <c r="D587" s="53"/>
    </row>
    <row r="588" spans="4:4" x14ac:dyDescent="0.2">
      <c r="D588" s="53"/>
    </row>
    <row r="589" spans="4:4" x14ac:dyDescent="0.2">
      <c r="D589" s="53"/>
    </row>
    <row r="590" spans="4:4" x14ac:dyDescent="0.2">
      <c r="D590" s="53"/>
    </row>
    <row r="591" spans="4:4" x14ac:dyDescent="0.2">
      <c r="D591" s="53"/>
    </row>
    <row r="592" spans="4:4" x14ac:dyDescent="0.2">
      <c r="D592" s="53"/>
    </row>
    <row r="593" spans="4:4" x14ac:dyDescent="0.2">
      <c r="D593" s="53"/>
    </row>
    <row r="594" spans="4:4" x14ac:dyDescent="0.2">
      <c r="D594" s="53"/>
    </row>
    <row r="595" spans="4:4" x14ac:dyDescent="0.2">
      <c r="D595" s="53"/>
    </row>
    <row r="596" spans="4:4" x14ac:dyDescent="0.2">
      <c r="D596" s="53"/>
    </row>
    <row r="597" spans="4:4" x14ac:dyDescent="0.2">
      <c r="D597" s="53"/>
    </row>
    <row r="598" spans="4:4" x14ac:dyDescent="0.2">
      <c r="D598" s="53"/>
    </row>
    <row r="599" spans="4:4" x14ac:dyDescent="0.2">
      <c r="D599" s="53"/>
    </row>
    <row r="600" spans="4:4" x14ac:dyDescent="0.2">
      <c r="D600" s="53"/>
    </row>
    <row r="601" spans="4:4" x14ac:dyDescent="0.2">
      <c r="D601" s="53"/>
    </row>
    <row r="602" spans="4:4" x14ac:dyDescent="0.2">
      <c r="D602" s="53"/>
    </row>
    <row r="603" spans="4:4" x14ac:dyDescent="0.2">
      <c r="D603" s="53"/>
    </row>
    <row r="604" spans="4:4" x14ac:dyDescent="0.2">
      <c r="D604" s="53"/>
    </row>
    <row r="605" spans="4:4" x14ac:dyDescent="0.2">
      <c r="D605" s="53"/>
    </row>
    <row r="606" spans="4:4" x14ac:dyDescent="0.2">
      <c r="D606" s="53"/>
    </row>
    <row r="607" spans="4:4" x14ac:dyDescent="0.2">
      <c r="D607" s="53"/>
    </row>
    <row r="608" spans="4:4" x14ac:dyDescent="0.2">
      <c r="D608" s="53"/>
    </row>
    <row r="609" spans="4:4" x14ac:dyDescent="0.2">
      <c r="D609" s="53"/>
    </row>
    <row r="610" spans="4:4" x14ac:dyDescent="0.2">
      <c r="D610" s="53"/>
    </row>
    <row r="611" spans="4:4" x14ac:dyDescent="0.2">
      <c r="D611" s="53"/>
    </row>
    <row r="612" spans="4:4" x14ac:dyDescent="0.2">
      <c r="D612" s="53"/>
    </row>
    <row r="613" spans="4:4" x14ac:dyDescent="0.2">
      <c r="D613" s="53"/>
    </row>
    <row r="614" spans="4:4" x14ac:dyDescent="0.2">
      <c r="D614" s="53"/>
    </row>
    <row r="615" spans="4:4" x14ac:dyDescent="0.2">
      <c r="D615" s="53"/>
    </row>
    <row r="616" spans="4:4" x14ac:dyDescent="0.2">
      <c r="D616" s="53"/>
    </row>
    <row r="617" spans="4:4" x14ac:dyDescent="0.2">
      <c r="D617" s="53"/>
    </row>
    <row r="618" spans="4:4" x14ac:dyDescent="0.2">
      <c r="D618" s="53"/>
    </row>
    <row r="619" spans="4:4" x14ac:dyDescent="0.2">
      <c r="D619" s="53"/>
    </row>
    <row r="620" spans="4:4" x14ac:dyDescent="0.2">
      <c r="D620" s="53"/>
    </row>
    <row r="621" spans="4:4" x14ac:dyDescent="0.2">
      <c r="D621" s="53"/>
    </row>
    <row r="622" spans="4:4" x14ac:dyDescent="0.2">
      <c r="D622" s="53"/>
    </row>
    <row r="623" spans="4:4" x14ac:dyDescent="0.2">
      <c r="D623" s="53"/>
    </row>
    <row r="624" spans="4:4" x14ac:dyDescent="0.2">
      <c r="D624" s="53"/>
    </row>
    <row r="625" spans="4:4" x14ac:dyDescent="0.2">
      <c r="D625" s="53"/>
    </row>
    <row r="626" spans="4:4" x14ac:dyDescent="0.2">
      <c r="D626" s="53"/>
    </row>
    <row r="627" spans="4:4" x14ac:dyDescent="0.2">
      <c r="D627" s="53"/>
    </row>
    <row r="628" spans="4:4" x14ac:dyDescent="0.2">
      <c r="D628" s="53"/>
    </row>
    <row r="629" spans="4:4" x14ac:dyDescent="0.2">
      <c r="D629" s="53"/>
    </row>
    <row r="630" spans="4:4" x14ac:dyDescent="0.2">
      <c r="D630" s="53"/>
    </row>
    <row r="631" spans="4:4" x14ac:dyDescent="0.2">
      <c r="D631" s="53"/>
    </row>
    <row r="632" spans="4:4" x14ac:dyDescent="0.2">
      <c r="D632" s="53"/>
    </row>
    <row r="633" spans="4:4" x14ac:dyDescent="0.2">
      <c r="D633" s="53"/>
    </row>
    <row r="634" spans="4:4" x14ac:dyDescent="0.2">
      <c r="D634" s="53"/>
    </row>
    <row r="635" spans="4:4" x14ac:dyDescent="0.2">
      <c r="D635" s="53"/>
    </row>
    <row r="636" spans="4:4" x14ac:dyDescent="0.2">
      <c r="D636" s="53"/>
    </row>
    <row r="637" spans="4:4" x14ac:dyDescent="0.2">
      <c r="D637" s="53"/>
    </row>
    <row r="638" spans="4:4" x14ac:dyDescent="0.2">
      <c r="D638" s="53"/>
    </row>
    <row r="639" spans="4:4" x14ac:dyDescent="0.2">
      <c r="D639" s="53"/>
    </row>
    <row r="640" spans="4:4" x14ac:dyDescent="0.2">
      <c r="D640" s="53"/>
    </row>
    <row r="641" spans="4:4" x14ac:dyDescent="0.2">
      <c r="D641" s="53"/>
    </row>
    <row r="642" spans="4:4" x14ac:dyDescent="0.2">
      <c r="D642" s="53"/>
    </row>
    <row r="643" spans="4:4" x14ac:dyDescent="0.2">
      <c r="D643" s="53"/>
    </row>
    <row r="644" spans="4:4" x14ac:dyDescent="0.2">
      <c r="D644" s="53"/>
    </row>
    <row r="645" spans="4:4" x14ac:dyDescent="0.2">
      <c r="D645" s="53"/>
    </row>
    <row r="646" spans="4:4" x14ac:dyDescent="0.2">
      <c r="D646" s="53"/>
    </row>
    <row r="647" spans="4:4" x14ac:dyDescent="0.2">
      <c r="D647" s="53"/>
    </row>
    <row r="648" spans="4:4" x14ac:dyDescent="0.2">
      <c r="D648" s="53"/>
    </row>
    <row r="649" spans="4:4" x14ac:dyDescent="0.2">
      <c r="D649" s="53"/>
    </row>
    <row r="650" spans="4:4" x14ac:dyDescent="0.2">
      <c r="D650" s="53"/>
    </row>
    <row r="651" spans="4:4" x14ac:dyDescent="0.2">
      <c r="D651" s="53"/>
    </row>
    <row r="652" spans="4:4" x14ac:dyDescent="0.2">
      <c r="D652" s="53"/>
    </row>
    <row r="653" spans="4:4" x14ac:dyDescent="0.2">
      <c r="D653" s="53"/>
    </row>
    <row r="654" spans="4:4" x14ac:dyDescent="0.2">
      <c r="D654" s="53"/>
    </row>
    <row r="655" spans="4:4" x14ac:dyDescent="0.2">
      <c r="D655" s="53"/>
    </row>
    <row r="656" spans="4:4" x14ac:dyDescent="0.2">
      <c r="D656" s="53"/>
    </row>
    <row r="657" spans="4:4" x14ac:dyDescent="0.2">
      <c r="D657" s="53"/>
    </row>
    <row r="658" spans="4:4" x14ac:dyDescent="0.2">
      <c r="D658" s="53"/>
    </row>
    <row r="659" spans="4:4" x14ac:dyDescent="0.2">
      <c r="D659" s="53"/>
    </row>
    <row r="660" spans="4:4" x14ac:dyDescent="0.2">
      <c r="D660" s="53"/>
    </row>
    <row r="661" spans="4:4" x14ac:dyDescent="0.2">
      <c r="D661" s="53"/>
    </row>
    <row r="662" spans="4:4" x14ac:dyDescent="0.2">
      <c r="D662" s="53"/>
    </row>
    <row r="663" spans="4:4" x14ac:dyDescent="0.2">
      <c r="D663" s="53"/>
    </row>
    <row r="664" spans="4:4" x14ac:dyDescent="0.2">
      <c r="D664" s="53"/>
    </row>
    <row r="665" spans="4:4" x14ac:dyDescent="0.2">
      <c r="D665" s="53"/>
    </row>
    <row r="666" spans="4:4" x14ac:dyDescent="0.2">
      <c r="D666" s="53"/>
    </row>
    <row r="667" spans="4:4" x14ac:dyDescent="0.2">
      <c r="D667" s="53"/>
    </row>
    <row r="668" spans="4:4" x14ac:dyDescent="0.2">
      <c r="D668" s="53"/>
    </row>
    <row r="669" spans="4:4" x14ac:dyDescent="0.2">
      <c r="D669" s="53"/>
    </row>
    <row r="670" spans="4:4" x14ac:dyDescent="0.2">
      <c r="D670" s="53"/>
    </row>
    <row r="671" spans="4:4" x14ac:dyDescent="0.2">
      <c r="D671" s="53"/>
    </row>
    <row r="672" spans="4:4" x14ac:dyDescent="0.2">
      <c r="D672" s="53"/>
    </row>
    <row r="673" spans="4:4" x14ac:dyDescent="0.2">
      <c r="D673" s="53"/>
    </row>
    <row r="674" spans="4:4" x14ac:dyDescent="0.2">
      <c r="D674" s="53"/>
    </row>
    <row r="675" spans="4:4" x14ac:dyDescent="0.2">
      <c r="D675" s="53"/>
    </row>
    <row r="676" spans="4:4" x14ac:dyDescent="0.2">
      <c r="D676" s="53"/>
    </row>
    <row r="677" spans="4:4" x14ac:dyDescent="0.2">
      <c r="D677" s="53"/>
    </row>
    <row r="678" spans="4:4" x14ac:dyDescent="0.2">
      <c r="D678" s="53"/>
    </row>
    <row r="679" spans="4:4" x14ac:dyDescent="0.2">
      <c r="D679" s="53"/>
    </row>
    <row r="680" spans="4:4" x14ac:dyDescent="0.2">
      <c r="D680" s="53"/>
    </row>
    <row r="681" spans="4:4" x14ac:dyDescent="0.2">
      <c r="D681" s="53"/>
    </row>
    <row r="682" spans="4:4" x14ac:dyDescent="0.2">
      <c r="D682" s="53"/>
    </row>
    <row r="683" spans="4:4" x14ac:dyDescent="0.2">
      <c r="D683" s="53"/>
    </row>
    <row r="684" spans="4:4" x14ac:dyDescent="0.2">
      <c r="D684" s="53"/>
    </row>
    <row r="685" spans="4:4" x14ac:dyDescent="0.2">
      <c r="D685" s="53"/>
    </row>
    <row r="686" spans="4:4" x14ac:dyDescent="0.2">
      <c r="D686" s="53"/>
    </row>
    <row r="687" spans="4:4" x14ac:dyDescent="0.2">
      <c r="D687" s="53"/>
    </row>
    <row r="688" spans="4:4" x14ac:dyDescent="0.2">
      <c r="D688" s="53"/>
    </row>
    <row r="689" spans="4:4" x14ac:dyDescent="0.2">
      <c r="D689" s="53"/>
    </row>
    <row r="690" spans="4:4" x14ac:dyDescent="0.2">
      <c r="D690" s="53"/>
    </row>
    <row r="691" spans="4:4" x14ac:dyDescent="0.2">
      <c r="D691" s="53"/>
    </row>
    <row r="692" spans="4:4" x14ac:dyDescent="0.2">
      <c r="D692" s="53"/>
    </row>
    <row r="693" spans="4:4" x14ac:dyDescent="0.2">
      <c r="D693" s="53"/>
    </row>
    <row r="694" spans="4:4" x14ac:dyDescent="0.2">
      <c r="D694" s="53"/>
    </row>
    <row r="695" spans="4:4" x14ac:dyDescent="0.2">
      <c r="D695" s="53"/>
    </row>
    <row r="696" spans="4:4" x14ac:dyDescent="0.2">
      <c r="D696" s="53"/>
    </row>
    <row r="697" spans="4:4" x14ac:dyDescent="0.2">
      <c r="D697" s="53"/>
    </row>
    <row r="698" spans="4:4" x14ac:dyDescent="0.2">
      <c r="D698" s="53"/>
    </row>
    <row r="699" spans="4:4" x14ac:dyDescent="0.2">
      <c r="D699" s="53"/>
    </row>
    <row r="700" spans="4:4" x14ac:dyDescent="0.2">
      <c r="D700" s="53"/>
    </row>
    <row r="701" spans="4:4" x14ac:dyDescent="0.2">
      <c r="D701" s="53"/>
    </row>
    <row r="702" spans="4:4" x14ac:dyDescent="0.2">
      <c r="D702" s="53"/>
    </row>
    <row r="703" spans="4:4" x14ac:dyDescent="0.2">
      <c r="D703" s="53"/>
    </row>
    <row r="704" spans="4:4" x14ac:dyDescent="0.2">
      <c r="D704" s="53"/>
    </row>
    <row r="705" spans="4:4" x14ac:dyDescent="0.2">
      <c r="D705" s="53"/>
    </row>
    <row r="706" spans="4:4" x14ac:dyDescent="0.2">
      <c r="D706" s="53"/>
    </row>
    <row r="707" spans="4:4" x14ac:dyDescent="0.2">
      <c r="D707" s="53"/>
    </row>
    <row r="708" spans="4:4" x14ac:dyDescent="0.2">
      <c r="D708" s="53"/>
    </row>
    <row r="709" spans="4:4" x14ac:dyDescent="0.2">
      <c r="D709" s="53"/>
    </row>
    <row r="710" spans="4:4" x14ac:dyDescent="0.2">
      <c r="D710" s="53"/>
    </row>
    <row r="711" spans="4:4" x14ac:dyDescent="0.2">
      <c r="D711" s="53"/>
    </row>
    <row r="712" spans="4:4" x14ac:dyDescent="0.2">
      <c r="D712" s="53"/>
    </row>
    <row r="713" spans="4:4" x14ac:dyDescent="0.2">
      <c r="D713" s="53"/>
    </row>
    <row r="714" spans="4:4" x14ac:dyDescent="0.2">
      <c r="D714" s="53"/>
    </row>
    <row r="715" spans="4:4" x14ac:dyDescent="0.2">
      <c r="D715" s="53"/>
    </row>
    <row r="716" spans="4:4" x14ac:dyDescent="0.2">
      <c r="D716" s="53"/>
    </row>
    <row r="717" spans="4:4" x14ac:dyDescent="0.2">
      <c r="D717" s="53"/>
    </row>
    <row r="718" spans="4:4" x14ac:dyDescent="0.2">
      <c r="D718" s="53"/>
    </row>
    <row r="719" spans="4:4" x14ac:dyDescent="0.2">
      <c r="D719" s="53"/>
    </row>
    <row r="720" spans="4:4" x14ac:dyDescent="0.2">
      <c r="D720" s="53"/>
    </row>
    <row r="721" spans="4:4" x14ac:dyDescent="0.2">
      <c r="D721" s="53"/>
    </row>
    <row r="722" spans="4:4" x14ac:dyDescent="0.2">
      <c r="D722" s="53"/>
    </row>
    <row r="723" spans="4:4" x14ac:dyDescent="0.2">
      <c r="D723" s="53"/>
    </row>
    <row r="724" spans="4:4" x14ac:dyDescent="0.2">
      <c r="D724" s="53"/>
    </row>
    <row r="725" spans="4:4" x14ac:dyDescent="0.2">
      <c r="D725" s="53"/>
    </row>
    <row r="726" spans="4:4" x14ac:dyDescent="0.2">
      <c r="D726" s="53"/>
    </row>
    <row r="727" spans="4:4" x14ac:dyDescent="0.2">
      <c r="D727" s="53"/>
    </row>
    <row r="728" spans="4:4" x14ac:dyDescent="0.2">
      <c r="D728" s="53"/>
    </row>
    <row r="729" spans="4:4" x14ac:dyDescent="0.2">
      <c r="D729" s="53"/>
    </row>
    <row r="730" spans="4:4" x14ac:dyDescent="0.2">
      <c r="D730" s="53"/>
    </row>
    <row r="731" spans="4:4" x14ac:dyDescent="0.2">
      <c r="D731" s="53"/>
    </row>
    <row r="732" spans="4:4" x14ac:dyDescent="0.2">
      <c r="D732" s="53"/>
    </row>
    <row r="733" spans="4:4" x14ac:dyDescent="0.2">
      <c r="D733" s="53"/>
    </row>
    <row r="734" spans="4:4" x14ac:dyDescent="0.2">
      <c r="D734" s="53"/>
    </row>
    <row r="735" spans="4:4" x14ac:dyDescent="0.2">
      <c r="D735" s="53"/>
    </row>
    <row r="736" spans="4:4" x14ac:dyDescent="0.2">
      <c r="D736" s="53"/>
    </row>
    <row r="737" spans="4:4" x14ac:dyDescent="0.2">
      <c r="D737" s="53"/>
    </row>
    <row r="738" spans="4:4" x14ac:dyDescent="0.2">
      <c r="D738" s="53"/>
    </row>
    <row r="739" spans="4:4" x14ac:dyDescent="0.2">
      <c r="D739" s="53"/>
    </row>
    <row r="740" spans="4:4" x14ac:dyDescent="0.2">
      <c r="D740" s="53"/>
    </row>
    <row r="741" spans="4:4" x14ac:dyDescent="0.2">
      <c r="D741" s="53"/>
    </row>
    <row r="742" spans="4:4" x14ac:dyDescent="0.2">
      <c r="D742" s="53"/>
    </row>
    <row r="743" spans="4:4" x14ac:dyDescent="0.2">
      <c r="D743" s="53"/>
    </row>
    <row r="744" spans="4:4" x14ac:dyDescent="0.2">
      <c r="D744" s="53"/>
    </row>
    <row r="745" spans="4:4" x14ac:dyDescent="0.2">
      <c r="D745" s="53"/>
    </row>
    <row r="746" spans="4:4" x14ac:dyDescent="0.2">
      <c r="D746" s="53"/>
    </row>
    <row r="747" spans="4:4" x14ac:dyDescent="0.2">
      <c r="D747" s="53"/>
    </row>
    <row r="748" spans="4:4" x14ac:dyDescent="0.2">
      <c r="D748" s="53"/>
    </row>
    <row r="749" spans="4:4" x14ac:dyDescent="0.2">
      <c r="D749" s="53"/>
    </row>
    <row r="750" spans="4:4" x14ac:dyDescent="0.2">
      <c r="D750" s="53"/>
    </row>
    <row r="751" spans="4:4" x14ac:dyDescent="0.2">
      <c r="D751" s="53"/>
    </row>
    <row r="752" spans="4:4" x14ac:dyDescent="0.2">
      <c r="D752" s="53"/>
    </row>
    <row r="753" spans="4:4" x14ac:dyDescent="0.2">
      <c r="D753" s="53"/>
    </row>
    <row r="754" spans="4:4" x14ac:dyDescent="0.2">
      <c r="D754" s="53"/>
    </row>
    <row r="755" spans="4:4" x14ac:dyDescent="0.2">
      <c r="D755" s="53"/>
    </row>
    <row r="756" spans="4:4" x14ac:dyDescent="0.2">
      <c r="D756" s="53"/>
    </row>
    <row r="757" spans="4:4" x14ac:dyDescent="0.2">
      <c r="D757" s="53"/>
    </row>
    <row r="758" spans="4:4" x14ac:dyDescent="0.2">
      <c r="D758" s="53"/>
    </row>
    <row r="759" spans="4:4" x14ac:dyDescent="0.2">
      <c r="D759" s="53"/>
    </row>
    <row r="760" spans="4:4" x14ac:dyDescent="0.2">
      <c r="D760" s="53"/>
    </row>
    <row r="761" spans="4:4" x14ac:dyDescent="0.2">
      <c r="D761" s="53"/>
    </row>
    <row r="762" spans="4:4" x14ac:dyDescent="0.2">
      <c r="D762" s="53"/>
    </row>
    <row r="763" spans="4:4" x14ac:dyDescent="0.2">
      <c r="D763" s="53"/>
    </row>
    <row r="764" spans="4:4" x14ac:dyDescent="0.2">
      <c r="D764" s="53"/>
    </row>
    <row r="765" spans="4:4" x14ac:dyDescent="0.2">
      <c r="D765" s="53"/>
    </row>
    <row r="766" spans="4:4" x14ac:dyDescent="0.2">
      <c r="D766" s="53"/>
    </row>
    <row r="767" spans="4:4" x14ac:dyDescent="0.2">
      <c r="D767" s="53"/>
    </row>
    <row r="768" spans="4:4" x14ac:dyDescent="0.2">
      <c r="D768" s="53"/>
    </row>
    <row r="769" spans="4:4" x14ac:dyDescent="0.2">
      <c r="D769" s="53"/>
    </row>
    <row r="770" spans="4:4" x14ac:dyDescent="0.2">
      <c r="D770" s="53"/>
    </row>
    <row r="771" spans="4:4" x14ac:dyDescent="0.2">
      <c r="D771" s="53"/>
    </row>
    <row r="772" spans="4:4" x14ac:dyDescent="0.2">
      <c r="D772" s="53"/>
    </row>
    <row r="773" spans="4:4" x14ac:dyDescent="0.2">
      <c r="D773" s="53"/>
    </row>
    <row r="774" spans="4:4" x14ac:dyDescent="0.2">
      <c r="D774" s="53"/>
    </row>
    <row r="775" spans="4:4" x14ac:dyDescent="0.2">
      <c r="D775" s="53"/>
    </row>
    <row r="776" spans="4:4" x14ac:dyDescent="0.2">
      <c r="D776" s="53"/>
    </row>
    <row r="777" spans="4:4" x14ac:dyDescent="0.2">
      <c r="D777" s="53"/>
    </row>
    <row r="778" spans="4:4" x14ac:dyDescent="0.2">
      <c r="D778" s="53"/>
    </row>
    <row r="779" spans="4:4" x14ac:dyDescent="0.2">
      <c r="D779" s="53"/>
    </row>
    <row r="780" spans="4:4" x14ac:dyDescent="0.2">
      <c r="D780" s="53"/>
    </row>
    <row r="781" spans="4:4" x14ac:dyDescent="0.2">
      <c r="D781" s="53"/>
    </row>
    <row r="782" spans="4:4" x14ac:dyDescent="0.2">
      <c r="D782" s="53"/>
    </row>
    <row r="783" spans="4:4" x14ac:dyDescent="0.2">
      <c r="D783" s="53"/>
    </row>
    <row r="784" spans="4:4" x14ac:dyDescent="0.2">
      <c r="D784" s="53"/>
    </row>
    <row r="785" spans="4:4" x14ac:dyDescent="0.2">
      <c r="D785" s="53"/>
    </row>
    <row r="786" spans="4:4" x14ac:dyDescent="0.2">
      <c r="D786" s="53"/>
    </row>
    <row r="787" spans="4:4" x14ac:dyDescent="0.2">
      <c r="D787" s="53"/>
    </row>
    <row r="788" spans="4:4" x14ac:dyDescent="0.2">
      <c r="D788" s="53"/>
    </row>
    <row r="789" spans="4:4" x14ac:dyDescent="0.2">
      <c r="D789" s="53"/>
    </row>
    <row r="790" spans="4:4" x14ac:dyDescent="0.2">
      <c r="D790" s="53"/>
    </row>
    <row r="791" spans="4:4" x14ac:dyDescent="0.2">
      <c r="D791" s="53"/>
    </row>
    <row r="792" spans="4:4" x14ac:dyDescent="0.2">
      <c r="D792" s="53"/>
    </row>
    <row r="793" spans="4:4" x14ac:dyDescent="0.2">
      <c r="D793" s="53"/>
    </row>
    <row r="794" spans="4:4" x14ac:dyDescent="0.2">
      <c r="D794" s="53"/>
    </row>
    <row r="795" spans="4:4" x14ac:dyDescent="0.2">
      <c r="D795" s="53"/>
    </row>
    <row r="796" spans="4:4" x14ac:dyDescent="0.2">
      <c r="D796" s="53"/>
    </row>
    <row r="797" spans="4:4" x14ac:dyDescent="0.2">
      <c r="D797" s="53"/>
    </row>
    <row r="798" spans="4:4" x14ac:dyDescent="0.2">
      <c r="D798" s="53"/>
    </row>
    <row r="799" spans="4:4" x14ac:dyDescent="0.2">
      <c r="D799" s="53"/>
    </row>
    <row r="800" spans="4:4" x14ac:dyDescent="0.2">
      <c r="D800" s="53"/>
    </row>
    <row r="801" spans="4:4" x14ac:dyDescent="0.2">
      <c r="D801" s="53"/>
    </row>
    <row r="802" spans="4:4" x14ac:dyDescent="0.2">
      <c r="D802" s="53"/>
    </row>
    <row r="803" spans="4:4" x14ac:dyDescent="0.2">
      <c r="D803" s="53"/>
    </row>
    <row r="804" spans="4:4" x14ac:dyDescent="0.2">
      <c r="D804" s="53"/>
    </row>
    <row r="805" spans="4:4" x14ac:dyDescent="0.2">
      <c r="D805" s="53"/>
    </row>
    <row r="806" spans="4:4" x14ac:dyDescent="0.2">
      <c r="D806" s="53"/>
    </row>
    <row r="807" spans="4:4" x14ac:dyDescent="0.2">
      <c r="D807" s="53"/>
    </row>
    <row r="808" spans="4:4" x14ac:dyDescent="0.2">
      <c r="D808" s="53"/>
    </row>
    <row r="809" spans="4:4" x14ac:dyDescent="0.2">
      <c r="D809" s="53"/>
    </row>
    <row r="810" spans="4:4" x14ac:dyDescent="0.2">
      <c r="D810" s="53"/>
    </row>
    <row r="811" spans="4:4" x14ac:dyDescent="0.2">
      <c r="D811" s="53"/>
    </row>
    <row r="812" spans="4:4" x14ac:dyDescent="0.2">
      <c r="D812" s="53"/>
    </row>
    <row r="813" spans="4:4" x14ac:dyDescent="0.2">
      <c r="D813" s="53"/>
    </row>
    <row r="814" spans="4:4" x14ac:dyDescent="0.2">
      <c r="D814" s="53"/>
    </row>
    <row r="815" spans="4:4" x14ac:dyDescent="0.2">
      <c r="D815" s="53"/>
    </row>
    <row r="816" spans="4:4" x14ac:dyDescent="0.2">
      <c r="D816" s="53"/>
    </row>
    <row r="817" spans="4:4" x14ac:dyDescent="0.2">
      <c r="D817" s="53"/>
    </row>
    <row r="818" spans="4:4" x14ac:dyDescent="0.2">
      <c r="D818" s="53"/>
    </row>
    <row r="819" spans="4:4" x14ac:dyDescent="0.2">
      <c r="D819" s="53"/>
    </row>
    <row r="820" spans="4:4" x14ac:dyDescent="0.2">
      <c r="D820" s="53"/>
    </row>
    <row r="821" spans="4:4" x14ac:dyDescent="0.2">
      <c r="D821" s="53"/>
    </row>
    <row r="822" spans="4:4" x14ac:dyDescent="0.2">
      <c r="D822" s="53"/>
    </row>
    <row r="823" spans="4:4" x14ac:dyDescent="0.2">
      <c r="D823" s="53"/>
    </row>
    <row r="824" spans="4:4" x14ac:dyDescent="0.2">
      <c r="D824" s="53"/>
    </row>
    <row r="825" spans="4:4" x14ac:dyDescent="0.2">
      <c r="D825" s="53"/>
    </row>
    <row r="826" spans="4:4" x14ac:dyDescent="0.2">
      <c r="D826" s="53"/>
    </row>
    <row r="827" spans="4:4" x14ac:dyDescent="0.2">
      <c r="D827" s="53"/>
    </row>
    <row r="828" spans="4:4" x14ac:dyDescent="0.2">
      <c r="D828" s="53"/>
    </row>
    <row r="829" spans="4:4" x14ac:dyDescent="0.2">
      <c r="D829" s="53"/>
    </row>
    <row r="830" spans="4:4" x14ac:dyDescent="0.2">
      <c r="D830" s="53"/>
    </row>
    <row r="831" spans="4:4" x14ac:dyDescent="0.2">
      <c r="D831" s="53"/>
    </row>
    <row r="832" spans="4:4" x14ac:dyDescent="0.2">
      <c r="D832" s="53"/>
    </row>
    <row r="833" spans="4:4" x14ac:dyDescent="0.2">
      <c r="D833" s="53"/>
    </row>
    <row r="834" spans="4:4" x14ac:dyDescent="0.2">
      <c r="D834" s="53"/>
    </row>
    <row r="835" spans="4:4" x14ac:dyDescent="0.2">
      <c r="D835" s="53"/>
    </row>
    <row r="836" spans="4:4" x14ac:dyDescent="0.2">
      <c r="D836" s="53"/>
    </row>
    <row r="837" spans="4:4" x14ac:dyDescent="0.2">
      <c r="D837" s="53"/>
    </row>
    <row r="838" spans="4:4" x14ac:dyDescent="0.2">
      <c r="D838" s="53"/>
    </row>
    <row r="839" spans="4:4" x14ac:dyDescent="0.2">
      <c r="D839" s="53"/>
    </row>
    <row r="840" spans="4:4" x14ac:dyDescent="0.2">
      <c r="D840" s="53"/>
    </row>
    <row r="841" spans="4:4" x14ac:dyDescent="0.2">
      <c r="D841" s="53"/>
    </row>
    <row r="842" spans="4:4" x14ac:dyDescent="0.2">
      <c r="D842" s="53"/>
    </row>
    <row r="843" spans="4:4" x14ac:dyDescent="0.2">
      <c r="D843" s="53"/>
    </row>
    <row r="844" spans="4:4" x14ac:dyDescent="0.2">
      <c r="D844" s="53"/>
    </row>
    <row r="845" spans="4:4" x14ac:dyDescent="0.2">
      <c r="D845" s="53"/>
    </row>
    <row r="846" spans="4:4" x14ac:dyDescent="0.2">
      <c r="D846" s="53"/>
    </row>
    <row r="847" spans="4:4" x14ac:dyDescent="0.2">
      <c r="D847" s="53"/>
    </row>
    <row r="848" spans="4:4" x14ac:dyDescent="0.2">
      <c r="D848" s="53"/>
    </row>
    <row r="849" spans="4:4" x14ac:dyDescent="0.2">
      <c r="D849" s="53"/>
    </row>
    <row r="850" spans="4:4" x14ac:dyDescent="0.2">
      <c r="D850" s="53"/>
    </row>
    <row r="851" spans="4:4" x14ac:dyDescent="0.2">
      <c r="D851" s="53"/>
    </row>
    <row r="852" spans="4:4" x14ac:dyDescent="0.2">
      <c r="D852" s="53"/>
    </row>
    <row r="853" spans="4:4" x14ac:dyDescent="0.2">
      <c r="D853" s="53"/>
    </row>
    <row r="854" spans="4:4" x14ac:dyDescent="0.2">
      <c r="D854" s="53"/>
    </row>
    <row r="855" spans="4:4" x14ac:dyDescent="0.2">
      <c r="D855" s="53"/>
    </row>
    <row r="856" spans="4:4" x14ac:dyDescent="0.2">
      <c r="D856" s="53"/>
    </row>
    <row r="857" spans="4:4" x14ac:dyDescent="0.2">
      <c r="D857" s="53"/>
    </row>
    <row r="858" spans="4:4" x14ac:dyDescent="0.2">
      <c r="D858" s="53"/>
    </row>
    <row r="859" spans="4:4" x14ac:dyDescent="0.2">
      <c r="D859" s="53"/>
    </row>
    <row r="860" spans="4:4" x14ac:dyDescent="0.2">
      <c r="D860" s="53"/>
    </row>
    <row r="861" spans="4:4" x14ac:dyDescent="0.2">
      <c r="D861" s="53"/>
    </row>
    <row r="862" spans="4:4" x14ac:dyDescent="0.2">
      <c r="D862" s="53"/>
    </row>
    <row r="863" spans="4:4" x14ac:dyDescent="0.2">
      <c r="D863" s="53"/>
    </row>
    <row r="864" spans="4:4" x14ac:dyDescent="0.2">
      <c r="D864" s="53"/>
    </row>
    <row r="865" spans="4:4" x14ac:dyDescent="0.2">
      <c r="D865" s="53"/>
    </row>
    <row r="866" spans="4:4" x14ac:dyDescent="0.2">
      <c r="D866" s="53"/>
    </row>
    <row r="867" spans="4:4" x14ac:dyDescent="0.2">
      <c r="D867" s="53"/>
    </row>
    <row r="868" spans="4:4" x14ac:dyDescent="0.2">
      <c r="D868" s="53"/>
    </row>
    <row r="869" spans="4:4" x14ac:dyDescent="0.2">
      <c r="D869" s="53"/>
    </row>
    <row r="870" spans="4:4" x14ac:dyDescent="0.2">
      <c r="D870" s="53"/>
    </row>
    <row r="871" spans="4:4" x14ac:dyDescent="0.2">
      <c r="D871" s="53"/>
    </row>
    <row r="872" spans="4:4" x14ac:dyDescent="0.2">
      <c r="D872" s="53"/>
    </row>
    <row r="873" spans="4:4" x14ac:dyDescent="0.2">
      <c r="D873" s="53"/>
    </row>
    <row r="874" spans="4:4" x14ac:dyDescent="0.2">
      <c r="D874" s="53"/>
    </row>
    <row r="875" spans="4:4" x14ac:dyDescent="0.2">
      <c r="D875" s="53"/>
    </row>
    <row r="876" spans="4:4" x14ac:dyDescent="0.2">
      <c r="D876" s="53"/>
    </row>
    <row r="877" spans="4:4" x14ac:dyDescent="0.2">
      <c r="D877" s="53"/>
    </row>
    <row r="878" spans="4:4" x14ac:dyDescent="0.2">
      <c r="D878" s="53"/>
    </row>
    <row r="879" spans="4:4" x14ac:dyDescent="0.2">
      <c r="D879" s="53"/>
    </row>
    <row r="880" spans="4:4" x14ac:dyDescent="0.2">
      <c r="D880" s="53"/>
    </row>
    <row r="881" spans="4:4" x14ac:dyDescent="0.2">
      <c r="D881" s="53"/>
    </row>
    <row r="882" spans="4:4" x14ac:dyDescent="0.2">
      <c r="D882" s="53"/>
    </row>
    <row r="883" spans="4:4" x14ac:dyDescent="0.2">
      <c r="D883" s="53"/>
    </row>
    <row r="884" spans="4:4" x14ac:dyDescent="0.2">
      <c r="D884" s="53"/>
    </row>
    <row r="885" spans="4:4" x14ac:dyDescent="0.2">
      <c r="D885" s="53"/>
    </row>
    <row r="886" spans="4:4" x14ac:dyDescent="0.2">
      <c r="D886" s="53"/>
    </row>
    <row r="887" spans="4:4" x14ac:dyDescent="0.2">
      <c r="D887" s="53"/>
    </row>
    <row r="888" spans="4:4" x14ac:dyDescent="0.2">
      <c r="D888" s="53"/>
    </row>
    <row r="889" spans="4:4" x14ac:dyDescent="0.2">
      <c r="D889" s="53"/>
    </row>
    <row r="890" spans="4:4" x14ac:dyDescent="0.2">
      <c r="D890" s="53"/>
    </row>
    <row r="891" spans="4:4" x14ac:dyDescent="0.2">
      <c r="D891" s="53"/>
    </row>
    <row r="892" spans="4:4" x14ac:dyDescent="0.2">
      <c r="D892" s="53"/>
    </row>
    <row r="893" spans="4:4" x14ac:dyDescent="0.2">
      <c r="D893" s="53"/>
    </row>
    <row r="894" spans="4:4" x14ac:dyDescent="0.2">
      <c r="D894" s="53"/>
    </row>
    <row r="895" spans="4:4" x14ac:dyDescent="0.2">
      <c r="D895" s="53"/>
    </row>
    <row r="896" spans="4:4" x14ac:dyDescent="0.2">
      <c r="D896" s="53"/>
    </row>
    <row r="897" spans="4:4" x14ac:dyDescent="0.2">
      <c r="D897" s="53"/>
    </row>
    <row r="898" spans="4:4" x14ac:dyDescent="0.2">
      <c r="D898" s="53"/>
    </row>
    <row r="899" spans="4:4" x14ac:dyDescent="0.2">
      <c r="D899" s="53"/>
    </row>
    <row r="900" spans="4:4" x14ac:dyDescent="0.2">
      <c r="D900" s="53"/>
    </row>
    <row r="901" spans="4:4" x14ac:dyDescent="0.2">
      <c r="D901" s="53"/>
    </row>
    <row r="902" spans="4:4" x14ac:dyDescent="0.2">
      <c r="D902" s="53"/>
    </row>
    <row r="903" spans="4:4" x14ac:dyDescent="0.2">
      <c r="D903" s="53"/>
    </row>
    <row r="904" spans="4:4" x14ac:dyDescent="0.2">
      <c r="D904" s="53"/>
    </row>
    <row r="905" spans="4:4" x14ac:dyDescent="0.2">
      <c r="D905" s="53"/>
    </row>
    <row r="906" spans="4:4" x14ac:dyDescent="0.2">
      <c r="D906" s="53"/>
    </row>
    <row r="907" spans="4:4" x14ac:dyDescent="0.2">
      <c r="D907" s="53"/>
    </row>
    <row r="908" spans="4:4" x14ac:dyDescent="0.2">
      <c r="D908" s="53"/>
    </row>
    <row r="909" spans="4:4" x14ac:dyDescent="0.2">
      <c r="D909" s="53"/>
    </row>
    <row r="910" spans="4:4" x14ac:dyDescent="0.2">
      <c r="D910" s="53"/>
    </row>
    <row r="911" spans="4:4" x14ac:dyDescent="0.2">
      <c r="D911" s="53"/>
    </row>
    <row r="912" spans="4:4" x14ac:dyDescent="0.2">
      <c r="D912" s="53"/>
    </row>
    <row r="913" spans="4:4" x14ac:dyDescent="0.2">
      <c r="D913" s="53"/>
    </row>
    <row r="914" spans="4:4" x14ac:dyDescent="0.2">
      <c r="D914" s="53"/>
    </row>
    <row r="915" spans="4:4" x14ac:dyDescent="0.2">
      <c r="D915" s="53"/>
    </row>
    <row r="916" spans="4:4" x14ac:dyDescent="0.2">
      <c r="D916" s="53"/>
    </row>
    <row r="917" spans="4:4" x14ac:dyDescent="0.2">
      <c r="D917" s="53"/>
    </row>
    <row r="918" spans="4:4" x14ac:dyDescent="0.2">
      <c r="D918" s="53"/>
    </row>
    <row r="919" spans="4:4" x14ac:dyDescent="0.2">
      <c r="D919" s="53"/>
    </row>
    <row r="920" spans="4:4" x14ac:dyDescent="0.2">
      <c r="D920" s="53"/>
    </row>
    <row r="921" spans="4:4" x14ac:dyDescent="0.2">
      <c r="D921" s="53"/>
    </row>
    <row r="922" spans="4:4" x14ac:dyDescent="0.2">
      <c r="D922" s="53"/>
    </row>
    <row r="923" spans="4:4" x14ac:dyDescent="0.2">
      <c r="D923" s="53"/>
    </row>
    <row r="924" spans="4:4" x14ac:dyDescent="0.2">
      <c r="D924" s="53"/>
    </row>
    <row r="925" spans="4:4" x14ac:dyDescent="0.2">
      <c r="D925" s="53"/>
    </row>
    <row r="926" spans="4:4" x14ac:dyDescent="0.2">
      <c r="D926" s="53"/>
    </row>
    <row r="927" spans="4:4" x14ac:dyDescent="0.2">
      <c r="D927" s="53"/>
    </row>
    <row r="928" spans="4:4" x14ac:dyDescent="0.2">
      <c r="D928" s="53"/>
    </row>
    <row r="929" spans="4:4" x14ac:dyDescent="0.2">
      <c r="D929" s="53"/>
    </row>
    <row r="930" spans="4:4" x14ac:dyDescent="0.2">
      <c r="D930" s="53"/>
    </row>
    <row r="931" spans="4:4" x14ac:dyDescent="0.2">
      <c r="D931" s="53"/>
    </row>
    <row r="932" spans="4:4" x14ac:dyDescent="0.2">
      <c r="D932" s="53"/>
    </row>
    <row r="933" spans="4:4" x14ac:dyDescent="0.2">
      <c r="D933" s="53"/>
    </row>
    <row r="934" spans="4:4" x14ac:dyDescent="0.2">
      <c r="D934" s="53"/>
    </row>
    <row r="935" spans="4:4" x14ac:dyDescent="0.2">
      <c r="D935" s="53"/>
    </row>
    <row r="936" spans="4:4" x14ac:dyDescent="0.2">
      <c r="D936" s="53"/>
    </row>
    <row r="937" spans="4:4" x14ac:dyDescent="0.2">
      <c r="D937" s="53"/>
    </row>
    <row r="938" spans="4:4" x14ac:dyDescent="0.2">
      <c r="D938" s="53"/>
    </row>
    <row r="939" spans="4:4" x14ac:dyDescent="0.2">
      <c r="D939" s="53"/>
    </row>
    <row r="940" spans="4:4" x14ac:dyDescent="0.2">
      <c r="D940" s="53"/>
    </row>
    <row r="941" spans="4:4" x14ac:dyDescent="0.2">
      <c r="D941" s="53"/>
    </row>
    <row r="942" spans="4:4" x14ac:dyDescent="0.2">
      <c r="D942" s="53"/>
    </row>
    <row r="943" spans="4:4" x14ac:dyDescent="0.2">
      <c r="D943" s="53"/>
    </row>
    <row r="944" spans="4:4" x14ac:dyDescent="0.2">
      <c r="D944" s="53"/>
    </row>
    <row r="945" spans="4:4" x14ac:dyDescent="0.2">
      <c r="D945" s="53"/>
    </row>
    <row r="946" spans="4:4" x14ac:dyDescent="0.2">
      <c r="D946" s="53"/>
    </row>
    <row r="947" spans="4:4" x14ac:dyDescent="0.2">
      <c r="D947" s="53"/>
    </row>
    <row r="948" spans="4:4" x14ac:dyDescent="0.2">
      <c r="D948" s="53"/>
    </row>
    <row r="949" spans="4:4" x14ac:dyDescent="0.2">
      <c r="D949" s="53"/>
    </row>
    <row r="950" spans="4:4" x14ac:dyDescent="0.2">
      <c r="D950" s="53"/>
    </row>
    <row r="951" spans="4:4" x14ac:dyDescent="0.2">
      <c r="D951" s="53"/>
    </row>
    <row r="952" spans="4:4" x14ac:dyDescent="0.2">
      <c r="D952" s="53"/>
    </row>
    <row r="953" spans="4:4" x14ac:dyDescent="0.2">
      <c r="D953" s="53"/>
    </row>
    <row r="954" spans="4:4" x14ac:dyDescent="0.2">
      <c r="D954" s="53"/>
    </row>
    <row r="955" spans="4:4" x14ac:dyDescent="0.2">
      <c r="D955" s="53"/>
    </row>
    <row r="956" spans="4:4" x14ac:dyDescent="0.2">
      <c r="D956" s="53"/>
    </row>
    <row r="957" spans="4:4" x14ac:dyDescent="0.2">
      <c r="D957" s="53"/>
    </row>
    <row r="958" spans="4:4" x14ac:dyDescent="0.2">
      <c r="D958" s="53"/>
    </row>
    <row r="959" spans="4:4" x14ac:dyDescent="0.2">
      <c r="D959" s="53"/>
    </row>
    <row r="960" spans="4:4" x14ac:dyDescent="0.2">
      <c r="D960" s="53"/>
    </row>
    <row r="961" spans="4:4" x14ac:dyDescent="0.2">
      <c r="D961" s="53"/>
    </row>
    <row r="962" spans="4:4" x14ac:dyDescent="0.2">
      <c r="D962" s="53"/>
    </row>
    <row r="963" spans="4:4" x14ac:dyDescent="0.2">
      <c r="D963" s="53"/>
    </row>
    <row r="964" spans="4:4" x14ac:dyDescent="0.2">
      <c r="D964" s="53"/>
    </row>
    <row r="965" spans="4:4" x14ac:dyDescent="0.2">
      <c r="D965" s="53"/>
    </row>
    <row r="966" spans="4:4" x14ac:dyDescent="0.2">
      <c r="D966" s="53"/>
    </row>
    <row r="967" spans="4:4" x14ac:dyDescent="0.2">
      <c r="D967" s="53"/>
    </row>
    <row r="968" spans="4:4" x14ac:dyDescent="0.2">
      <c r="D968" s="53"/>
    </row>
    <row r="969" spans="4:4" x14ac:dyDescent="0.2">
      <c r="D969" s="53"/>
    </row>
    <row r="970" spans="4:4" x14ac:dyDescent="0.2">
      <c r="D970" s="53"/>
    </row>
    <row r="971" spans="4:4" x14ac:dyDescent="0.2">
      <c r="D971" s="53"/>
    </row>
    <row r="972" spans="4:4" x14ac:dyDescent="0.2">
      <c r="D972" s="53"/>
    </row>
    <row r="973" spans="4:4" x14ac:dyDescent="0.2">
      <c r="D973" s="53"/>
    </row>
    <row r="974" spans="4:4" x14ac:dyDescent="0.2">
      <c r="D974" s="53"/>
    </row>
    <row r="975" spans="4:4" x14ac:dyDescent="0.2">
      <c r="D975" s="53"/>
    </row>
    <row r="976" spans="4:4" x14ac:dyDescent="0.2">
      <c r="D976" s="53"/>
    </row>
    <row r="977" spans="4:4" x14ac:dyDescent="0.2">
      <c r="D977" s="53"/>
    </row>
    <row r="978" spans="4:4" x14ac:dyDescent="0.2">
      <c r="D978" s="53"/>
    </row>
    <row r="979" spans="4:4" x14ac:dyDescent="0.2">
      <c r="D979" s="53"/>
    </row>
    <row r="980" spans="4:4" x14ac:dyDescent="0.2">
      <c r="D980" s="53"/>
    </row>
    <row r="981" spans="4:4" x14ac:dyDescent="0.2">
      <c r="D981" s="53"/>
    </row>
    <row r="982" spans="4:4" x14ac:dyDescent="0.2">
      <c r="D982" s="53"/>
    </row>
    <row r="983" spans="4:4" x14ac:dyDescent="0.2">
      <c r="D983" s="53"/>
    </row>
    <row r="984" spans="4:4" x14ac:dyDescent="0.2">
      <c r="D984" s="53"/>
    </row>
    <row r="985" spans="4:4" x14ac:dyDescent="0.2">
      <c r="D985" s="53"/>
    </row>
    <row r="986" spans="4:4" x14ac:dyDescent="0.2">
      <c r="D986" s="53"/>
    </row>
    <row r="987" spans="4:4" x14ac:dyDescent="0.2">
      <c r="D987" s="53"/>
    </row>
    <row r="988" spans="4:4" x14ac:dyDescent="0.2">
      <c r="D988" s="53"/>
    </row>
    <row r="989" spans="4:4" x14ac:dyDescent="0.2">
      <c r="D989" s="53"/>
    </row>
    <row r="990" spans="4:4" x14ac:dyDescent="0.2">
      <c r="D990" s="53"/>
    </row>
    <row r="991" spans="4:4" x14ac:dyDescent="0.2">
      <c r="D991" s="53"/>
    </row>
    <row r="992" spans="4:4" x14ac:dyDescent="0.2">
      <c r="D992" s="53"/>
    </row>
    <row r="993" spans="4:4" x14ac:dyDescent="0.2">
      <c r="D993" s="53"/>
    </row>
    <row r="994" spans="4:4" x14ac:dyDescent="0.2">
      <c r="D994" s="53"/>
    </row>
    <row r="995" spans="4:4" x14ac:dyDescent="0.2">
      <c r="D995" s="53"/>
    </row>
    <row r="996" spans="4:4" x14ac:dyDescent="0.2">
      <c r="D996" s="53"/>
    </row>
    <row r="997" spans="4:4" x14ac:dyDescent="0.2">
      <c r="D997" s="53"/>
    </row>
    <row r="998" spans="4:4" x14ac:dyDescent="0.2">
      <c r="D998" s="53"/>
    </row>
    <row r="999" spans="4:4" x14ac:dyDescent="0.2">
      <c r="D999" s="53"/>
    </row>
    <row r="1000" spans="4:4" x14ac:dyDescent="0.2">
      <c r="D1000" s="53"/>
    </row>
    <row r="1001" spans="4:4" x14ac:dyDescent="0.2">
      <c r="D1001" s="53"/>
    </row>
  </sheetData>
  <mergeCells count="21">
    <mergeCell ref="A7:A8"/>
    <mergeCell ref="B12:C12"/>
    <mergeCell ref="A1:C1"/>
    <mergeCell ref="A2:A5"/>
    <mergeCell ref="B2:B3"/>
    <mergeCell ref="B4:C4"/>
    <mergeCell ref="B5:C5"/>
    <mergeCell ref="B11:C11"/>
    <mergeCell ref="A9:A12"/>
    <mergeCell ref="A13:A18"/>
    <mergeCell ref="B13:C13"/>
    <mergeCell ref="B14:C14"/>
    <mergeCell ref="B15:C15"/>
    <mergeCell ref="B16:C16"/>
    <mergeCell ref="B17:C17"/>
    <mergeCell ref="B18:C18"/>
    <mergeCell ref="B7:C7"/>
    <mergeCell ref="B8:C8"/>
    <mergeCell ref="B6:C6"/>
    <mergeCell ref="B9:C9"/>
    <mergeCell ref="B10:C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6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C20" activeCellId="5" sqref="A13:XFD13 A4:XFD4 A12:XFD12 A15:XFD15 A19:XFD19 A20:XFD20"/>
    </sheetView>
  </sheetViews>
  <sheetFormatPr defaultColWidth="12.5703125" defaultRowHeight="15.75" customHeight="1" x14ac:dyDescent="0.2"/>
  <cols>
    <col min="1" max="1" width="2.7109375" customWidth="1"/>
    <col min="2" max="2" width="5.42578125" customWidth="1"/>
    <col min="3" max="3" width="15.5703125" customWidth="1"/>
    <col min="4" max="4" width="33.85546875" customWidth="1"/>
    <col min="5" max="5" width="12.5703125" customWidth="1"/>
    <col min="6" max="6" width="12.42578125" customWidth="1"/>
    <col min="7" max="7" width="15" customWidth="1"/>
    <col min="8" max="8" width="15.85546875" customWidth="1"/>
    <col min="9" max="10" width="16" customWidth="1"/>
    <col min="11" max="11" width="17.140625" customWidth="1"/>
    <col min="14" max="14" width="14.7109375" customWidth="1"/>
    <col min="17" max="17" width="14.140625" customWidth="1"/>
    <col min="18" max="18" width="14.42578125" customWidth="1"/>
    <col min="20" max="20" width="14.28515625" customWidth="1"/>
  </cols>
  <sheetData>
    <row r="1" spans="1:26" x14ac:dyDescent="0.2">
      <c r="A1" s="190" t="s">
        <v>71</v>
      </c>
      <c r="B1" s="165"/>
      <c r="C1" s="165"/>
      <c r="D1" s="186"/>
      <c r="E1" s="191" t="s">
        <v>72</v>
      </c>
      <c r="F1" s="157"/>
      <c r="G1" s="157"/>
      <c r="H1" s="157"/>
      <c r="I1" s="157"/>
      <c r="J1" s="157"/>
      <c r="K1" s="157"/>
      <c r="L1" s="157"/>
      <c r="M1" s="157"/>
      <c r="N1" s="153"/>
      <c r="O1" s="192" t="s">
        <v>73</v>
      </c>
      <c r="P1" s="157"/>
      <c r="Q1" s="157"/>
      <c r="R1" s="157"/>
      <c r="S1" s="153"/>
      <c r="T1" s="193" t="s">
        <v>74</v>
      </c>
      <c r="U1" s="151" t="s">
        <v>75</v>
      </c>
      <c r="V1" s="1"/>
      <c r="W1" s="1"/>
      <c r="X1" s="1"/>
      <c r="Y1" s="1"/>
      <c r="Z1" s="1"/>
    </row>
    <row r="2" spans="1:26" x14ac:dyDescent="0.2">
      <c r="A2" s="187"/>
      <c r="B2" s="155"/>
      <c r="C2" s="155"/>
      <c r="D2" s="180"/>
      <c r="E2" s="194" t="s">
        <v>76</v>
      </c>
      <c r="F2" s="181"/>
      <c r="G2" s="73" t="s">
        <v>77</v>
      </c>
      <c r="H2" s="73" t="s">
        <v>78</v>
      </c>
      <c r="I2" s="198" t="s">
        <v>79</v>
      </c>
      <c r="J2" s="161"/>
      <c r="K2" s="161"/>
      <c r="L2" s="161"/>
      <c r="M2" s="181"/>
      <c r="N2" s="195" t="s">
        <v>80</v>
      </c>
      <c r="O2" s="73" t="s">
        <v>81</v>
      </c>
      <c r="P2" s="198" t="s">
        <v>82</v>
      </c>
      <c r="Q2" s="161"/>
      <c r="R2" s="181"/>
      <c r="S2" s="195" t="s">
        <v>83</v>
      </c>
      <c r="T2" s="180"/>
      <c r="U2" s="168"/>
      <c r="V2" s="1"/>
      <c r="W2" s="1"/>
      <c r="X2" s="1"/>
      <c r="Y2" s="1"/>
      <c r="Z2" s="1"/>
    </row>
    <row r="3" spans="1:26" x14ac:dyDescent="0.2">
      <c r="A3" s="188"/>
      <c r="B3" s="161"/>
      <c r="C3" s="161"/>
      <c r="D3" s="181"/>
      <c r="E3" s="74" t="s">
        <v>84</v>
      </c>
      <c r="F3" s="73" t="s">
        <v>85</v>
      </c>
      <c r="G3" s="73" t="s">
        <v>86</v>
      </c>
      <c r="H3" s="73" t="s">
        <v>87</v>
      </c>
      <c r="I3" s="73" t="s">
        <v>88</v>
      </c>
      <c r="J3" s="75" t="s">
        <v>89</v>
      </c>
      <c r="K3" s="73" t="s">
        <v>90</v>
      </c>
      <c r="L3" s="73" t="s">
        <v>91</v>
      </c>
      <c r="M3" s="73" t="s">
        <v>92</v>
      </c>
      <c r="N3" s="181"/>
      <c r="O3" s="73" t="s">
        <v>93</v>
      </c>
      <c r="P3" s="73" t="s">
        <v>94</v>
      </c>
      <c r="Q3" s="73" t="s">
        <v>95</v>
      </c>
      <c r="R3" s="73" t="s">
        <v>96</v>
      </c>
      <c r="S3" s="181"/>
      <c r="T3" s="181"/>
      <c r="U3" s="150"/>
      <c r="V3" s="1"/>
      <c r="W3" s="1"/>
      <c r="X3" s="1"/>
      <c r="Y3" s="1"/>
      <c r="Z3" s="1"/>
    </row>
    <row r="4" spans="1:26" ht="31.5" customHeight="1" x14ac:dyDescent="0.2">
      <c r="A4" s="199" t="s">
        <v>97</v>
      </c>
      <c r="B4" s="200" t="s">
        <v>98</v>
      </c>
      <c r="C4" s="201" t="s">
        <v>99</v>
      </c>
      <c r="D4" s="186"/>
      <c r="E4" s="56">
        <v>2.4E-2</v>
      </c>
      <c r="F4" s="76">
        <f t="shared" ref="F4:F23" si="0">E4*$F$24</f>
        <v>3600</v>
      </c>
      <c r="G4" s="77">
        <v>0</v>
      </c>
      <c r="H4" s="78">
        <v>0</v>
      </c>
      <c r="I4" s="79">
        <f>Матрица!F$26</f>
        <v>1.6666666666666667</v>
      </c>
      <c r="J4" s="78">
        <v>2000</v>
      </c>
      <c r="K4" s="80" t="s">
        <v>100</v>
      </c>
      <c r="L4" s="81">
        <f t="shared" ref="L4:L23" si="1">IF(K4 = "Очень часто", 0.1, IF(K4 = "Часто", 0.01, IF(K4 = "Нечасто", 0.001,IF(K4 = "Редко", 0.0001,0.00001))))</f>
        <v>1E-4</v>
      </c>
      <c r="M4" s="82">
        <f t="shared" ref="M4:M23" si="2">(($I$24/SUM($I$4:$I$23)*I4) + J4)*L4*5</f>
        <v>9.9285714285714306</v>
      </c>
      <c r="N4" s="82">
        <f t="shared" ref="N4:N23" si="3">(F4+G4+H4+M4)</f>
        <v>3609.9285714285716</v>
      </c>
      <c r="O4" s="78">
        <v>1000</v>
      </c>
      <c r="P4" s="77">
        <v>215</v>
      </c>
      <c r="Q4" s="78">
        <v>300</v>
      </c>
      <c r="R4" s="76">
        <f t="shared" ref="R4:R23" si="4">P4+Q4</f>
        <v>515</v>
      </c>
      <c r="S4" s="76">
        <f t="shared" ref="S4:S23" si="5">T4-N4</f>
        <v>9180</v>
      </c>
      <c r="T4" s="82">
        <f t="shared" ref="T4:T23" si="6">N4+O4*3+R4*12</f>
        <v>12789.928571428572</v>
      </c>
      <c r="U4" s="83">
        <f>T4*SUM(Матрица!$E$7:$E$23)/SUM($T$4:$T$23)</f>
        <v>2.7839199320770565</v>
      </c>
    </row>
    <row r="5" spans="1:26" x14ac:dyDescent="0.2">
      <c r="A5" s="168"/>
      <c r="B5" s="168"/>
      <c r="C5" s="196" t="s">
        <v>101</v>
      </c>
      <c r="D5" s="180"/>
      <c r="E5" s="62">
        <v>7.2999999999999995E-2</v>
      </c>
      <c r="F5" s="84">
        <f t="shared" si="0"/>
        <v>10950</v>
      </c>
      <c r="G5" s="85">
        <v>0</v>
      </c>
      <c r="H5" s="86">
        <v>0</v>
      </c>
      <c r="I5" s="87">
        <f>Матрица!G$26</f>
        <v>1.6666666666666667</v>
      </c>
      <c r="J5" s="86">
        <v>2000</v>
      </c>
      <c r="K5" s="88" t="s">
        <v>102</v>
      </c>
      <c r="L5" s="89">
        <f t="shared" si="1"/>
        <v>1E-3</v>
      </c>
      <c r="M5" s="90">
        <f t="shared" si="2"/>
        <v>99.285714285714292</v>
      </c>
      <c r="N5" s="90">
        <f t="shared" si="3"/>
        <v>11049.285714285714</v>
      </c>
      <c r="O5" s="86">
        <v>0</v>
      </c>
      <c r="P5" s="85">
        <f>215+3000</f>
        <v>3215</v>
      </c>
      <c r="Q5" s="86">
        <v>300</v>
      </c>
      <c r="R5" s="84">
        <f t="shared" si="4"/>
        <v>3515</v>
      </c>
      <c r="S5" s="84">
        <f t="shared" si="5"/>
        <v>42180</v>
      </c>
      <c r="T5" s="90">
        <f t="shared" si="6"/>
        <v>53229.28571428571</v>
      </c>
      <c r="U5" s="83">
        <f>T5*SUM(Матрица!$E$7:$E$23)/SUM($T$4:$T$23)</f>
        <v>11.586153014275423</v>
      </c>
    </row>
    <row r="6" spans="1:26" x14ac:dyDescent="0.2">
      <c r="A6" s="168"/>
      <c r="B6" s="168"/>
      <c r="C6" s="196" t="s">
        <v>103</v>
      </c>
      <c r="D6" s="180"/>
      <c r="E6" s="62">
        <v>0.04</v>
      </c>
      <c r="F6" s="84">
        <f t="shared" si="0"/>
        <v>6000</v>
      </c>
      <c r="G6" s="85">
        <v>0</v>
      </c>
      <c r="H6" s="86">
        <v>0</v>
      </c>
      <c r="I6" s="87">
        <f>Матрица!H$26</f>
        <v>3</v>
      </c>
      <c r="J6" s="86">
        <v>2000</v>
      </c>
      <c r="K6" s="88" t="s">
        <v>100</v>
      </c>
      <c r="L6" s="89">
        <f t="shared" si="1"/>
        <v>1E-4</v>
      </c>
      <c r="M6" s="90">
        <f t="shared" si="2"/>
        <v>17.071428571428573</v>
      </c>
      <c r="N6" s="90">
        <f t="shared" si="3"/>
        <v>6017.0714285714284</v>
      </c>
      <c r="O6" s="86">
        <v>0</v>
      </c>
      <c r="P6" s="85">
        <v>215</v>
      </c>
      <c r="Q6" s="86">
        <v>300</v>
      </c>
      <c r="R6" s="84">
        <f t="shared" si="4"/>
        <v>515</v>
      </c>
      <c r="S6" s="84">
        <f t="shared" si="5"/>
        <v>6179.9999999999991</v>
      </c>
      <c r="T6" s="90">
        <f t="shared" si="6"/>
        <v>12197.071428571428</v>
      </c>
      <c r="U6" s="83">
        <f>T6*SUM(Матрица!$E$7:$E$23)/SUM($T$4:$T$23)</f>
        <v>2.6548756760707146</v>
      </c>
    </row>
    <row r="7" spans="1:26" x14ac:dyDescent="0.2">
      <c r="A7" s="168"/>
      <c r="B7" s="168"/>
      <c r="C7" s="196" t="s">
        <v>104</v>
      </c>
      <c r="D7" s="180"/>
      <c r="E7" s="62">
        <v>2.8000000000000001E-2</v>
      </c>
      <c r="F7" s="84">
        <f t="shared" si="0"/>
        <v>4200</v>
      </c>
      <c r="G7" s="85">
        <v>0</v>
      </c>
      <c r="H7" s="86">
        <v>0</v>
      </c>
      <c r="I7" s="87">
        <f>Матрица!I$26</f>
        <v>3.5</v>
      </c>
      <c r="J7" s="86">
        <f t="shared" ref="J7:J8" si="7">2000 + 1000</f>
        <v>3000</v>
      </c>
      <c r="K7" s="88" t="s">
        <v>102</v>
      </c>
      <c r="L7" s="89">
        <f t="shared" si="1"/>
        <v>1E-3</v>
      </c>
      <c r="M7" s="90">
        <f t="shared" si="2"/>
        <v>202.5</v>
      </c>
      <c r="N7" s="90">
        <f t="shared" si="3"/>
        <v>4402.5</v>
      </c>
      <c r="O7" s="86">
        <v>2800</v>
      </c>
      <c r="P7" s="85">
        <v>215</v>
      </c>
      <c r="Q7" s="86">
        <v>300</v>
      </c>
      <c r="R7" s="84">
        <f t="shared" si="4"/>
        <v>515</v>
      </c>
      <c r="S7" s="84">
        <f t="shared" si="5"/>
        <v>14580</v>
      </c>
      <c r="T7" s="90">
        <f t="shared" si="6"/>
        <v>18982.5</v>
      </c>
      <c r="U7" s="83">
        <f>T7*SUM(Матрица!$E$7:$E$23)/SUM($T$4:$T$23)</f>
        <v>4.1318260548151065</v>
      </c>
    </row>
    <row r="8" spans="1:26" x14ac:dyDescent="0.2">
      <c r="A8" s="168"/>
      <c r="B8" s="168"/>
      <c r="C8" s="196" t="s">
        <v>105</v>
      </c>
      <c r="D8" s="180"/>
      <c r="E8" s="62">
        <v>3.5999999999999997E-2</v>
      </c>
      <c r="F8" s="84">
        <f t="shared" si="0"/>
        <v>5400</v>
      </c>
      <c r="G8" s="85">
        <v>0</v>
      </c>
      <c r="H8" s="86">
        <v>0</v>
      </c>
      <c r="I8" s="87">
        <f>Матрица!J$26</f>
        <v>3.75</v>
      </c>
      <c r="J8" s="86">
        <f t="shared" si="7"/>
        <v>3000</v>
      </c>
      <c r="K8" s="88" t="s">
        <v>100</v>
      </c>
      <c r="L8" s="89">
        <f t="shared" si="1"/>
        <v>1E-4</v>
      </c>
      <c r="M8" s="90">
        <f t="shared" si="2"/>
        <v>21.589285714285715</v>
      </c>
      <c r="N8" s="90">
        <f t="shared" si="3"/>
        <v>5421.5892857142853</v>
      </c>
      <c r="O8" s="86">
        <v>0</v>
      </c>
      <c r="P8" s="85">
        <v>215</v>
      </c>
      <c r="Q8" s="86">
        <v>300</v>
      </c>
      <c r="R8" s="84">
        <f t="shared" si="4"/>
        <v>515</v>
      </c>
      <c r="S8" s="84">
        <f t="shared" si="5"/>
        <v>6180.0000000000009</v>
      </c>
      <c r="T8" s="90">
        <f t="shared" si="6"/>
        <v>11601.589285714286</v>
      </c>
      <c r="U8" s="83">
        <f>T8*SUM(Матрица!$E$7:$E$23)/SUM($T$4:$T$23)</f>
        <v>2.5252600494127782</v>
      </c>
    </row>
    <row r="9" spans="1:26" x14ac:dyDescent="0.2">
      <c r="A9" s="168"/>
      <c r="B9" s="168"/>
      <c r="C9" s="196" t="s">
        <v>106</v>
      </c>
      <c r="D9" s="180"/>
      <c r="E9" s="62">
        <v>3.3000000000000002E-2</v>
      </c>
      <c r="F9" s="84">
        <f t="shared" si="0"/>
        <v>4950</v>
      </c>
      <c r="G9" s="85">
        <v>0</v>
      </c>
      <c r="H9" s="86">
        <v>0</v>
      </c>
      <c r="I9" s="87">
        <f>Матрица!K$26</f>
        <v>5</v>
      </c>
      <c r="J9" s="86">
        <v>3000</v>
      </c>
      <c r="K9" s="88" t="s">
        <v>102</v>
      </c>
      <c r="L9" s="89">
        <f t="shared" si="1"/>
        <v>1E-3</v>
      </c>
      <c r="M9" s="90">
        <f t="shared" si="2"/>
        <v>282.85714285714283</v>
      </c>
      <c r="N9" s="90">
        <f t="shared" si="3"/>
        <v>5232.8571428571431</v>
      </c>
      <c r="O9" s="86">
        <v>0</v>
      </c>
      <c r="P9" s="85">
        <v>215</v>
      </c>
      <c r="Q9" s="86">
        <v>300</v>
      </c>
      <c r="R9" s="84">
        <f t="shared" si="4"/>
        <v>515</v>
      </c>
      <c r="S9" s="84">
        <f t="shared" si="5"/>
        <v>6180</v>
      </c>
      <c r="T9" s="90">
        <f t="shared" si="6"/>
        <v>11412.857142857143</v>
      </c>
      <c r="U9" s="83">
        <f>T9*SUM(Матрица!$E$7:$E$23)/SUM($T$4:$T$23)</f>
        <v>2.4841796656256991</v>
      </c>
    </row>
    <row r="10" spans="1:26" x14ac:dyDescent="0.2">
      <c r="A10" s="168"/>
      <c r="B10" s="168"/>
      <c r="C10" s="196" t="s">
        <v>107</v>
      </c>
      <c r="D10" s="180"/>
      <c r="E10" s="62">
        <v>5.6000000000000001E-2</v>
      </c>
      <c r="F10" s="84">
        <f t="shared" si="0"/>
        <v>8400</v>
      </c>
      <c r="G10" s="85">
        <v>0</v>
      </c>
      <c r="H10" s="86">
        <v>0</v>
      </c>
      <c r="I10" s="87">
        <f>Матрица!L$26</f>
        <v>2</v>
      </c>
      <c r="J10" s="86">
        <v>2000</v>
      </c>
      <c r="K10" s="88" t="s">
        <v>108</v>
      </c>
      <c r="L10" s="89">
        <f t="shared" si="1"/>
        <v>0.01</v>
      </c>
      <c r="M10" s="90">
        <f t="shared" si="2"/>
        <v>1171.4285714285713</v>
      </c>
      <c r="N10" s="90">
        <f t="shared" si="3"/>
        <v>9571.4285714285706</v>
      </c>
      <c r="O10" s="86">
        <v>0</v>
      </c>
      <c r="P10" s="85">
        <v>215</v>
      </c>
      <c r="Q10" s="86">
        <v>300</v>
      </c>
      <c r="R10" s="84">
        <f t="shared" si="4"/>
        <v>515</v>
      </c>
      <c r="S10" s="84">
        <f t="shared" si="5"/>
        <v>6180</v>
      </c>
      <c r="T10" s="90">
        <f t="shared" si="6"/>
        <v>15751.428571428571</v>
      </c>
      <c r="U10" s="83">
        <f>T10*SUM(Матрица!$E$7:$E$23)/SUM($T$4:$T$23)</f>
        <v>3.4285348595805432</v>
      </c>
    </row>
    <row r="11" spans="1:26" x14ac:dyDescent="0.2">
      <c r="A11" s="168"/>
      <c r="B11" s="168"/>
      <c r="C11" s="196" t="s">
        <v>109</v>
      </c>
      <c r="D11" s="180"/>
      <c r="E11" s="62">
        <v>2.8000000000000001E-2</v>
      </c>
      <c r="F11" s="84">
        <f t="shared" si="0"/>
        <v>4200</v>
      </c>
      <c r="G11" s="85">
        <v>0</v>
      </c>
      <c r="H11" s="86">
        <v>0</v>
      </c>
      <c r="I11" s="87">
        <f>Матрица!M$26</f>
        <v>5</v>
      </c>
      <c r="J11" s="86">
        <v>3000</v>
      </c>
      <c r="K11" s="88" t="s">
        <v>102</v>
      </c>
      <c r="L11" s="89">
        <f t="shared" si="1"/>
        <v>1E-3</v>
      </c>
      <c r="M11" s="90">
        <f t="shared" si="2"/>
        <v>282.85714285714283</v>
      </c>
      <c r="N11" s="90">
        <f t="shared" si="3"/>
        <v>4482.8571428571431</v>
      </c>
      <c r="O11" s="86">
        <v>0</v>
      </c>
      <c r="P11" s="85">
        <f>215 + 800</f>
        <v>1015</v>
      </c>
      <c r="Q11" s="86">
        <v>300</v>
      </c>
      <c r="R11" s="84">
        <f t="shared" si="4"/>
        <v>1315</v>
      </c>
      <c r="S11" s="84">
        <f t="shared" si="5"/>
        <v>15780.000000000002</v>
      </c>
      <c r="T11" s="90">
        <f t="shared" si="6"/>
        <v>20262.857142857145</v>
      </c>
      <c r="U11" s="83">
        <f>T11*SUM(Матрица!$E$7:$E$23)/SUM($T$4:$T$23)</f>
        <v>4.4105150052866335</v>
      </c>
    </row>
    <row r="12" spans="1:26" ht="31.5" customHeight="1" x14ac:dyDescent="0.2">
      <c r="A12" s="168"/>
      <c r="B12" s="150"/>
      <c r="C12" s="197" t="s">
        <v>110</v>
      </c>
      <c r="D12" s="181"/>
      <c r="E12" s="68">
        <v>1.2E-2</v>
      </c>
      <c r="F12" s="91">
        <f t="shared" si="0"/>
        <v>1800</v>
      </c>
      <c r="G12" s="92">
        <v>0</v>
      </c>
      <c r="H12" s="93">
        <v>0</v>
      </c>
      <c r="I12" s="94">
        <f>Матрица!N$26</f>
        <v>5.8333333333333339</v>
      </c>
      <c r="J12" s="93">
        <v>2000</v>
      </c>
      <c r="K12" s="95" t="s">
        <v>111</v>
      </c>
      <c r="L12" s="96">
        <f t="shared" si="1"/>
        <v>1.0000000000000001E-5</v>
      </c>
      <c r="M12" s="97">
        <f t="shared" si="2"/>
        <v>3.2250000000000001</v>
      </c>
      <c r="N12" s="97">
        <f t="shared" si="3"/>
        <v>1803.2249999999999</v>
      </c>
      <c r="O12" s="93">
        <v>0</v>
      </c>
      <c r="P12" s="92">
        <v>215</v>
      </c>
      <c r="Q12" s="93">
        <v>300</v>
      </c>
      <c r="R12" s="91">
        <f t="shared" si="4"/>
        <v>515</v>
      </c>
      <c r="S12" s="91">
        <f t="shared" si="5"/>
        <v>6180</v>
      </c>
      <c r="T12" s="97">
        <f t="shared" si="6"/>
        <v>7983.2250000000004</v>
      </c>
      <c r="U12" s="98">
        <f>T12*SUM(Матрица!$E$7:$E$23)/SUM($T$4:$T$23)</f>
        <v>1.7376687505044819</v>
      </c>
    </row>
    <row r="13" spans="1:26" ht="31.5" customHeight="1" x14ac:dyDescent="0.2">
      <c r="A13" s="168"/>
      <c r="B13" s="182" t="s">
        <v>112</v>
      </c>
      <c r="C13" s="183" t="s">
        <v>113</v>
      </c>
      <c r="D13" s="180"/>
      <c r="E13" s="62">
        <v>3.3000000000000002E-2</v>
      </c>
      <c r="F13" s="84">
        <f t="shared" si="0"/>
        <v>4950</v>
      </c>
      <c r="G13" s="85">
        <v>0</v>
      </c>
      <c r="H13" s="86">
        <v>0</v>
      </c>
      <c r="I13" s="87">
        <f>Матрица!O$26</f>
        <v>19.25</v>
      </c>
      <c r="J13" s="84">
        <f>2000 + 10000</f>
        <v>12000</v>
      </c>
      <c r="K13" s="88" t="s">
        <v>100</v>
      </c>
      <c r="L13" s="89">
        <f t="shared" si="1"/>
        <v>1E-4</v>
      </c>
      <c r="M13" s="90">
        <f t="shared" si="2"/>
        <v>109.125</v>
      </c>
      <c r="N13" s="90">
        <f t="shared" si="3"/>
        <v>5059.125</v>
      </c>
      <c r="O13" s="86">
        <f>10000/10</f>
        <v>1000</v>
      </c>
      <c r="P13" s="85">
        <v>215</v>
      </c>
      <c r="Q13" s="86">
        <v>1000</v>
      </c>
      <c r="R13" s="84">
        <f t="shared" si="4"/>
        <v>1215</v>
      </c>
      <c r="S13" s="76">
        <f t="shared" si="5"/>
        <v>17580</v>
      </c>
      <c r="T13" s="90">
        <f t="shared" si="6"/>
        <v>22639.125</v>
      </c>
      <c r="U13" s="83">
        <f>T13*SUM(Матрица!$E$7:$E$23)/SUM($T$4:$T$23)</f>
        <v>4.9277453724860285</v>
      </c>
    </row>
    <row r="14" spans="1:26" x14ac:dyDescent="0.2">
      <c r="A14" s="168"/>
      <c r="B14" s="168"/>
      <c r="C14" s="183" t="s">
        <v>114</v>
      </c>
      <c r="D14" s="180"/>
      <c r="E14" s="62">
        <v>6.6000000000000003E-2</v>
      </c>
      <c r="F14" s="84">
        <f t="shared" si="0"/>
        <v>9900</v>
      </c>
      <c r="G14" s="85">
        <f>24000/3</f>
        <v>8000</v>
      </c>
      <c r="H14" s="86">
        <v>0</v>
      </c>
      <c r="I14" s="87">
        <f>Матрица!P$26</f>
        <v>7.5</v>
      </c>
      <c r="J14" s="84">
        <f>2000 + 30000</f>
        <v>32000</v>
      </c>
      <c r="K14" s="88" t="s">
        <v>108</v>
      </c>
      <c r="L14" s="89">
        <f t="shared" si="1"/>
        <v>0.01</v>
      </c>
      <c r="M14" s="90">
        <f t="shared" si="2"/>
        <v>5617.8571428571431</v>
      </c>
      <c r="N14" s="90">
        <f t="shared" si="3"/>
        <v>23517.857142857145</v>
      </c>
      <c r="O14" s="86">
        <f>2000+500</f>
        <v>2500</v>
      </c>
      <c r="P14" s="85">
        <f>215+250</f>
        <v>465</v>
      </c>
      <c r="Q14" s="86">
        <v>300</v>
      </c>
      <c r="R14" s="84">
        <f t="shared" si="4"/>
        <v>765</v>
      </c>
      <c r="S14" s="84">
        <f t="shared" si="5"/>
        <v>16680</v>
      </c>
      <c r="T14" s="90">
        <f t="shared" si="6"/>
        <v>40197.857142857145</v>
      </c>
      <c r="U14" s="83">
        <f>T14*SUM(Матрица!$E$7:$E$23)/SUM($T$4:$T$23)</f>
        <v>8.7496669822516875</v>
      </c>
    </row>
    <row r="15" spans="1:26" ht="31.5" customHeight="1" x14ac:dyDescent="0.2">
      <c r="A15" s="168"/>
      <c r="B15" s="168"/>
      <c r="C15" s="183" t="s">
        <v>115</v>
      </c>
      <c r="D15" s="180"/>
      <c r="E15" s="62">
        <v>3.3000000000000002E-2</v>
      </c>
      <c r="F15" s="84">
        <f t="shared" si="0"/>
        <v>4950</v>
      </c>
      <c r="G15" s="85">
        <v>0</v>
      </c>
      <c r="H15" s="86">
        <v>0</v>
      </c>
      <c r="I15" s="87">
        <f>Матрица!Q$26</f>
        <v>8.8333333333333339</v>
      </c>
      <c r="J15" s="84">
        <f>2000</f>
        <v>2000</v>
      </c>
      <c r="K15" s="88" t="s">
        <v>102</v>
      </c>
      <c r="L15" s="89">
        <f t="shared" si="1"/>
        <v>1E-3</v>
      </c>
      <c r="M15" s="90">
        <f t="shared" si="2"/>
        <v>483.21428571428578</v>
      </c>
      <c r="N15" s="90">
        <f t="shared" si="3"/>
        <v>5433.2142857142862</v>
      </c>
      <c r="O15" s="86">
        <f>10000/10</f>
        <v>1000</v>
      </c>
      <c r="P15" s="85">
        <f t="shared" ref="P15:P17" si="8">215</f>
        <v>215</v>
      </c>
      <c r="Q15" s="86">
        <v>400</v>
      </c>
      <c r="R15" s="84">
        <f t="shared" si="4"/>
        <v>615</v>
      </c>
      <c r="S15" s="84">
        <f t="shared" si="5"/>
        <v>10380</v>
      </c>
      <c r="T15" s="90">
        <f t="shared" si="6"/>
        <v>15813.214285714286</v>
      </c>
      <c r="U15" s="83">
        <f>T15*SUM(Матрица!$E$7:$E$23)/SUM($T$4:$T$23)</f>
        <v>3.4419834477065052</v>
      </c>
    </row>
    <row r="16" spans="1:26" x14ac:dyDescent="0.2">
      <c r="A16" s="168"/>
      <c r="B16" s="168"/>
      <c r="C16" s="183" t="s">
        <v>116</v>
      </c>
      <c r="D16" s="180"/>
      <c r="E16" s="62">
        <v>8.2500000000000004E-2</v>
      </c>
      <c r="F16" s="84">
        <f t="shared" si="0"/>
        <v>12375</v>
      </c>
      <c r="G16" s="85">
        <v>0</v>
      </c>
      <c r="H16" s="86">
        <v>0</v>
      </c>
      <c r="I16" s="87">
        <f>Матрица!R$26</f>
        <v>6</v>
      </c>
      <c r="J16" s="86">
        <f t="shared" ref="J16:J17" si="9">2000 + 30000</f>
        <v>32000</v>
      </c>
      <c r="K16" s="88" t="s">
        <v>102</v>
      </c>
      <c r="L16" s="89">
        <f t="shared" si="1"/>
        <v>1E-3</v>
      </c>
      <c r="M16" s="90">
        <f t="shared" si="2"/>
        <v>481.42857142857144</v>
      </c>
      <c r="N16" s="90">
        <f t="shared" si="3"/>
        <v>12856.428571428571</v>
      </c>
      <c r="O16" s="86">
        <v>0</v>
      </c>
      <c r="P16" s="85">
        <f t="shared" si="8"/>
        <v>215</v>
      </c>
      <c r="Q16" s="86">
        <v>300</v>
      </c>
      <c r="R16" s="84">
        <f t="shared" si="4"/>
        <v>515</v>
      </c>
      <c r="S16" s="84">
        <f t="shared" si="5"/>
        <v>6180.0000000000018</v>
      </c>
      <c r="T16" s="90">
        <f t="shared" si="6"/>
        <v>19036.428571428572</v>
      </c>
      <c r="U16" s="83">
        <f>T16*SUM(Матрица!$E$7:$E$23)/SUM($T$4:$T$23)</f>
        <v>4.1435644178614659</v>
      </c>
    </row>
    <row r="17" spans="1:21" x14ac:dyDescent="0.2">
      <c r="A17" s="150"/>
      <c r="B17" s="150"/>
      <c r="C17" s="184" t="s">
        <v>117</v>
      </c>
      <c r="D17" s="181"/>
      <c r="E17" s="68">
        <v>0.11550000000000001</v>
      </c>
      <c r="F17" s="91">
        <f t="shared" si="0"/>
        <v>17325</v>
      </c>
      <c r="G17" s="92">
        <v>0</v>
      </c>
      <c r="H17" s="93">
        <v>0</v>
      </c>
      <c r="I17" s="94">
        <f>Матрица!S$26</f>
        <v>10</v>
      </c>
      <c r="J17" s="93">
        <f t="shared" si="9"/>
        <v>32000</v>
      </c>
      <c r="K17" s="95" t="s">
        <v>102</v>
      </c>
      <c r="L17" s="96">
        <f t="shared" si="1"/>
        <v>1E-3</v>
      </c>
      <c r="M17" s="97">
        <f t="shared" si="2"/>
        <v>695.71428571428567</v>
      </c>
      <c r="N17" s="97">
        <f t="shared" si="3"/>
        <v>18020.714285714286</v>
      </c>
      <c r="O17" s="93">
        <f t="shared" ref="O17:O20" si="10">10000/10</f>
        <v>1000</v>
      </c>
      <c r="P17" s="85">
        <f t="shared" si="8"/>
        <v>215</v>
      </c>
      <c r="Q17" s="93">
        <v>300</v>
      </c>
      <c r="R17" s="91">
        <f t="shared" si="4"/>
        <v>515</v>
      </c>
      <c r="S17" s="91">
        <f t="shared" si="5"/>
        <v>9180</v>
      </c>
      <c r="T17" s="97">
        <f t="shared" si="6"/>
        <v>27200.714285714286</v>
      </c>
      <c r="U17" s="98">
        <f>T17*SUM(Матрица!$E$7:$E$23)/SUM($T$4:$T$23)</f>
        <v>5.920643750575306</v>
      </c>
    </row>
    <row r="18" spans="1:21" x14ac:dyDescent="0.2">
      <c r="A18" s="185" t="s">
        <v>118</v>
      </c>
      <c r="B18" s="186"/>
      <c r="C18" s="202" t="s">
        <v>119</v>
      </c>
      <c r="D18" s="186"/>
      <c r="E18" s="56">
        <v>4.3999999999999997E-2</v>
      </c>
      <c r="F18" s="76">
        <f t="shared" si="0"/>
        <v>6600</v>
      </c>
      <c r="G18" s="77">
        <v>0</v>
      </c>
      <c r="H18" s="78">
        <v>0</v>
      </c>
      <c r="I18" s="79">
        <f>Матрица!T$26</f>
        <v>5</v>
      </c>
      <c r="J18" s="76">
        <f>2000 + 2000</f>
        <v>4000</v>
      </c>
      <c r="K18" s="80" t="s">
        <v>108</v>
      </c>
      <c r="L18" s="81">
        <f t="shared" si="1"/>
        <v>0.01</v>
      </c>
      <c r="M18" s="82">
        <f t="shared" si="2"/>
        <v>2878.5714285714284</v>
      </c>
      <c r="N18" s="82">
        <f t="shared" si="3"/>
        <v>9478.5714285714275</v>
      </c>
      <c r="O18" s="86">
        <f t="shared" si="10"/>
        <v>1000</v>
      </c>
      <c r="P18" s="77">
        <v>0</v>
      </c>
      <c r="Q18" s="78">
        <v>1000</v>
      </c>
      <c r="R18" s="76">
        <f t="shared" si="4"/>
        <v>1000</v>
      </c>
      <c r="S18" s="76">
        <f t="shared" si="5"/>
        <v>15000</v>
      </c>
      <c r="T18" s="90">
        <f t="shared" si="6"/>
        <v>24478.571428571428</v>
      </c>
      <c r="U18" s="83">
        <f>T18*SUM(Матрица!$E$7:$E$23)/SUM($T$4:$T$23)</f>
        <v>5.32812849799679</v>
      </c>
    </row>
    <row r="19" spans="1:21" ht="31.5" customHeight="1" x14ac:dyDescent="0.2">
      <c r="A19" s="187"/>
      <c r="B19" s="180"/>
      <c r="C19" s="159" t="s">
        <v>120</v>
      </c>
      <c r="D19" s="180"/>
      <c r="E19" s="62">
        <v>5.8000000000000003E-2</v>
      </c>
      <c r="F19" s="84">
        <f t="shared" si="0"/>
        <v>8700</v>
      </c>
      <c r="G19" s="85">
        <v>0</v>
      </c>
      <c r="H19" s="86">
        <v>0</v>
      </c>
      <c r="I19" s="87">
        <f>Матрица!U$26</f>
        <v>7.25</v>
      </c>
      <c r="J19" s="84">
        <f t="shared" ref="J19:J20" si="11">2000 + 40*240 + 1000</f>
        <v>12600</v>
      </c>
      <c r="K19" s="88" t="s">
        <v>102</v>
      </c>
      <c r="L19" s="89">
        <f t="shared" si="1"/>
        <v>1E-3</v>
      </c>
      <c r="M19" s="90">
        <f t="shared" si="2"/>
        <v>451.39285714285711</v>
      </c>
      <c r="N19" s="90">
        <f t="shared" si="3"/>
        <v>9151.3928571428569</v>
      </c>
      <c r="O19" s="86">
        <f t="shared" si="10"/>
        <v>1000</v>
      </c>
      <c r="P19" s="85">
        <v>0</v>
      </c>
      <c r="Q19" s="86">
        <v>300</v>
      </c>
      <c r="R19" s="84">
        <f t="shared" si="4"/>
        <v>300</v>
      </c>
      <c r="S19" s="84">
        <f t="shared" si="5"/>
        <v>6600</v>
      </c>
      <c r="T19" s="90">
        <f t="shared" si="6"/>
        <v>15751.392857142857</v>
      </c>
      <c r="U19" s="83">
        <f>T19*SUM(Матрица!$E$7:$E$23)/SUM($T$4:$T$23)</f>
        <v>3.4285270858301811</v>
      </c>
    </row>
    <row r="20" spans="1:21" ht="31.5" customHeight="1" x14ac:dyDescent="0.2">
      <c r="A20" s="187"/>
      <c r="B20" s="180"/>
      <c r="C20" s="159" t="s">
        <v>121</v>
      </c>
      <c r="D20" s="180"/>
      <c r="E20" s="62">
        <v>5.3999999999999999E-2</v>
      </c>
      <c r="F20" s="84">
        <f t="shared" si="0"/>
        <v>8100</v>
      </c>
      <c r="G20" s="85">
        <v>0</v>
      </c>
      <c r="H20" s="86">
        <v>0</v>
      </c>
      <c r="I20" s="87">
        <f>Матрица!V$26</f>
        <v>5.25</v>
      </c>
      <c r="J20" s="84">
        <f t="shared" si="11"/>
        <v>12600</v>
      </c>
      <c r="K20" s="88" t="s">
        <v>100</v>
      </c>
      <c r="L20" s="89">
        <f t="shared" si="1"/>
        <v>1E-4</v>
      </c>
      <c r="M20" s="90">
        <f t="shared" si="2"/>
        <v>34.425000000000004</v>
      </c>
      <c r="N20" s="90">
        <f t="shared" si="3"/>
        <v>8134.4250000000002</v>
      </c>
      <c r="O20" s="86">
        <f t="shared" si="10"/>
        <v>1000</v>
      </c>
      <c r="P20" s="85">
        <v>0</v>
      </c>
      <c r="Q20" s="86">
        <v>300</v>
      </c>
      <c r="R20" s="84">
        <f t="shared" si="4"/>
        <v>300</v>
      </c>
      <c r="S20" s="84">
        <f t="shared" si="5"/>
        <v>6599.9999999999991</v>
      </c>
      <c r="T20" s="90">
        <f t="shared" si="6"/>
        <v>14734.424999999999</v>
      </c>
      <c r="U20" s="83">
        <f>T20*SUM(Матрица!$E$7:$E$23)/SUM($T$4:$T$23)</f>
        <v>3.2071687669020976</v>
      </c>
    </row>
    <row r="21" spans="1:21" x14ac:dyDescent="0.2">
      <c r="A21" s="187"/>
      <c r="B21" s="180"/>
      <c r="C21" s="159" t="s">
        <v>122</v>
      </c>
      <c r="D21" s="180"/>
      <c r="E21" s="62">
        <v>2.9000000000000001E-2</v>
      </c>
      <c r="F21" s="84">
        <f t="shared" si="0"/>
        <v>4350</v>
      </c>
      <c r="G21" s="85">
        <f>24000/3</f>
        <v>8000</v>
      </c>
      <c r="H21" s="86">
        <v>200</v>
      </c>
      <c r="I21" s="87">
        <f>Матрица!W$26</f>
        <v>4</v>
      </c>
      <c r="J21" s="86">
        <f>2000 + 30000</f>
        <v>32000</v>
      </c>
      <c r="K21" s="88" t="s">
        <v>100</v>
      </c>
      <c r="L21" s="89">
        <f t="shared" si="1"/>
        <v>1E-4</v>
      </c>
      <c r="M21" s="90">
        <f t="shared" si="2"/>
        <v>37.428571428571431</v>
      </c>
      <c r="N21" s="90">
        <f t="shared" si="3"/>
        <v>12587.428571428571</v>
      </c>
      <c r="O21" s="86">
        <f t="shared" ref="O21:O22" si="12">500 + 10000/10</f>
        <v>1500</v>
      </c>
      <c r="P21" s="85">
        <v>250</v>
      </c>
      <c r="Q21" s="86">
        <v>300</v>
      </c>
      <c r="R21" s="84">
        <f t="shared" si="4"/>
        <v>550</v>
      </c>
      <c r="S21" s="84">
        <f t="shared" si="5"/>
        <v>11100.000000000002</v>
      </c>
      <c r="T21" s="90">
        <f t="shared" si="6"/>
        <v>23687.428571428572</v>
      </c>
      <c r="U21" s="83">
        <f>T21*SUM(Матрица!$E$7:$E$23)/SUM($T$4:$T$23)</f>
        <v>5.1559243799815802</v>
      </c>
    </row>
    <row r="22" spans="1:21" x14ac:dyDescent="0.2">
      <c r="A22" s="187"/>
      <c r="B22" s="180"/>
      <c r="C22" s="159" t="s">
        <v>123</v>
      </c>
      <c r="D22" s="180"/>
      <c r="E22" s="62">
        <v>0.11600000000000001</v>
      </c>
      <c r="F22" s="84">
        <f t="shared" si="0"/>
        <v>17400</v>
      </c>
      <c r="G22" s="85">
        <f>3000 + 24000/3</f>
        <v>11000</v>
      </c>
      <c r="H22" s="86">
        <v>200</v>
      </c>
      <c r="I22" s="87">
        <f>Матрица!X$26</f>
        <v>3.5</v>
      </c>
      <c r="J22" s="84">
        <f>2000</f>
        <v>2000</v>
      </c>
      <c r="K22" s="88" t="s">
        <v>124</v>
      </c>
      <c r="L22" s="89">
        <f t="shared" si="1"/>
        <v>0.1</v>
      </c>
      <c r="M22" s="90">
        <f t="shared" si="2"/>
        <v>19750</v>
      </c>
      <c r="N22" s="90">
        <f t="shared" si="3"/>
        <v>48350</v>
      </c>
      <c r="O22" s="86">
        <f t="shared" si="12"/>
        <v>1500</v>
      </c>
      <c r="P22" s="85">
        <v>250</v>
      </c>
      <c r="Q22" s="86">
        <v>300</v>
      </c>
      <c r="R22" s="84">
        <f t="shared" si="4"/>
        <v>550</v>
      </c>
      <c r="S22" s="84">
        <f t="shared" si="5"/>
        <v>11100</v>
      </c>
      <c r="T22" s="90">
        <f t="shared" si="6"/>
        <v>59450</v>
      </c>
      <c r="U22" s="83">
        <f>T22*SUM(Матрица!$E$7:$E$23)/SUM($T$4:$T$23)</f>
        <v>12.940184852298595</v>
      </c>
    </row>
    <row r="23" spans="1:21" x14ac:dyDescent="0.2">
      <c r="A23" s="188"/>
      <c r="B23" s="181"/>
      <c r="C23" s="160" t="s">
        <v>125</v>
      </c>
      <c r="D23" s="181"/>
      <c r="E23" s="68">
        <v>2.9000000000000001E-2</v>
      </c>
      <c r="F23" s="91">
        <f t="shared" si="0"/>
        <v>4350</v>
      </c>
      <c r="G23" s="92">
        <v>0</v>
      </c>
      <c r="H23" s="93">
        <v>1400</v>
      </c>
      <c r="I23" s="94">
        <f>Матрица!Y$26</f>
        <v>4</v>
      </c>
      <c r="J23" s="91">
        <f>2000 + 240</f>
        <v>2240</v>
      </c>
      <c r="K23" s="95" t="s">
        <v>111</v>
      </c>
      <c r="L23" s="96">
        <f t="shared" si="1"/>
        <v>1.0000000000000001E-5</v>
      </c>
      <c r="M23" s="97">
        <f t="shared" si="2"/>
        <v>2.2548571428571429</v>
      </c>
      <c r="N23" s="97">
        <f t="shared" si="3"/>
        <v>5752.254857142857</v>
      </c>
      <c r="O23" s="93">
        <f>25000 + 10000/10</f>
        <v>26000</v>
      </c>
      <c r="P23" s="92">
        <v>0</v>
      </c>
      <c r="Q23" s="93">
        <v>300</v>
      </c>
      <c r="R23" s="91">
        <f t="shared" si="4"/>
        <v>300</v>
      </c>
      <c r="S23" s="91">
        <f t="shared" si="5"/>
        <v>81600</v>
      </c>
      <c r="T23" s="97">
        <f t="shared" si="6"/>
        <v>87352.254857142863</v>
      </c>
      <c r="U23" s="98">
        <f>T23*SUM(Матрица!$E$7:$E$23)/SUM($T$4:$T$23)</f>
        <v>19.013529438461333</v>
      </c>
    </row>
    <row r="24" spans="1:21" x14ac:dyDescent="0.2">
      <c r="A24" s="189" t="s">
        <v>126</v>
      </c>
      <c r="B24" s="155"/>
      <c r="C24" s="155"/>
      <c r="D24" s="155"/>
      <c r="E24" s="99"/>
      <c r="F24" s="85">
        <v>150000</v>
      </c>
      <c r="G24" s="100">
        <f t="shared" ref="G24:H24" si="13">SUM(G2:G23)</f>
        <v>27000</v>
      </c>
      <c r="H24" s="100">
        <f t="shared" si="13"/>
        <v>1800</v>
      </c>
      <c r="I24" s="85">
        <v>1200000</v>
      </c>
      <c r="J24" s="85"/>
      <c r="M24" s="100">
        <f t="shared" ref="M24:T24" si="14">SUM(M2:M23)</f>
        <v>32632.154857142854</v>
      </c>
      <c r="N24" s="100">
        <f t="shared" si="14"/>
        <v>209932.15485714289</v>
      </c>
      <c r="O24" s="100">
        <f t="shared" si="14"/>
        <v>41300</v>
      </c>
      <c r="P24" s="100">
        <f t="shared" si="14"/>
        <v>7560</v>
      </c>
      <c r="Q24" s="100">
        <f t="shared" si="14"/>
        <v>7500</v>
      </c>
      <c r="R24" s="100">
        <f t="shared" si="14"/>
        <v>15060</v>
      </c>
      <c r="S24" s="100">
        <f t="shared" si="14"/>
        <v>304620</v>
      </c>
      <c r="T24" s="100">
        <f t="shared" si="14"/>
        <v>514552.15485714283</v>
      </c>
    </row>
    <row r="25" spans="1:21" x14ac:dyDescent="0.2">
      <c r="M25" s="101"/>
    </row>
    <row r="26" spans="1:21" x14ac:dyDescent="0.2">
      <c r="R26" s="189" t="s">
        <v>127</v>
      </c>
      <c r="S26" s="155"/>
      <c r="T26" s="155"/>
      <c r="U26" s="102">
        <f>SUM(Матрица!$E$7:$E$23)/SUM($T$4:$T$23)</f>
        <v>2.1766501013117904E-4</v>
      </c>
    </row>
  </sheetData>
  <mergeCells count="36">
    <mergeCell ref="R26:T26"/>
    <mergeCell ref="U1:U3"/>
    <mergeCell ref="E2:F2"/>
    <mergeCell ref="N2:N3"/>
    <mergeCell ref="S2:S3"/>
    <mergeCell ref="C7:D7"/>
    <mergeCell ref="I2:M2"/>
    <mergeCell ref="P2:R2"/>
    <mergeCell ref="C4:D4"/>
    <mergeCell ref="C5:D5"/>
    <mergeCell ref="C6:D6"/>
    <mergeCell ref="A24:D24"/>
    <mergeCell ref="A1:D3"/>
    <mergeCell ref="E1:N1"/>
    <mergeCell ref="O1:S1"/>
    <mergeCell ref="T1:T3"/>
    <mergeCell ref="C8:D8"/>
    <mergeCell ref="C9:D9"/>
    <mergeCell ref="C10:D10"/>
    <mergeCell ref="C11:D11"/>
    <mergeCell ref="C12:D12"/>
    <mergeCell ref="A4:A17"/>
    <mergeCell ref="B4:B12"/>
    <mergeCell ref="C18:D18"/>
    <mergeCell ref="C19:D19"/>
    <mergeCell ref="C20:D20"/>
    <mergeCell ref="C21:D21"/>
    <mergeCell ref="C22:D22"/>
    <mergeCell ref="C23:D23"/>
    <mergeCell ref="B13:B17"/>
    <mergeCell ref="C13:D13"/>
    <mergeCell ref="C14:D14"/>
    <mergeCell ref="C15:D15"/>
    <mergeCell ref="C16:D16"/>
    <mergeCell ref="C17:D17"/>
    <mergeCell ref="A18:B23"/>
  </mergeCells>
  <conditionalFormatting sqref="N4:N23">
    <cfRule type="colorScale" priority="1">
      <colorScale>
        <cfvo type="min"/>
        <cfvo type="max"/>
        <color rgb="FFFFFFFF"/>
        <color rgb="FFE67C73"/>
      </colorScale>
    </cfRule>
  </conditionalFormatting>
  <conditionalFormatting sqref="R4:R23">
    <cfRule type="colorScale" priority="2">
      <colorScale>
        <cfvo type="min"/>
        <cfvo type="max"/>
        <color rgb="FFFFFFFF"/>
        <color rgb="FFE67C73"/>
      </colorScale>
    </cfRule>
  </conditionalFormatting>
  <conditionalFormatting sqref="O4:O23">
    <cfRule type="colorScale" priority="3">
      <colorScale>
        <cfvo type="min"/>
        <cfvo type="max"/>
        <color rgb="FFFFFFFF"/>
        <color rgb="FFE67C73"/>
      </colorScale>
    </cfRule>
  </conditionalFormatting>
  <conditionalFormatting sqref="T4:T23">
    <cfRule type="colorScale" priority="4">
      <colorScale>
        <cfvo type="min"/>
        <cfvo type="max"/>
        <color rgb="FFFFFFFF"/>
        <color rgb="FFE67C73"/>
      </colorScale>
    </cfRule>
  </conditionalFormatting>
  <conditionalFormatting sqref="S4:S23">
    <cfRule type="colorScale" priority="5">
      <colorScale>
        <cfvo type="min"/>
        <cfvo type="max"/>
        <color rgb="FFFFFFFF"/>
        <color rgb="FFE67C73"/>
      </colorScale>
    </cfRule>
  </conditionalFormatting>
  <conditionalFormatting sqref="F4:G23 M4:M23">
    <cfRule type="colorScale" priority="6">
      <colorScale>
        <cfvo type="min"/>
        <cfvo type="max"/>
        <color rgb="FFFFFFFF"/>
        <color rgb="FFE67C73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1002"/>
  <sheetViews>
    <sheetView tabSelected="1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7" sqref="F7"/>
    </sheetView>
  </sheetViews>
  <sheetFormatPr defaultColWidth="12.5703125" defaultRowHeight="15.75" customHeight="1" x14ac:dyDescent="0.2"/>
  <cols>
    <col min="1" max="1" width="2.7109375" customWidth="1"/>
    <col min="2" max="2" width="13" customWidth="1"/>
    <col min="3" max="3" width="16" customWidth="1"/>
    <col min="4" max="4" width="34.42578125" customWidth="1"/>
    <col min="5" max="30" width="5.42578125" customWidth="1"/>
  </cols>
  <sheetData>
    <row r="1" spans="1:30" ht="12.75" x14ac:dyDescent="0.2">
      <c r="A1" s="211"/>
      <c r="B1" s="155"/>
      <c r="C1" s="155"/>
      <c r="D1" s="155"/>
      <c r="E1" s="211"/>
      <c r="F1" s="211" t="s">
        <v>71</v>
      </c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212" t="s">
        <v>128</v>
      </c>
      <c r="AA1" s="212" t="s">
        <v>129</v>
      </c>
      <c r="AB1" s="212" t="s">
        <v>130</v>
      </c>
      <c r="AC1" s="212" t="s">
        <v>131</v>
      </c>
      <c r="AD1" s="212" t="s">
        <v>132</v>
      </c>
    </row>
    <row r="2" spans="1:30" ht="12.75" x14ac:dyDescent="0.2">
      <c r="A2" s="155"/>
      <c r="B2" s="155"/>
      <c r="C2" s="155"/>
      <c r="D2" s="155"/>
      <c r="E2" s="155"/>
      <c r="F2" s="214" t="s">
        <v>133</v>
      </c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3"/>
      <c r="T2" s="203" t="s">
        <v>134</v>
      </c>
      <c r="U2" s="165"/>
      <c r="V2" s="165"/>
      <c r="W2" s="165"/>
      <c r="X2" s="165"/>
      <c r="Y2" s="186"/>
      <c r="Z2" s="155"/>
      <c r="AA2" s="155"/>
      <c r="AB2" s="155"/>
      <c r="AC2" s="155"/>
      <c r="AD2" s="155"/>
    </row>
    <row r="3" spans="1:30" ht="12.75" x14ac:dyDescent="0.2">
      <c r="A3" s="155"/>
      <c r="B3" s="155"/>
      <c r="C3" s="155"/>
      <c r="D3" s="155"/>
      <c r="E3" s="155"/>
      <c r="F3" s="204" t="s">
        <v>135</v>
      </c>
      <c r="G3" s="165"/>
      <c r="H3" s="165"/>
      <c r="I3" s="165"/>
      <c r="J3" s="165"/>
      <c r="K3" s="165"/>
      <c r="L3" s="165"/>
      <c r="M3" s="165"/>
      <c r="N3" s="186"/>
      <c r="O3" s="205" t="s">
        <v>136</v>
      </c>
      <c r="P3" s="165"/>
      <c r="Q3" s="165"/>
      <c r="R3" s="165"/>
      <c r="S3" s="165"/>
      <c r="T3" s="188"/>
      <c r="U3" s="161"/>
      <c r="V3" s="161"/>
      <c r="W3" s="161"/>
      <c r="X3" s="161"/>
      <c r="Y3" s="181"/>
      <c r="Z3" s="155"/>
      <c r="AA3" s="155"/>
      <c r="AB3" s="155"/>
      <c r="AC3" s="155"/>
      <c r="AD3" s="155"/>
    </row>
    <row r="4" spans="1:30" ht="12.75" x14ac:dyDescent="0.2">
      <c r="A4" s="155"/>
      <c r="B4" s="155"/>
      <c r="C4" s="155"/>
      <c r="D4" s="155"/>
      <c r="E4" s="155"/>
      <c r="F4" s="217" t="s">
        <v>137</v>
      </c>
      <c r="G4" s="215" t="s">
        <v>138</v>
      </c>
      <c r="H4" s="215" t="s">
        <v>139</v>
      </c>
      <c r="I4" s="215" t="s">
        <v>140</v>
      </c>
      <c r="J4" s="215" t="s">
        <v>141</v>
      </c>
      <c r="K4" s="215" t="s">
        <v>142</v>
      </c>
      <c r="L4" s="215" t="s">
        <v>143</v>
      </c>
      <c r="M4" s="215" t="s">
        <v>144</v>
      </c>
      <c r="N4" s="216" t="s">
        <v>145</v>
      </c>
      <c r="O4" s="206" t="s">
        <v>146</v>
      </c>
      <c r="P4" s="206" t="s">
        <v>147</v>
      </c>
      <c r="Q4" s="206" t="s">
        <v>148</v>
      </c>
      <c r="R4" s="206" t="s">
        <v>149</v>
      </c>
      <c r="S4" s="207" t="s">
        <v>150</v>
      </c>
      <c r="T4" s="208" t="s">
        <v>151</v>
      </c>
      <c r="U4" s="209" t="s">
        <v>152</v>
      </c>
      <c r="V4" s="209" t="s">
        <v>153</v>
      </c>
      <c r="W4" s="209" t="s">
        <v>154</v>
      </c>
      <c r="X4" s="209" t="s">
        <v>155</v>
      </c>
      <c r="Y4" s="210" t="s">
        <v>156</v>
      </c>
      <c r="Z4" s="155"/>
      <c r="AA4" s="155"/>
      <c r="AB4" s="155"/>
      <c r="AC4" s="155"/>
      <c r="AD4" s="155"/>
    </row>
    <row r="5" spans="1:30" ht="190.5" customHeight="1" x14ac:dyDescent="0.2">
      <c r="A5" s="155"/>
      <c r="B5" s="155"/>
      <c r="C5" s="155"/>
      <c r="D5" s="155"/>
      <c r="E5" s="155"/>
      <c r="F5" s="188"/>
      <c r="G5" s="161"/>
      <c r="H5" s="161"/>
      <c r="I5" s="161"/>
      <c r="J5" s="161"/>
      <c r="K5" s="161"/>
      <c r="L5" s="161"/>
      <c r="M5" s="161"/>
      <c r="N5" s="181"/>
      <c r="O5" s="161"/>
      <c r="P5" s="161"/>
      <c r="Q5" s="161"/>
      <c r="R5" s="161"/>
      <c r="S5" s="181"/>
      <c r="T5" s="188"/>
      <c r="U5" s="161"/>
      <c r="V5" s="161"/>
      <c r="W5" s="161"/>
      <c r="X5" s="161"/>
      <c r="Y5" s="181"/>
      <c r="Z5" s="155"/>
      <c r="AA5" s="155"/>
      <c r="AB5" s="155"/>
      <c r="AC5" s="155"/>
      <c r="AD5" s="155"/>
    </row>
    <row r="6" spans="1:30" ht="31.5" customHeight="1" x14ac:dyDescent="0.2">
      <c r="A6" s="213"/>
      <c r="B6" s="161"/>
      <c r="C6" s="161"/>
      <c r="D6" s="161"/>
      <c r="E6" s="2" t="s">
        <v>157</v>
      </c>
      <c r="F6" s="103">
        <f>'Оценка компонентов'!U4</f>
        <v>2.7839199320770565</v>
      </c>
      <c r="G6" s="104">
        <f>'Оценка компонентов'!U5</f>
        <v>11.586153014275423</v>
      </c>
      <c r="H6" s="104">
        <f>'Оценка компонентов'!U6</f>
        <v>2.6548756760707146</v>
      </c>
      <c r="I6" s="104">
        <f>'Оценка компонентов'!U7</f>
        <v>4.1318260548151065</v>
      </c>
      <c r="J6" s="104">
        <f>'Оценка компонентов'!U8</f>
        <v>2.5252600494127782</v>
      </c>
      <c r="K6" s="104">
        <f>'Оценка компонентов'!U9</f>
        <v>2.4841796656256991</v>
      </c>
      <c r="L6" s="104">
        <f>'Оценка компонентов'!U10</f>
        <v>3.4285348595805432</v>
      </c>
      <c r="M6" s="104">
        <f>'Оценка компонентов'!U11</f>
        <v>4.4105150052866335</v>
      </c>
      <c r="N6" s="105">
        <f>'Оценка компонентов'!U12</f>
        <v>1.7376687505044819</v>
      </c>
      <c r="O6" s="104">
        <f>'Оценка компонентов'!U13</f>
        <v>4.9277453724860285</v>
      </c>
      <c r="P6" s="104">
        <f>'Оценка компонентов'!U14</f>
        <v>8.7496669822516875</v>
      </c>
      <c r="Q6" s="104">
        <f>'Оценка компонентов'!U15</f>
        <v>3.4419834477065052</v>
      </c>
      <c r="R6" s="104">
        <f>'Оценка компонентов'!U16</f>
        <v>4.1435644178614659</v>
      </c>
      <c r="S6" s="106">
        <f>'Оценка компонентов'!U17</f>
        <v>5.920643750575306</v>
      </c>
      <c r="T6" s="104">
        <f>'Оценка компонентов'!U18</f>
        <v>5.32812849799679</v>
      </c>
      <c r="U6" s="104">
        <f>'Оценка компонентов'!U19</f>
        <v>3.4285270858301811</v>
      </c>
      <c r="V6" s="104">
        <f>'Оценка компонентов'!U20</f>
        <v>3.2071687669020976</v>
      </c>
      <c r="W6" s="104">
        <f>'Оценка компонентов'!U21</f>
        <v>5.1559243799815802</v>
      </c>
      <c r="X6" s="104">
        <f>'Оценка компонентов'!U22</f>
        <v>12.940184852298595</v>
      </c>
      <c r="Y6" s="105">
        <f>'Оценка компонентов'!U23</f>
        <v>19.013529438461333</v>
      </c>
      <c r="Z6" s="155"/>
      <c r="AA6" s="155"/>
      <c r="AB6" s="155"/>
      <c r="AC6" s="155"/>
      <c r="AD6" s="155"/>
    </row>
    <row r="7" spans="1:30" ht="31.5" customHeight="1" x14ac:dyDescent="0.2">
      <c r="A7" s="218" t="s">
        <v>0</v>
      </c>
      <c r="B7" s="173" t="s">
        <v>158</v>
      </c>
      <c r="C7" s="175" t="s">
        <v>159</v>
      </c>
      <c r="D7" s="55" t="s">
        <v>160</v>
      </c>
      <c r="E7" s="107">
        <f>'Оценка функций'!H2</f>
        <v>7</v>
      </c>
      <c r="F7" s="107"/>
      <c r="G7" s="108"/>
      <c r="H7" s="108"/>
      <c r="I7" s="109">
        <v>1</v>
      </c>
      <c r="J7" s="110"/>
      <c r="K7" s="108"/>
      <c r="L7" s="108"/>
      <c r="M7" s="108"/>
      <c r="N7" s="111"/>
      <c r="O7" s="112">
        <v>1</v>
      </c>
      <c r="P7" s="108"/>
      <c r="Q7" s="108"/>
      <c r="R7" s="108"/>
      <c r="S7" s="111"/>
      <c r="T7" s="113"/>
      <c r="U7" s="108"/>
      <c r="V7" s="108"/>
      <c r="W7" s="108"/>
      <c r="X7" s="108"/>
      <c r="Y7" s="111"/>
      <c r="Z7" s="114">
        <f t="shared" ref="Z7:Z23" si="0">SUM(F7:Y7)</f>
        <v>2</v>
      </c>
      <c r="AA7" s="115">
        <f t="shared" ref="AA7:AA23" si="1">E7/Z7</f>
        <v>3.5</v>
      </c>
      <c r="AB7" s="116">
        <f t="shared" ref="AB7:AB23" si="2">SUMPRODUCT(F7:Y7,F$25:$Y$25)</f>
        <v>4.835789679455968</v>
      </c>
      <c r="AC7" s="114">
        <f t="shared" ref="AC7:AC23" si="3">ROUND((((AB7-MIN($AB$7:$AB$23))/(MAX($AB$7:$AB$23) - MIN($AB$7:$AB$23)))+0.1)/11*10*20,0)/2</f>
        <v>2.5</v>
      </c>
      <c r="AD7" s="116">
        <f t="shared" ref="AD7:AD23" si="4">E7/AB7</f>
        <v>1.4475402083217788</v>
      </c>
    </row>
    <row r="8" spans="1:30" ht="31.5" customHeight="1" x14ac:dyDescent="0.2">
      <c r="A8" s="168"/>
      <c r="B8" s="168"/>
      <c r="C8" s="150"/>
      <c r="D8" s="61" t="s">
        <v>161</v>
      </c>
      <c r="E8" s="107">
        <f>'Оценка функций'!H3</f>
        <v>10</v>
      </c>
      <c r="F8" s="107"/>
      <c r="G8" s="114"/>
      <c r="H8" s="114"/>
      <c r="I8" s="117"/>
      <c r="J8" s="114"/>
      <c r="K8" s="118">
        <v>1</v>
      </c>
      <c r="L8" s="114"/>
      <c r="M8" s="114"/>
      <c r="N8" s="119"/>
      <c r="O8" s="114"/>
      <c r="P8" s="114"/>
      <c r="Q8" s="114"/>
      <c r="R8" s="120">
        <v>1</v>
      </c>
      <c r="S8" s="119"/>
      <c r="T8" s="107"/>
      <c r="U8" s="114"/>
      <c r="V8" s="114"/>
      <c r="W8" s="114"/>
      <c r="X8" s="114"/>
      <c r="Y8" s="119"/>
      <c r="Z8" s="114">
        <f t="shared" si="0"/>
        <v>2</v>
      </c>
      <c r="AA8" s="115">
        <f t="shared" si="1"/>
        <v>5</v>
      </c>
      <c r="AB8" s="116">
        <f t="shared" si="2"/>
        <v>4.5559618745564325</v>
      </c>
      <c r="AC8" s="114">
        <f t="shared" si="3"/>
        <v>2.5</v>
      </c>
      <c r="AD8" s="116">
        <f t="shared" si="4"/>
        <v>2.1949261814166516</v>
      </c>
    </row>
    <row r="9" spans="1:30" ht="31.5" customHeight="1" x14ac:dyDescent="0.2">
      <c r="A9" s="168"/>
      <c r="B9" s="168"/>
      <c r="C9" s="176" t="s">
        <v>162</v>
      </c>
      <c r="D9" s="155"/>
      <c r="E9" s="107">
        <f>'Оценка функций'!H4</f>
        <v>3</v>
      </c>
      <c r="F9" s="107"/>
      <c r="G9" s="114"/>
      <c r="H9" s="114"/>
      <c r="I9" s="114"/>
      <c r="J9" s="118">
        <v>1</v>
      </c>
      <c r="K9" s="114"/>
      <c r="L9" s="114"/>
      <c r="M9" s="114"/>
      <c r="N9" s="121"/>
      <c r="O9" s="120">
        <v>1</v>
      </c>
      <c r="P9" s="114"/>
      <c r="Q9" s="114"/>
      <c r="R9" s="114"/>
      <c r="S9" s="119"/>
      <c r="T9" s="107"/>
      <c r="U9" s="114"/>
      <c r="V9" s="114"/>
      <c r="W9" s="114"/>
      <c r="X9" s="114"/>
      <c r="Y9" s="119"/>
      <c r="Z9" s="114">
        <f t="shared" si="0"/>
        <v>2</v>
      </c>
      <c r="AA9" s="115">
        <f t="shared" si="1"/>
        <v>1.5</v>
      </c>
      <c r="AB9" s="116">
        <f t="shared" si="2"/>
        <v>1.9665936493472502</v>
      </c>
      <c r="AC9" s="114">
        <f t="shared" si="3"/>
        <v>1.5</v>
      </c>
      <c r="AD9" s="116">
        <f t="shared" si="4"/>
        <v>1.5254803660104146</v>
      </c>
    </row>
    <row r="10" spans="1:30" ht="31.5" customHeight="1" x14ac:dyDescent="0.2">
      <c r="A10" s="168"/>
      <c r="B10" s="174"/>
      <c r="C10" s="177" t="s">
        <v>163</v>
      </c>
      <c r="D10" s="163"/>
      <c r="E10" s="107">
        <f>'Оценка функций'!H5</f>
        <v>9</v>
      </c>
      <c r="F10" s="122"/>
      <c r="G10" s="114"/>
      <c r="H10" s="114"/>
      <c r="I10" s="114"/>
      <c r="J10" s="118">
        <v>1</v>
      </c>
      <c r="K10" s="114"/>
      <c r="L10" s="114"/>
      <c r="M10" s="114"/>
      <c r="N10" s="123"/>
      <c r="O10" s="120">
        <v>1</v>
      </c>
      <c r="P10" s="114"/>
      <c r="Q10" s="114"/>
      <c r="R10" s="114"/>
      <c r="S10" s="119"/>
      <c r="T10" s="107"/>
      <c r="U10" s="120">
        <v>1</v>
      </c>
      <c r="V10" s="120">
        <v>1</v>
      </c>
      <c r="W10" s="114"/>
      <c r="X10" s="114"/>
      <c r="Y10" s="119"/>
      <c r="Z10" s="114">
        <f t="shared" si="0"/>
        <v>4</v>
      </c>
      <c r="AA10" s="115">
        <f t="shared" si="1"/>
        <v>2.25</v>
      </c>
      <c r="AB10" s="116">
        <f t="shared" si="2"/>
        <v>5.2844415757133891</v>
      </c>
      <c r="AC10" s="114">
        <f t="shared" si="3"/>
        <v>3</v>
      </c>
      <c r="AD10" s="116">
        <f t="shared" si="4"/>
        <v>1.7031127832622537</v>
      </c>
    </row>
    <row r="11" spans="1:30" ht="31.5" customHeight="1" x14ac:dyDescent="0.2">
      <c r="A11" s="168"/>
      <c r="B11" s="67"/>
      <c r="C11" s="162" t="s">
        <v>164</v>
      </c>
      <c r="D11" s="163"/>
      <c r="E11" s="107">
        <f>'Оценка функций'!H6</f>
        <v>10</v>
      </c>
      <c r="F11" s="124"/>
      <c r="G11" s="125"/>
      <c r="H11" s="125"/>
      <c r="I11" s="125"/>
      <c r="J11" s="125"/>
      <c r="K11" s="126"/>
      <c r="L11" s="125"/>
      <c r="M11" s="127">
        <v>1</v>
      </c>
      <c r="N11" s="128"/>
      <c r="O11" s="125"/>
      <c r="P11" s="125"/>
      <c r="Q11" s="125"/>
      <c r="R11" s="125"/>
      <c r="S11" s="129">
        <v>1</v>
      </c>
      <c r="T11" s="124"/>
      <c r="U11" s="125"/>
      <c r="V11" s="125"/>
      <c r="W11" s="125"/>
      <c r="X11" s="125"/>
      <c r="Y11" s="128"/>
      <c r="Z11" s="114">
        <f t="shared" si="0"/>
        <v>2</v>
      </c>
      <c r="AA11" s="115">
        <f t="shared" si="1"/>
        <v>5</v>
      </c>
      <c r="AB11" s="116">
        <f t="shared" si="2"/>
        <v>7.3708368805742861</v>
      </c>
      <c r="AC11" s="114">
        <f t="shared" si="3"/>
        <v>4</v>
      </c>
      <c r="AD11" s="116">
        <f t="shared" si="4"/>
        <v>1.3566980469144323</v>
      </c>
    </row>
    <row r="12" spans="1:30" ht="31.5" customHeight="1" x14ac:dyDescent="0.2">
      <c r="A12" s="168"/>
      <c r="B12" s="178" t="s">
        <v>165</v>
      </c>
      <c r="C12" s="159" t="s">
        <v>166</v>
      </c>
      <c r="D12" s="155"/>
      <c r="E12" s="107">
        <f>'Оценка функций'!H7</f>
        <v>9</v>
      </c>
      <c r="F12" s="107"/>
      <c r="G12" s="114"/>
      <c r="H12" s="118">
        <v>1</v>
      </c>
      <c r="I12" s="114"/>
      <c r="J12" s="114"/>
      <c r="K12" s="114"/>
      <c r="L12" s="114"/>
      <c r="M12" s="117"/>
      <c r="N12" s="119"/>
      <c r="O12" s="120">
        <v>1</v>
      </c>
      <c r="P12" s="114"/>
      <c r="Q12" s="114"/>
      <c r="R12" s="114"/>
      <c r="S12" s="119"/>
      <c r="T12" s="107"/>
      <c r="U12" s="114"/>
      <c r="V12" s="120">
        <v>1</v>
      </c>
      <c r="W12" s="114"/>
      <c r="X12" s="114"/>
      <c r="Y12" s="119"/>
      <c r="Z12" s="114">
        <f t="shared" si="0"/>
        <v>3</v>
      </c>
      <c r="AA12" s="115">
        <f t="shared" si="1"/>
        <v>3</v>
      </c>
      <c r="AB12" s="116">
        <f t="shared" si="2"/>
        <v>4.9624236841626246</v>
      </c>
      <c r="AC12" s="114">
        <f t="shared" si="3"/>
        <v>2.5</v>
      </c>
      <c r="AD12" s="116">
        <f t="shared" si="4"/>
        <v>1.8136299060322354</v>
      </c>
    </row>
    <row r="13" spans="1:30" ht="31.5" customHeight="1" x14ac:dyDescent="0.2">
      <c r="A13" s="168"/>
      <c r="B13" s="150"/>
      <c r="C13" s="160" t="s">
        <v>167</v>
      </c>
      <c r="D13" s="161"/>
      <c r="E13" s="130">
        <f>'Оценка функций'!H8</f>
        <v>8</v>
      </c>
      <c r="F13" s="107"/>
      <c r="G13" s="114"/>
      <c r="H13" s="114"/>
      <c r="I13" s="114"/>
      <c r="J13" s="114"/>
      <c r="K13" s="114"/>
      <c r="L13" s="114"/>
      <c r="M13" s="114"/>
      <c r="N13" s="119"/>
      <c r="O13" s="120">
        <v>1</v>
      </c>
      <c r="P13" s="114"/>
      <c r="Q13" s="114"/>
      <c r="R13" s="114"/>
      <c r="S13" s="119"/>
      <c r="T13" s="107"/>
      <c r="U13" s="114"/>
      <c r="V13" s="114"/>
      <c r="W13" s="114"/>
      <c r="X13" s="114"/>
      <c r="Y13" s="123">
        <v>1</v>
      </c>
      <c r="Z13" s="114">
        <f t="shared" si="0"/>
        <v>2</v>
      </c>
      <c r="AA13" s="115">
        <f t="shared" si="1"/>
        <v>4</v>
      </c>
      <c r="AB13" s="116">
        <f t="shared" si="2"/>
        <v>19.717493063102193</v>
      </c>
      <c r="AC13" s="114">
        <f t="shared" si="3"/>
        <v>10</v>
      </c>
      <c r="AD13" s="116">
        <f t="shared" si="4"/>
        <v>0.40573109240599087</v>
      </c>
    </row>
    <row r="14" spans="1:30" ht="31.5" customHeight="1" x14ac:dyDescent="0.2">
      <c r="A14" s="168"/>
      <c r="B14" s="167" t="s">
        <v>168</v>
      </c>
      <c r="C14" s="164" t="s">
        <v>169</v>
      </c>
      <c r="D14" s="165"/>
      <c r="E14" s="107">
        <f>'Оценка функций'!H9</f>
        <v>4</v>
      </c>
      <c r="F14" s="113"/>
      <c r="G14" s="108"/>
      <c r="H14" s="110"/>
      <c r="I14" s="108"/>
      <c r="J14" s="108"/>
      <c r="K14" s="108"/>
      <c r="L14" s="109">
        <v>1</v>
      </c>
      <c r="M14" s="108"/>
      <c r="N14" s="111"/>
      <c r="O14" s="108"/>
      <c r="P14" s="108"/>
      <c r="Q14" s="112">
        <v>1</v>
      </c>
      <c r="R14" s="108"/>
      <c r="S14" s="111"/>
      <c r="T14" s="113"/>
      <c r="U14" s="108"/>
      <c r="V14" s="108"/>
      <c r="W14" s="108"/>
      <c r="X14" s="108"/>
      <c r="Y14" s="111"/>
      <c r="Z14" s="114">
        <f t="shared" si="0"/>
        <v>2</v>
      </c>
      <c r="AA14" s="115">
        <f t="shared" si="1"/>
        <v>2</v>
      </c>
      <c r="AB14" s="116">
        <f t="shared" si="2"/>
        <v>4.1169315491218441</v>
      </c>
      <c r="AC14" s="114">
        <f t="shared" si="3"/>
        <v>2.5</v>
      </c>
      <c r="AD14" s="116">
        <f t="shared" si="4"/>
        <v>0.97159740264644767</v>
      </c>
    </row>
    <row r="15" spans="1:30" ht="31.5" customHeight="1" x14ac:dyDescent="0.2">
      <c r="A15" s="168"/>
      <c r="B15" s="168"/>
      <c r="C15" s="166" t="s">
        <v>170</v>
      </c>
      <c r="D15" s="155"/>
      <c r="E15" s="107">
        <f>'Оценка функций'!H10</f>
        <v>5</v>
      </c>
      <c r="F15" s="131"/>
      <c r="G15" s="120">
        <v>1</v>
      </c>
      <c r="H15" s="114"/>
      <c r="I15" s="114"/>
      <c r="J15" s="114"/>
      <c r="K15" s="114"/>
      <c r="L15" s="117"/>
      <c r="M15" s="114"/>
      <c r="N15" s="132">
        <v>1</v>
      </c>
      <c r="O15" s="114"/>
      <c r="P15" s="114"/>
      <c r="Q15" s="120">
        <v>1</v>
      </c>
      <c r="R15" s="114"/>
      <c r="S15" s="119"/>
      <c r="T15" s="107"/>
      <c r="U15" s="114"/>
      <c r="V15" s="114"/>
      <c r="W15" s="114"/>
      <c r="X15" s="114"/>
      <c r="Y15" s="119"/>
      <c r="Z15" s="114">
        <f t="shared" si="0"/>
        <v>3</v>
      </c>
      <c r="AA15" s="115">
        <f t="shared" si="1"/>
        <v>1.6666666666666667</v>
      </c>
      <c r="AB15" s="116">
        <f t="shared" si="2"/>
        <v>12.853772620651553</v>
      </c>
      <c r="AC15" s="114">
        <f t="shared" si="3"/>
        <v>6.5</v>
      </c>
      <c r="AD15" s="116">
        <f t="shared" si="4"/>
        <v>0.38899085486907825</v>
      </c>
    </row>
    <row r="16" spans="1:30" ht="31.5" customHeight="1" x14ac:dyDescent="0.2">
      <c r="A16" s="168"/>
      <c r="B16" s="168"/>
      <c r="C16" s="166" t="s">
        <v>171</v>
      </c>
      <c r="D16" s="155"/>
      <c r="E16" s="107">
        <f>'Оценка функций'!H11</f>
        <v>5</v>
      </c>
      <c r="F16" s="131">
        <v>1</v>
      </c>
      <c r="G16" s="120"/>
      <c r="H16" s="114"/>
      <c r="I16" s="114"/>
      <c r="J16" s="114"/>
      <c r="K16" s="114"/>
      <c r="L16" s="117"/>
      <c r="M16" s="114"/>
      <c r="N16" s="132">
        <v>1</v>
      </c>
      <c r="O16" s="114"/>
      <c r="P16" s="114"/>
      <c r="Q16" s="120">
        <v>1</v>
      </c>
      <c r="R16" s="114"/>
      <c r="S16" s="119"/>
      <c r="T16" s="107"/>
      <c r="U16" s="114"/>
      <c r="V16" s="114"/>
      <c r="W16" s="114"/>
      <c r="X16" s="114"/>
      <c r="Y16" s="119"/>
      <c r="Z16" s="114">
        <f t="shared" si="0"/>
        <v>3</v>
      </c>
      <c r="AA16" s="115">
        <f t="shared" si="1"/>
        <v>1.6666666666666667</v>
      </c>
      <c r="AB16" s="116">
        <f t="shared" si="2"/>
        <v>4.0515395384531852</v>
      </c>
      <c r="AC16" s="114">
        <f t="shared" si="3"/>
        <v>2.5</v>
      </c>
      <c r="AD16" s="116">
        <f t="shared" si="4"/>
        <v>1.234098779623146</v>
      </c>
    </row>
    <row r="17" spans="1:30" ht="31.5" customHeight="1" x14ac:dyDescent="0.2">
      <c r="A17" s="168"/>
      <c r="B17" s="150"/>
      <c r="C17" s="179" t="s">
        <v>172</v>
      </c>
      <c r="D17" s="161"/>
      <c r="E17" s="130">
        <f>'Оценка функций'!H12</f>
        <v>5</v>
      </c>
      <c r="F17" s="133"/>
      <c r="G17" s="134"/>
      <c r="H17" s="134"/>
      <c r="I17" s="114"/>
      <c r="J17" s="114"/>
      <c r="K17" s="114"/>
      <c r="L17" s="134"/>
      <c r="M17" s="134"/>
      <c r="N17" s="135">
        <v>1</v>
      </c>
      <c r="O17" s="134"/>
      <c r="P17" s="134"/>
      <c r="Q17" s="136">
        <v>1</v>
      </c>
      <c r="R17" s="134"/>
      <c r="S17" s="137"/>
      <c r="T17" s="130"/>
      <c r="U17" s="134"/>
      <c r="V17" s="134"/>
      <c r="W17" s="134"/>
      <c r="X17" s="134"/>
      <c r="Y17" s="137"/>
      <c r="Z17" s="114">
        <f t="shared" si="0"/>
        <v>2</v>
      </c>
      <c r="AA17" s="115">
        <f t="shared" si="1"/>
        <v>2.5</v>
      </c>
      <c r="AB17" s="116">
        <f t="shared" si="2"/>
        <v>1.2676196063761282</v>
      </c>
      <c r="AC17" s="114">
        <f t="shared" si="3"/>
        <v>1</v>
      </c>
      <c r="AD17" s="116">
        <f t="shared" si="4"/>
        <v>3.9444009660705732</v>
      </c>
    </row>
    <row r="18" spans="1:30" ht="31.5" customHeight="1" x14ac:dyDescent="0.2">
      <c r="A18" s="168"/>
      <c r="B18" s="169" t="s">
        <v>173</v>
      </c>
      <c r="C18" s="170" t="s">
        <v>174</v>
      </c>
      <c r="D18" s="165"/>
      <c r="E18" s="107">
        <f>'Оценка функций'!H13</f>
        <v>6</v>
      </c>
      <c r="F18" s="107"/>
      <c r="G18" s="114"/>
      <c r="H18" s="114"/>
      <c r="I18" s="108"/>
      <c r="J18" s="108"/>
      <c r="K18" s="108"/>
      <c r="L18" s="114"/>
      <c r="M18" s="114"/>
      <c r="N18" s="119"/>
      <c r="O18" s="120">
        <v>1</v>
      </c>
      <c r="P18" s="114"/>
      <c r="Q18" s="114"/>
      <c r="R18" s="114"/>
      <c r="S18" s="119"/>
      <c r="T18" s="131">
        <v>1</v>
      </c>
      <c r="U18" s="114"/>
      <c r="V18" s="114"/>
      <c r="W18" s="114"/>
      <c r="X18" s="114"/>
      <c r="Y18" s="119"/>
      <c r="Z18" s="114">
        <f t="shared" si="0"/>
        <v>2</v>
      </c>
      <c r="AA18" s="115">
        <f t="shared" si="1"/>
        <v>3</v>
      </c>
      <c r="AB18" s="116">
        <f t="shared" si="2"/>
        <v>3.3680278736392562</v>
      </c>
      <c r="AC18" s="114">
        <f t="shared" si="3"/>
        <v>2</v>
      </c>
      <c r="AD18" s="116">
        <f t="shared" si="4"/>
        <v>1.7814579407019036</v>
      </c>
    </row>
    <row r="19" spans="1:30" ht="31.5" customHeight="1" x14ac:dyDescent="0.2">
      <c r="A19" s="168"/>
      <c r="B19" s="168"/>
      <c r="C19" s="171" t="s">
        <v>175</v>
      </c>
      <c r="D19" s="155"/>
      <c r="E19" s="107">
        <f>'Оценка функций'!H14</f>
        <v>4</v>
      </c>
      <c r="F19" s="107"/>
      <c r="G19" s="114"/>
      <c r="H19" s="114"/>
      <c r="I19" s="114"/>
      <c r="J19" s="114"/>
      <c r="K19" s="114"/>
      <c r="L19" s="114"/>
      <c r="M19" s="114"/>
      <c r="N19" s="119"/>
      <c r="O19" s="120">
        <v>1</v>
      </c>
      <c r="P19" s="114"/>
      <c r="Q19" s="114"/>
      <c r="R19" s="114"/>
      <c r="S19" s="119"/>
      <c r="T19" s="131">
        <v>1</v>
      </c>
      <c r="U19" s="114"/>
      <c r="V19" s="114"/>
      <c r="W19" s="114"/>
      <c r="X19" s="114"/>
      <c r="Y19" s="119"/>
      <c r="Z19" s="114">
        <f t="shared" si="0"/>
        <v>2</v>
      </c>
      <c r="AA19" s="115">
        <f t="shared" si="1"/>
        <v>2</v>
      </c>
      <c r="AB19" s="116">
        <f t="shared" si="2"/>
        <v>3.3680278736392562</v>
      </c>
      <c r="AC19" s="114">
        <f t="shared" si="3"/>
        <v>2</v>
      </c>
      <c r="AD19" s="116">
        <f t="shared" si="4"/>
        <v>1.1876386271346022</v>
      </c>
    </row>
    <row r="20" spans="1:30" ht="31.5" customHeight="1" x14ac:dyDescent="0.2">
      <c r="A20" s="168"/>
      <c r="B20" s="168"/>
      <c r="C20" s="171" t="s">
        <v>176</v>
      </c>
      <c r="D20" s="155"/>
      <c r="E20" s="107">
        <f>'Оценка функций'!H15</f>
        <v>7</v>
      </c>
      <c r="F20" s="107"/>
      <c r="G20" s="114"/>
      <c r="H20" s="114"/>
      <c r="I20" s="114"/>
      <c r="J20" s="114"/>
      <c r="K20" s="114"/>
      <c r="L20" s="114"/>
      <c r="M20" s="114"/>
      <c r="N20" s="119"/>
      <c r="O20" s="114"/>
      <c r="P20" s="120">
        <v>1</v>
      </c>
      <c r="Q20" s="114"/>
      <c r="R20" s="114"/>
      <c r="S20" s="119"/>
      <c r="T20" s="107"/>
      <c r="U20" s="114"/>
      <c r="V20" s="114"/>
      <c r="W20" s="114"/>
      <c r="X20" s="120">
        <v>1</v>
      </c>
      <c r="Y20" s="119"/>
      <c r="Z20" s="114">
        <f t="shared" si="0"/>
        <v>2</v>
      </c>
      <c r="AA20" s="115">
        <f t="shared" si="1"/>
        <v>3.5</v>
      </c>
      <c r="AB20" s="116">
        <f t="shared" si="2"/>
        <v>17.315018343424438</v>
      </c>
      <c r="AC20" s="114">
        <f t="shared" si="3"/>
        <v>9</v>
      </c>
      <c r="AD20" s="116">
        <f t="shared" si="4"/>
        <v>0.40427332279773903</v>
      </c>
    </row>
    <row r="21" spans="1:30" ht="31.5" customHeight="1" x14ac:dyDescent="0.2">
      <c r="A21" s="168"/>
      <c r="B21" s="168"/>
      <c r="C21" s="171" t="s">
        <v>177</v>
      </c>
      <c r="D21" s="155"/>
      <c r="E21" s="107">
        <f>'Оценка функций'!H16</f>
        <v>8</v>
      </c>
      <c r="F21" s="107"/>
      <c r="G21" s="114"/>
      <c r="H21" s="114"/>
      <c r="I21" s="114"/>
      <c r="J21" s="114"/>
      <c r="K21" s="114"/>
      <c r="L21" s="114"/>
      <c r="M21" s="114"/>
      <c r="N21" s="119"/>
      <c r="O21" s="114"/>
      <c r="P21" s="120">
        <v>1</v>
      </c>
      <c r="Q21" s="114"/>
      <c r="R21" s="114"/>
      <c r="S21" s="119"/>
      <c r="T21" s="107"/>
      <c r="U21" s="114"/>
      <c r="V21" s="114"/>
      <c r="W21" s="120">
        <v>1</v>
      </c>
      <c r="X21" s="114"/>
      <c r="Y21" s="119"/>
      <c r="Z21" s="114">
        <f t="shared" si="0"/>
        <v>2</v>
      </c>
      <c r="AA21" s="115">
        <f t="shared" si="1"/>
        <v>4</v>
      </c>
      <c r="AB21" s="116">
        <f t="shared" si="2"/>
        <v>9.5307578711074239</v>
      </c>
      <c r="AC21" s="114">
        <f t="shared" si="3"/>
        <v>5</v>
      </c>
      <c r="AD21" s="116">
        <f t="shared" si="4"/>
        <v>0.83938760255908607</v>
      </c>
    </row>
    <row r="22" spans="1:30" ht="31.5" customHeight="1" x14ac:dyDescent="0.2">
      <c r="A22" s="168"/>
      <c r="B22" s="168"/>
      <c r="C22" s="171" t="s">
        <v>178</v>
      </c>
      <c r="D22" s="155"/>
      <c r="E22" s="107">
        <f>'Оценка функций'!H17</f>
        <v>10</v>
      </c>
      <c r="F22" s="107"/>
      <c r="G22" s="114"/>
      <c r="H22" s="114"/>
      <c r="I22" s="114"/>
      <c r="J22" s="114"/>
      <c r="K22" s="114"/>
      <c r="L22" s="114"/>
      <c r="M22" s="114"/>
      <c r="N22" s="119"/>
      <c r="O22" s="114"/>
      <c r="P22" s="114"/>
      <c r="Q22" s="114"/>
      <c r="R22" s="114"/>
      <c r="S22" s="123">
        <v>1</v>
      </c>
      <c r="T22" s="107"/>
      <c r="U22" s="120">
        <v>1</v>
      </c>
      <c r="V22" s="114"/>
      <c r="W22" s="114"/>
      <c r="X22" s="114"/>
      <c r="Y22" s="119"/>
      <c r="Z22" s="114">
        <f t="shared" si="0"/>
        <v>2</v>
      </c>
      <c r="AA22" s="115">
        <f t="shared" si="1"/>
        <v>5</v>
      </c>
      <c r="AB22" s="116">
        <f t="shared" si="2"/>
        <v>4.674585418202744</v>
      </c>
      <c r="AC22" s="114">
        <f t="shared" si="3"/>
        <v>2.5</v>
      </c>
      <c r="AD22" s="116">
        <f t="shared" si="4"/>
        <v>2.1392271410979453</v>
      </c>
    </row>
    <row r="23" spans="1:30" ht="31.5" customHeight="1" x14ac:dyDescent="0.2">
      <c r="A23" s="150"/>
      <c r="B23" s="150"/>
      <c r="C23" s="172" t="s">
        <v>179</v>
      </c>
      <c r="D23" s="161"/>
      <c r="E23" s="130">
        <f>'Оценка функций'!H18</f>
        <v>2</v>
      </c>
      <c r="F23" s="130"/>
      <c r="G23" s="134"/>
      <c r="H23" s="134"/>
      <c r="I23" s="134"/>
      <c r="J23" s="134"/>
      <c r="K23" s="134"/>
      <c r="L23" s="134"/>
      <c r="M23" s="134"/>
      <c r="N23" s="137"/>
      <c r="O23" s="136"/>
      <c r="P23" s="134"/>
      <c r="Q23" s="136">
        <v>1</v>
      </c>
      <c r="R23" s="136">
        <v>1</v>
      </c>
      <c r="S23" s="137"/>
      <c r="T23" s="130"/>
      <c r="U23" s="134"/>
      <c r="V23" s="134"/>
      <c r="W23" s="134"/>
      <c r="X23" s="134"/>
      <c r="Y23" s="137"/>
      <c r="Z23" s="114">
        <f t="shared" si="0"/>
        <v>2</v>
      </c>
      <c r="AA23" s="115">
        <f t="shared" si="1"/>
        <v>1</v>
      </c>
      <c r="AB23" s="116">
        <f t="shared" si="2"/>
        <v>2.7601788984720339</v>
      </c>
      <c r="AC23" s="114">
        <f t="shared" si="3"/>
        <v>1.5</v>
      </c>
      <c r="AD23" s="116">
        <f t="shared" si="4"/>
        <v>0.72459071443055745</v>
      </c>
    </row>
    <row r="24" spans="1:30" ht="31.5" customHeight="1" x14ac:dyDescent="0.2">
      <c r="A24" s="219" t="s">
        <v>180</v>
      </c>
      <c r="B24" s="155"/>
      <c r="C24" s="155"/>
      <c r="D24" s="155"/>
      <c r="E24" s="155"/>
      <c r="F24" s="114">
        <f t="shared" ref="F24:Y24" si="5">SUM(F7:F23)</f>
        <v>1</v>
      </c>
      <c r="G24" s="114">
        <f t="shared" si="5"/>
        <v>1</v>
      </c>
      <c r="H24" s="114">
        <f t="shared" si="5"/>
        <v>1</v>
      </c>
      <c r="I24" s="114">
        <f t="shared" si="5"/>
        <v>1</v>
      </c>
      <c r="J24" s="114">
        <f t="shared" si="5"/>
        <v>2</v>
      </c>
      <c r="K24" s="114">
        <f t="shared" si="5"/>
        <v>1</v>
      </c>
      <c r="L24" s="114">
        <f t="shared" si="5"/>
        <v>1</v>
      </c>
      <c r="M24" s="114">
        <f t="shared" si="5"/>
        <v>1</v>
      </c>
      <c r="N24" s="114">
        <f t="shared" si="5"/>
        <v>3</v>
      </c>
      <c r="O24" s="114">
        <f t="shared" si="5"/>
        <v>7</v>
      </c>
      <c r="P24" s="114">
        <f t="shared" si="5"/>
        <v>2</v>
      </c>
      <c r="Q24" s="114">
        <f t="shared" si="5"/>
        <v>5</v>
      </c>
      <c r="R24" s="114">
        <f t="shared" si="5"/>
        <v>2</v>
      </c>
      <c r="S24" s="114">
        <f t="shared" si="5"/>
        <v>2</v>
      </c>
      <c r="T24" s="114">
        <f t="shared" si="5"/>
        <v>2</v>
      </c>
      <c r="U24" s="114">
        <f t="shared" si="5"/>
        <v>2</v>
      </c>
      <c r="V24" s="114">
        <f t="shared" si="5"/>
        <v>2</v>
      </c>
      <c r="W24" s="114">
        <f t="shared" si="5"/>
        <v>1</v>
      </c>
      <c r="X24" s="114">
        <f t="shared" si="5"/>
        <v>1</v>
      </c>
      <c r="Y24" s="114">
        <f t="shared" si="5"/>
        <v>1</v>
      </c>
      <c r="AB24" s="115"/>
      <c r="AD24" s="114"/>
    </row>
    <row r="25" spans="1:30" ht="31.5" customHeight="1" x14ac:dyDescent="0.2">
      <c r="A25" s="219" t="s">
        <v>181</v>
      </c>
      <c r="B25" s="155"/>
      <c r="C25" s="155"/>
      <c r="D25" s="155"/>
      <c r="E25" s="155"/>
      <c r="F25" s="116">
        <f t="shared" ref="F25:Y25" si="6">F6/F24</f>
        <v>2.7839199320770565</v>
      </c>
      <c r="G25" s="116">
        <f t="shared" si="6"/>
        <v>11.586153014275423</v>
      </c>
      <c r="H25" s="116">
        <f t="shared" si="6"/>
        <v>2.6548756760707146</v>
      </c>
      <c r="I25" s="116">
        <f t="shared" si="6"/>
        <v>4.1318260548151065</v>
      </c>
      <c r="J25" s="116">
        <f t="shared" si="6"/>
        <v>1.2626300247063891</v>
      </c>
      <c r="K25" s="116">
        <f t="shared" si="6"/>
        <v>2.4841796656256991</v>
      </c>
      <c r="L25" s="116">
        <f t="shared" si="6"/>
        <v>3.4285348595805432</v>
      </c>
      <c r="M25" s="116">
        <f t="shared" si="6"/>
        <v>4.4105150052866335</v>
      </c>
      <c r="N25" s="116">
        <f t="shared" si="6"/>
        <v>0.57922291683482729</v>
      </c>
      <c r="O25" s="116">
        <f t="shared" si="6"/>
        <v>0.70396362464086126</v>
      </c>
      <c r="P25" s="116">
        <f t="shared" si="6"/>
        <v>4.3748334911258437</v>
      </c>
      <c r="Q25" s="116">
        <f t="shared" si="6"/>
        <v>0.68839668954130107</v>
      </c>
      <c r="R25" s="116">
        <f t="shared" si="6"/>
        <v>2.0717822089307329</v>
      </c>
      <c r="S25" s="116">
        <f t="shared" si="6"/>
        <v>2.960321875287653</v>
      </c>
      <c r="T25" s="116">
        <f t="shared" si="6"/>
        <v>2.664064248998395</v>
      </c>
      <c r="U25" s="116">
        <f t="shared" si="6"/>
        <v>1.7142635429150905</v>
      </c>
      <c r="V25" s="116">
        <f t="shared" si="6"/>
        <v>1.6035843834510488</v>
      </c>
      <c r="W25" s="116">
        <f t="shared" si="6"/>
        <v>5.1559243799815802</v>
      </c>
      <c r="X25" s="116">
        <f t="shared" si="6"/>
        <v>12.940184852298595</v>
      </c>
      <c r="Y25" s="116">
        <f t="shared" si="6"/>
        <v>19.013529438461333</v>
      </c>
      <c r="AB25" s="115"/>
      <c r="AD25" s="114"/>
    </row>
    <row r="26" spans="1:30" ht="31.5" customHeight="1" x14ac:dyDescent="0.2">
      <c r="A26" s="219" t="s">
        <v>182</v>
      </c>
      <c r="B26" s="155"/>
      <c r="C26" s="155"/>
      <c r="D26" s="155"/>
      <c r="E26" s="155"/>
      <c r="F26" s="138">
        <f t="shared" ref="F26:Y26" si="7">SUMPRODUCT(F7:F23,$AA$7:$AA$23)</f>
        <v>1.6666666666666667</v>
      </c>
      <c r="G26" s="138">
        <f t="shared" si="7"/>
        <v>1.6666666666666667</v>
      </c>
      <c r="H26" s="138">
        <f t="shared" si="7"/>
        <v>3</v>
      </c>
      <c r="I26" s="138">
        <f t="shared" si="7"/>
        <v>3.5</v>
      </c>
      <c r="J26" s="138">
        <f t="shared" si="7"/>
        <v>3.75</v>
      </c>
      <c r="K26" s="138">
        <f t="shared" si="7"/>
        <v>5</v>
      </c>
      <c r="L26" s="138">
        <f t="shared" si="7"/>
        <v>2</v>
      </c>
      <c r="M26" s="138">
        <f t="shared" si="7"/>
        <v>5</v>
      </c>
      <c r="N26" s="138">
        <f t="shared" si="7"/>
        <v>5.8333333333333339</v>
      </c>
      <c r="O26" s="138">
        <f t="shared" si="7"/>
        <v>19.25</v>
      </c>
      <c r="P26" s="138">
        <f t="shared" si="7"/>
        <v>7.5</v>
      </c>
      <c r="Q26" s="138">
        <f t="shared" si="7"/>
        <v>8.8333333333333339</v>
      </c>
      <c r="R26" s="138">
        <f t="shared" si="7"/>
        <v>6</v>
      </c>
      <c r="S26" s="138">
        <f t="shared" si="7"/>
        <v>10</v>
      </c>
      <c r="T26" s="138">
        <f t="shared" si="7"/>
        <v>5</v>
      </c>
      <c r="U26" s="138">
        <f t="shared" si="7"/>
        <v>7.25</v>
      </c>
      <c r="V26" s="138">
        <f t="shared" si="7"/>
        <v>5.25</v>
      </c>
      <c r="W26" s="138">
        <f t="shared" si="7"/>
        <v>4</v>
      </c>
      <c r="X26" s="138">
        <f t="shared" si="7"/>
        <v>3.5</v>
      </c>
      <c r="Y26" s="138">
        <f t="shared" si="7"/>
        <v>4</v>
      </c>
      <c r="AD26" s="114"/>
    </row>
    <row r="27" spans="1:30" ht="31.5" customHeight="1" x14ac:dyDescent="0.2">
      <c r="A27" s="219" t="s">
        <v>183</v>
      </c>
      <c r="B27" s="155"/>
      <c r="C27" s="155"/>
      <c r="D27" s="155"/>
      <c r="E27" s="155"/>
      <c r="F27" s="114">
        <f t="shared" ref="F27:Y27" si="8">ROUND((((F26-MIN($F$26:$Y$26))/(MAX($F$26:$Y$26) - MIN($F$26:$Y$26)))+0.1)/11*10*20,0)/2</f>
        <v>1</v>
      </c>
      <c r="G27" s="114">
        <f t="shared" si="8"/>
        <v>1</v>
      </c>
      <c r="H27" s="114">
        <f t="shared" si="8"/>
        <v>1.5</v>
      </c>
      <c r="I27" s="114">
        <f t="shared" si="8"/>
        <v>2</v>
      </c>
      <c r="J27" s="114">
        <f t="shared" si="8"/>
        <v>2</v>
      </c>
      <c r="K27" s="114">
        <f t="shared" si="8"/>
        <v>2.5</v>
      </c>
      <c r="L27" s="114">
        <f t="shared" si="8"/>
        <v>1</v>
      </c>
      <c r="M27" s="114">
        <f t="shared" si="8"/>
        <v>2.5</v>
      </c>
      <c r="N27" s="114">
        <f t="shared" si="8"/>
        <v>3</v>
      </c>
      <c r="O27" s="114">
        <f t="shared" si="8"/>
        <v>10</v>
      </c>
      <c r="P27" s="114">
        <f t="shared" si="8"/>
        <v>4</v>
      </c>
      <c r="Q27" s="114">
        <f t="shared" si="8"/>
        <v>4.5</v>
      </c>
      <c r="R27" s="114">
        <f t="shared" si="8"/>
        <v>3</v>
      </c>
      <c r="S27" s="114">
        <f t="shared" si="8"/>
        <v>5</v>
      </c>
      <c r="T27" s="114">
        <f t="shared" si="8"/>
        <v>2.5</v>
      </c>
      <c r="U27" s="114">
        <f t="shared" si="8"/>
        <v>4</v>
      </c>
      <c r="V27" s="114">
        <f t="shared" si="8"/>
        <v>3</v>
      </c>
      <c r="W27" s="114">
        <f t="shared" si="8"/>
        <v>2</v>
      </c>
      <c r="X27" s="114">
        <f t="shared" si="8"/>
        <v>2</v>
      </c>
      <c r="Y27" s="114">
        <f t="shared" si="8"/>
        <v>2</v>
      </c>
      <c r="AD27" s="114"/>
    </row>
    <row r="28" spans="1:30" ht="31.5" customHeight="1" x14ac:dyDescent="0.2">
      <c r="A28" s="219" t="s">
        <v>184</v>
      </c>
      <c r="B28" s="155"/>
      <c r="C28" s="155"/>
      <c r="D28" s="155"/>
      <c r="E28" s="155"/>
      <c r="F28" s="138">
        <f t="shared" ref="F28:Y28" si="9">F26/F6</f>
        <v>0.59867622177739233</v>
      </c>
      <c r="G28" s="138">
        <f t="shared" si="9"/>
        <v>0.14384987533076327</v>
      </c>
      <c r="H28" s="138">
        <f t="shared" si="9"/>
        <v>1.1299964164197995</v>
      </c>
      <c r="I28" s="138">
        <f t="shared" si="9"/>
        <v>0.84708309439145069</v>
      </c>
      <c r="J28" s="138">
        <f t="shared" si="9"/>
        <v>1.4849955753555053</v>
      </c>
      <c r="K28" s="138">
        <f t="shared" si="9"/>
        <v>2.0127368681043576</v>
      </c>
      <c r="L28" s="138">
        <f t="shared" si="9"/>
        <v>0.58333955520717262</v>
      </c>
      <c r="M28" s="138">
        <f t="shared" si="9"/>
        <v>1.1336544584944805</v>
      </c>
      <c r="N28" s="138">
        <f t="shared" si="9"/>
        <v>3.356988109292864</v>
      </c>
      <c r="O28" s="138">
        <f t="shared" si="9"/>
        <v>3.9064518445863712</v>
      </c>
      <c r="P28" s="138">
        <f t="shared" si="9"/>
        <v>0.8571754805312497</v>
      </c>
      <c r="Q28" s="138">
        <f t="shared" si="9"/>
        <v>2.5663497420997894</v>
      </c>
      <c r="R28" s="138">
        <f t="shared" si="9"/>
        <v>1.4480286523689812</v>
      </c>
      <c r="S28" s="138">
        <f t="shared" si="9"/>
        <v>1.6890055239395725</v>
      </c>
      <c r="T28" s="138">
        <f t="shared" si="9"/>
        <v>0.93841580620284293</v>
      </c>
      <c r="U28" s="138">
        <f t="shared" si="9"/>
        <v>2.1146106822266768</v>
      </c>
      <c r="V28" s="138">
        <f t="shared" si="9"/>
        <v>1.6369578221700929</v>
      </c>
      <c r="W28" s="138">
        <f t="shared" si="9"/>
        <v>0.77580656836830686</v>
      </c>
      <c r="X28" s="138">
        <f t="shared" si="9"/>
        <v>0.27047527063558807</v>
      </c>
      <c r="Y28" s="138">
        <f t="shared" si="9"/>
        <v>0.21037651178579389</v>
      </c>
    </row>
    <row r="29" spans="1:30" ht="12.75" x14ac:dyDescent="0.2">
      <c r="D29" s="139"/>
    </row>
    <row r="30" spans="1:30" ht="12.75" x14ac:dyDescent="0.2">
      <c r="D30" s="139"/>
    </row>
    <row r="31" spans="1:30" ht="12.75" x14ac:dyDescent="0.2">
      <c r="D31" s="139"/>
    </row>
    <row r="32" spans="1:30" ht="12.75" x14ac:dyDescent="0.2">
      <c r="D32" s="139"/>
    </row>
    <row r="33" spans="4:4" ht="12.75" x14ac:dyDescent="0.2">
      <c r="D33" s="139"/>
    </row>
    <row r="34" spans="4:4" ht="12.75" x14ac:dyDescent="0.2">
      <c r="D34" s="139"/>
    </row>
    <row r="35" spans="4:4" ht="12.75" x14ac:dyDescent="0.2">
      <c r="D35" s="139"/>
    </row>
    <row r="36" spans="4:4" ht="12.75" x14ac:dyDescent="0.2">
      <c r="D36" s="139"/>
    </row>
    <row r="37" spans="4:4" ht="12.75" x14ac:dyDescent="0.2">
      <c r="D37" s="139"/>
    </row>
    <row r="38" spans="4:4" ht="12.75" x14ac:dyDescent="0.2">
      <c r="D38" s="139"/>
    </row>
    <row r="39" spans="4:4" ht="12.75" x14ac:dyDescent="0.2">
      <c r="D39" s="139"/>
    </row>
    <row r="40" spans="4:4" ht="12.75" x14ac:dyDescent="0.2">
      <c r="D40" s="139"/>
    </row>
    <row r="41" spans="4:4" ht="12.75" x14ac:dyDescent="0.2">
      <c r="D41" s="139"/>
    </row>
    <row r="42" spans="4:4" ht="12.75" x14ac:dyDescent="0.2">
      <c r="D42" s="139"/>
    </row>
    <row r="43" spans="4:4" ht="12.75" x14ac:dyDescent="0.2">
      <c r="D43" s="139"/>
    </row>
    <row r="44" spans="4:4" ht="12.75" x14ac:dyDescent="0.2">
      <c r="D44" s="139"/>
    </row>
    <row r="45" spans="4:4" ht="12.75" x14ac:dyDescent="0.2">
      <c r="D45" s="139"/>
    </row>
    <row r="46" spans="4:4" ht="12.75" x14ac:dyDescent="0.2">
      <c r="D46" s="139"/>
    </row>
    <row r="47" spans="4:4" ht="12.75" x14ac:dyDescent="0.2">
      <c r="D47" s="139"/>
    </row>
    <row r="48" spans="4:4" ht="12.75" x14ac:dyDescent="0.2">
      <c r="D48" s="139"/>
    </row>
    <row r="49" spans="4:4" ht="12.75" x14ac:dyDescent="0.2">
      <c r="D49" s="139"/>
    </row>
    <row r="50" spans="4:4" ht="12.75" x14ac:dyDescent="0.2">
      <c r="D50" s="139"/>
    </row>
    <row r="51" spans="4:4" ht="12.75" x14ac:dyDescent="0.2">
      <c r="D51" s="139"/>
    </row>
    <row r="52" spans="4:4" ht="12.75" x14ac:dyDescent="0.2">
      <c r="D52" s="139"/>
    </row>
    <row r="53" spans="4:4" ht="12.75" x14ac:dyDescent="0.2">
      <c r="D53" s="139"/>
    </row>
    <row r="54" spans="4:4" ht="12.75" x14ac:dyDescent="0.2">
      <c r="D54" s="139"/>
    </row>
    <row r="55" spans="4:4" ht="12.75" x14ac:dyDescent="0.2">
      <c r="D55" s="139"/>
    </row>
    <row r="56" spans="4:4" ht="12.75" x14ac:dyDescent="0.2">
      <c r="D56" s="139"/>
    </row>
    <row r="57" spans="4:4" ht="12.75" x14ac:dyDescent="0.2">
      <c r="D57" s="139"/>
    </row>
    <row r="58" spans="4:4" ht="12.75" x14ac:dyDescent="0.2">
      <c r="D58" s="139"/>
    </row>
    <row r="59" spans="4:4" ht="12.75" x14ac:dyDescent="0.2">
      <c r="D59" s="139"/>
    </row>
    <row r="60" spans="4:4" ht="12.75" x14ac:dyDescent="0.2">
      <c r="D60" s="139"/>
    </row>
    <row r="61" spans="4:4" ht="12.75" x14ac:dyDescent="0.2">
      <c r="D61" s="139"/>
    </row>
    <row r="62" spans="4:4" ht="12.75" x14ac:dyDescent="0.2">
      <c r="D62" s="139"/>
    </row>
    <row r="63" spans="4:4" ht="12.75" x14ac:dyDescent="0.2">
      <c r="D63" s="139"/>
    </row>
    <row r="64" spans="4:4" ht="12.75" x14ac:dyDescent="0.2">
      <c r="D64" s="139"/>
    </row>
    <row r="65" spans="4:4" ht="12.75" x14ac:dyDescent="0.2">
      <c r="D65" s="139"/>
    </row>
    <row r="66" spans="4:4" ht="12.75" x14ac:dyDescent="0.2">
      <c r="D66" s="139"/>
    </row>
    <row r="67" spans="4:4" ht="12.75" x14ac:dyDescent="0.2">
      <c r="D67" s="139"/>
    </row>
    <row r="68" spans="4:4" ht="12.75" x14ac:dyDescent="0.2">
      <c r="D68" s="139"/>
    </row>
    <row r="69" spans="4:4" ht="12.75" x14ac:dyDescent="0.2">
      <c r="D69" s="139"/>
    </row>
    <row r="70" spans="4:4" ht="12.75" x14ac:dyDescent="0.2">
      <c r="D70" s="139"/>
    </row>
    <row r="71" spans="4:4" ht="12.75" x14ac:dyDescent="0.2">
      <c r="D71" s="139"/>
    </row>
    <row r="72" spans="4:4" ht="12.75" x14ac:dyDescent="0.2">
      <c r="D72" s="139"/>
    </row>
    <row r="73" spans="4:4" ht="12.75" x14ac:dyDescent="0.2">
      <c r="D73" s="139"/>
    </row>
    <row r="74" spans="4:4" ht="12.75" x14ac:dyDescent="0.2">
      <c r="D74" s="139"/>
    </row>
    <row r="75" spans="4:4" ht="12.75" x14ac:dyDescent="0.2">
      <c r="D75" s="139"/>
    </row>
    <row r="76" spans="4:4" ht="12.75" x14ac:dyDescent="0.2">
      <c r="D76" s="139"/>
    </row>
    <row r="77" spans="4:4" ht="12.75" x14ac:dyDescent="0.2">
      <c r="D77" s="139"/>
    </row>
    <row r="78" spans="4:4" ht="12.75" x14ac:dyDescent="0.2">
      <c r="D78" s="139"/>
    </row>
    <row r="79" spans="4:4" ht="12.75" x14ac:dyDescent="0.2">
      <c r="D79" s="139"/>
    </row>
    <row r="80" spans="4:4" ht="12.75" x14ac:dyDescent="0.2">
      <c r="D80" s="139"/>
    </row>
    <row r="81" spans="4:4" ht="12.75" x14ac:dyDescent="0.2">
      <c r="D81" s="139"/>
    </row>
    <row r="82" spans="4:4" ht="12.75" x14ac:dyDescent="0.2">
      <c r="D82" s="139"/>
    </row>
    <row r="83" spans="4:4" ht="12.75" x14ac:dyDescent="0.2">
      <c r="D83" s="139"/>
    </row>
    <row r="84" spans="4:4" ht="12.75" x14ac:dyDescent="0.2">
      <c r="D84" s="139"/>
    </row>
    <row r="85" spans="4:4" ht="12.75" x14ac:dyDescent="0.2">
      <c r="D85" s="139"/>
    </row>
    <row r="86" spans="4:4" ht="12.75" x14ac:dyDescent="0.2">
      <c r="D86" s="139"/>
    </row>
    <row r="87" spans="4:4" ht="12.75" x14ac:dyDescent="0.2">
      <c r="D87" s="139"/>
    </row>
    <row r="88" spans="4:4" ht="12.75" x14ac:dyDescent="0.2">
      <c r="D88" s="139"/>
    </row>
    <row r="89" spans="4:4" ht="12.75" x14ac:dyDescent="0.2">
      <c r="D89" s="139"/>
    </row>
    <row r="90" spans="4:4" ht="12.75" x14ac:dyDescent="0.2">
      <c r="D90" s="139"/>
    </row>
    <row r="91" spans="4:4" ht="12.75" x14ac:dyDescent="0.2">
      <c r="D91" s="139"/>
    </row>
    <row r="92" spans="4:4" ht="12.75" x14ac:dyDescent="0.2">
      <c r="D92" s="139"/>
    </row>
    <row r="93" spans="4:4" ht="12.75" x14ac:dyDescent="0.2">
      <c r="D93" s="139"/>
    </row>
    <row r="94" spans="4:4" ht="12.75" x14ac:dyDescent="0.2">
      <c r="D94" s="139"/>
    </row>
    <row r="95" spans="4:4" ht="12.75" x14ac:dyDescent="0.2">
      <c r="D95" s="139"/>
    </row>
    <row r="96" spans="4:4" ht="12.75" x14ac:dyDescent="0.2">
      <c r="D96" s="139"/>
    </row>
    <row r="97" spans="4:4" ht="12.75" x14ac:dyDescent="0.2">
      <c r="D97" s="139"/>
    </row>
    <row r="98" spans="4:4" ht="12.75" x14ac:dyDescent="0.2">
      <c r="D98" s="139"/>
    </row>
    <row r="99" spans="4:4" ht="12.75" x14ac:dyDescent="0.2">
      <c r="D99" s="139"/>
    </row>
    <row r="100" spans="4:4" ht="12.75" x14ac:dyDescent="0.2">
      <c r="D100" s="139"/>
    </row>
    <row r="101" spans="4:4" ht="12.75" x14ac:dyDescent="0.2">
      <c r="D101" s="139"/>
    </row>
    <row r="102" spans="4:4" ht="12.75" x14ac:dyDescent="0.2">
      <c r="D102" s="139"/>
    </row>
    <row r="103" spans="4:4" ht="12.75" x14ac:dyDescent="0.2">
      <c r="D103" s="139"/>
    </row>
    <row r="104" spans="4:4" ht="12.75" x14ac:dyDescent="0.2">
      <c r="D104" s="139"/>
    </row>
    <row r="105" spans="4:4" ht="12.75" x14ac:dyDescent="0.2">
      <c r="D105" s="139"/>
    </row>
    <row r="106" spans="4:4" ht="12.75" x14ac:dyDescent="0.2">
      <c r="D106" s="139"/>
    </row>
    <row r="107" spans="4:4" ht="12.75" x14ac:dyDescent="0.2">
      <c r="D107" s="139"/>
    </row>
    <row r="108" spans="4:4" ht="12.75" x14ac:dyDescent="0.2">
      <c r="D108" s="139"/>
    </row>
    <row r="109" spans="4:4" ht="12.75" x14ac:dyDescent="0.2">
      <c r="D109" s="139"/>
    </row>
    <row r="110" spans="4:4" ht="12.75" x14ac:dyDescent="0.2">
      <c r="D110" s="139"/>
    </row>
    <row r="111" spans="4:4" ht="12.75" x14ac:dyDescent="0.2">
      <c r="D111" s="139"/>
    </row>
    <row r="112" spans="4:4" ht="12.75" x14ac:dyDescent="0.2">
      <c r="D112" s="139"/>
    </row>
    <row r="113" spans="4:4" ht="12.75" x14ac:dyDescent="0.2">
      <c r="D113" s="139"/>
    </row>
    <row r="114" spans="4:4" ht="12.75" x14ac:dyDescent="0.2">
      <c r="D114" s="139"/>
    </row>
    <row r="115" spans="4:4" ht="12.75" x14ac:dyDescent="0.2">
      <c r="D115" s="139"/>
    </row>
    <row r="116" spans="4:4" ht="12.75" x14ac:dyDescent="0.2">
      <c r="D116" s="139"/>
    </row>
    <row r="117" spans="4:4" ht="12.75" x14ac:dyDescent="0.2">
      <c r="D117" s="139"/>
    </row>
    <row r="118" spans="4:4" ht="12.75" x14ac:dyDescent="0.2">
      <c r="D118" s="139"/>
    </row>
    <row r="119" spans="4:4" ht="12.75" x14ac:dyDescent="0.2">
      <c r="D119" s="139"/>
    </row>
    <row r="120" spans="4:4" ht="12.75" x14ac:dyDescent="0.2">
      <c r="D120" s="139"/>
    </row>
    <row r="121" spans="4:4" ht="12.75" x14ac:dyDescent="0.2">
      <c r="D121" s="139"/>
    </row>
    <row r="122" spans="4:4" ht="12.75" x14ac:dyDescent="0.2">
      <c r="D122" s="139"/>
    </row>
    <row r="123" spans="4:4" ht="12.75" x14ac:dyDescent="0.2">
      <c r="D123" s="139"/>
    </row>
    <row r="124" spans="4:4" ht="12.75" x14ac:dyDescent="0.2">
      <c r="D124" s="139"/>
    </row>
    <row r="125" spans="4:4" ht="12.75" x14ac:dyDescent="0.2">
      <c r="D125" s="139"/>
    </row>
    <row r="126" spans="4:4" ht="12.75" x14ac:dyDescent="0.2">
      <c r="D126" s="139"/>
    </row>
    <row r="127" spans="4:4" ht="12.75" x14ac:dyDescent="0.2">
      <c r="D127" s="139"/>
    </row>
    <row r="128" spans="4:4" ht="12.75" x14ac:dyDescent="0.2">
      <c r="D128" s="139"/>
    </row>
    <row r="129" spans="4:4" ht="12.75" x14ac:dyDescent="0.2">
      <c r="D129" s="139"/>
    </row>
    <row r="130" spans="4:4" ht="12.75" x14ac:dyDescent="0.2">
      <c r="D130" s="139"/>
    </row>
    <row r="131" spans="4:4" ht="12.75" x14ac:dyDescent="0.2">
      <c r="D131" s="139"/>
    </row>
    <row r="132" spans="4:4" ht="12.75" x14ac:dyDescent="0.2">
      <c r="D132" s="139"/>
    </row>
    <row r="133" spans="4:4" ht="12.75" x14ac:dyDescent="0.2">
      <c r="D133" s="139"/>
    </row>
    <row r="134" spans="4:4" ht="12.75" x14ac:dyDescent="0.2">
      <c r="D134" s="139"/>
    </row>
    <row r="135" spans="4:4" ht="12.75" x14ac:dyDescent="0.2">
      <c r="D135" s="139"/>
    </row>
    <row r="136" spans="4:4" ht="12.75" x14ac:dyDescent="0.2">
      <c r="D136" s="139"/>
    </row>
    <row r="137" spans="4:4" ht="12.75" x14ac:dyDescent="0.2">
      <c r="D137" s="139"/>
    </row>
    <row r="138" spans="4:4" ht="12.75" x14ac:dyDescent="0.2">
      <c r="D138" s="139"/>
    </row>
    <row r="139" spans="4:4" ht="12.75" x14ac:dyDescent="0.2">
      <c r="D139" s="139"/>
    </row>
    <row r="140" spans="4:4" ht="12.75" x14ac:dyDescent="0.2">
      <c r="D140" s="139"/>
    </row>
    <row r="141" spans="4:4" ht="12.75" x14ac:dyDescent="0.2">
      <c r="D141" s="139"/>
    </row>
    <row r="142" spans="4:4" ht="12.75" x14ac:dyDescent="0.2">
      <c r="D142" s="139"/>
    </row>
    <row r="143" spans="4:4" ht="12.75" x14ac:dyDescent="0.2">
      <c r="D143" s="139"/>
    </row>
    <row r="144" spans="4:4" ht="12.75" x14ac:dyDescent="0.2">
      <c r="D144" s="139"/>
    </row>
    <row r="145" spans="4:4" ht="12.75" x14ac:dyDescent="0.2">
      <c r="D145" s="139"/>
    </row>
    <row r="146" spans="4:4" ht="12.75" x14ac:dyDescent="0.2">
      <c r="D146" s="139"/>
    </row>
    <row r="147" spans="4:4" ht="12.75" x14ac:dyDescent="0.2">
      <c r="D147" s="139"/>
    </row>
    <row r="148" spans="4:4" ht="12.75" x14ac:dyDescent="0.2">
      <c r="D148" s="139"/>
    </row>
    <row r="149" spans="4:4" ht="12.75" x14ac:dyDescent="0.2">
      <c r="D149" s="139"/>
    </row>
    <row r="150" spans="4:4" ht="12.75" x14ac:dyDescent="0.2">
      <c r="D150" s="139"/>
    </row>
    <row r="151" spans="4:4" ht="12.75" x14ac:dyDescent="0.2">
      <c r="D151" s="139"/>
    </row>
    <row r="152" spans="4:4" ht="12.75" x14ac:dyDescent="0.2">
      <c r="D152" s="139"/>
    </row>
    <row r="153" spans="4:4" ht="12.75" x14ac:dyDescent="0.2">
      <c r="D153" s="139"/>
    </row>
    <row r="154" spans="4:4" ht="12.75" x14ac:dyDescent="0.2">
      <c r="D154" s="139"/>
    </row>
    <row r="155" spans="4:4" ht="12.75" x14ac:dyDescent="0.2">
      <c r="D155" s="139"/>
    </row>
    <row r="156" spans="4:4" ht="12.75" x14ac:dyDescent="0.2">
      <c r="D156" s="139"/>
    </row>
    <row r="157" spans="4:4" ht="12.75" x14ac:dyDescent="0.2">
      <c r="D157" s="139"/>
    </row>
    <row r="158" spans="4:4" ht="12.75" x14ac:dyDescent="0.2">
      <c r="D158" s="139"/>
    </row>
    <row r="159" spans="4:4" ht="12.75" x14ac:dyDescent="0.2">
      <c r="D159" s="139"/>
    </row>
    <row r="160" spans="4:4" ht="12.75" x14ac:dyDescent="0.2">
      <c r="D160" s="139"/>
    </row>
    <row r="161" spans="4:4" ht="12.75" x14ac:dyDescent="0.2">
      <c r="D161" s="139"/>
    </row>
    <row r="162" spans="4:4" ht="12.75" x14ac:dyDescent="0.2">
      <c r="D162" s="139"/>
    </row>
    <row r="163" spans="4:4" ht="12.75" x14ac:dyDescent="0.2">
      <c r="D163" s="139"/>
    </row>
    <row r="164" spans="4:4" ht="12.75" x14ac:dyDescent="0.2">
      <c r="D164" s="139"/>
    </row>
    <row r="165" spans="4:4" ht="12.75" x14ac:dyDescent="0.2">
      <c r="D165" s="139"/>
    </row>
    <row r="166" spans="4:4" ht="12.75" x14ac:dyDescent="0.2">
      <c r="D166" s="139"/>
    </row>
    <row r="167" spans="4:4" ht="12.75" x14ac:dyDescent="0.2">
      <c r="D167" s="139"/>
    </row>
    <row r="168" spans="4:4" ht="12.75" x14ac:dyDescent="0.2">
      <c r="D168" s="139"/>
    </row>
    <row r="169" spans="4:4" ht="12.75" x14ac:dyDescent="0.2">
      <c r="D169" s="139"/>
    </row>
    <row r="170" spans="4:4" ht="12.75" x14ac:dyDescent="0.2">
      <c r="D170" s="139"/>
    </row>
    <row r="171" spans="4:4" ht="12.75" x14ac:dyDescent="0.2">
      <c r="D171" s="139"/>
    </row>
    <row r="172" spans="4:4" ht="12.75" x14ac:dyDescent="0.2">
      <c r="D172" s="139"/>
    </row>
    <row r="173" spans="4:4" ht="12.75" x14ac:dyDescent="0.2">
      <c r="D173" s="139"/>
    </row>
    <row r="174" spans="4:4" ht="12.75" x14ac:dyDescent="0.2">
      <c r="D174" s="139"/>
    </row>
    <row r="175" spans="4:4" ht="12.75" x14ac:dyDescent="0.2">
      <c r="D175" s="139"/>
    </row>
    <row r="176" spans="4:4" ht="12.75" x14ac:dyDescent="0.2">
      <c r="D176" s="139"/>
    </row>
    <row r="177" spans="4:4" ht="12.75" x14ac:dyDescent="0.2">
      <c r="D177" s="139"/>
    </row>
    <row r="178" spans="4:4" ht="12.75" x14ac:dyDescent="0.2">
      <c r="D178" s="139"/>
    </row>
    <row r="179" spans="4:4" ht="12.75" x14ac:dyDescent="0.2">
      <c r="D179" s="139"/>
    </row>
    <row r="180" spans="4:4" ht="12.75" x14ac:dyDescent="0.2">
      <c r="D180" s="139"/>
    </row>
    <row r="181" spans="4:4" ht="12.75" x14ac:dyDescent="0.2">
      <c r="D181" s="139"/>
    </row>
    <row r="182" spans="4:4" ht="12.75" x14ac:dyDescent="0.2">
      <c r="D182" s="139"/>
    </row>
    <row r="183" spans="4:4" ht="12.75" x14ac:dyDescent="0.2">
      <c r="D183" s="139"/>
    </row>
    <row r="184" spans="4:4" ht="12.75" x14ac:dyDescent="0.2">
      <c r="D184" s="139"/>
    </row>
    <row r="185" spans="4:4" ht="12.75" x14ac:dyDescent="0.2">
      <c r="D185" s="139"/>
    </row>
    <row r="186" spans="4:4" ht="12.75" x14ac:dyDescent="0.2">
      <c r="D186" s="139"/>
    </row>
    <row r="187" spans="4:4" ht="12.75" x14ac:dyDescent="0.2">
      <c r="D187" s="139"/>
    </row>
    <row r="188" spans="4:4" ht="12.75" x14ac:dyDescent="0.2">
      <c r="D188" s="139"/>
    </row>
    <row r="189" spans="4:4" ht="12.75" x14ac:dyDescent="0.2">
      <c r="D189" s="139"/>
    </row>
    <row r="190" spans="4:4" ht="12.75" x14ac:dyDescent="0.2">
      <c r="D190" s="139"/>
    </row>
    <row r="191" spans="4:4" ht="12.75" x14ac:dyDescent="0.2">
      <c r="D191" s="139"/>
    </row>
    <row r="192" spans="4:4" ht="12.75" x14ac:dyDescent="0.2">
      <c r="D192" s="139"/>
    </row>
    <row r="193" spans="4:4" ht="12.75" x14ac:dyDescent="0.2">
      <c r="D193" s="139"/>
    </row>
    <row r="194" spans="4:4" ht="12.75" x14ac:dyDescent="0.2">
      <c r="D194" s="139"/>
    </row>
    <row r="195" spans="4:4" ht="12.75" x14ac:dyDescent="0.2">
      <c r="D195" s="139"/>
    </row>
    <row r="196" spans="4:4" ht="12.75" x14ac:dyDescent="0.2">
      <c r="D196" s="139"/>
    </row>
    <row r="197" spans="4:4" ht="12.75" x14ac:dyDescent="0.2">
      <c r="D197" s="139"/>
    </row>
    <row r="198" spans="4:4" ht="12.75" x14ac:dyDescent="0.2">
      <c r="D198" s="139"/>
    </row>
    <row r="199" spans="4:4" ht="12.75" x14ac:dyDescent="0.2">
      <c r="D199" s="139"/>
    </row>
    <row r="200" spans="4:4" ht="12.75" x14ac:dyDescent="0.2">
      <c r="D200" s="139"/>
    </row>
    <row r="201" spans="4:4" ht="12.75" x14ac:dyDescent="0.2">
      <c r="D201" s="139"/>
    </row>
    <row r="202" spans="4:4" ht="12.75" x14ac:dyDescent="0.2">
      <c r="D202" s="139"/>
    </row>
    <row r="203" spans="4:4" ht="12.75" x14ac:dyDescent="0.2">
      <c r="D203" s="139"/>
    </row>
    <row r="204" spans="4:4" ht="12.75" x14ac:dyDescent="0.2">
      <c r="D204" s="139"/>
    </row>
    <row r="205" spans="4:4" ht="12.75" x14ac:dyDescent="0.2">
      <c r="D205" s="139"/>
    </row>
    <row r="206" spans="4:4" ht="12.75" x14ac:dyDescent="0.2">
      <c r="D206" s="139"/>
    </row>
    <row r="207" spans="4:4" ht="12.75" x14ac:dyDescent="0.2">
      <c r="D207" s="139"/>
    </row>
    <row r="208" spans="4:4" ht="12.75" x14ac:dyDescent="0.2">
      <c r="D208" s="139"/>
    </row>
    <row r="209" spans="4:4" ht="12.75" x14ac:dyDescent="0.2">
      <c r="D209" s="139"/>
    </row>
    <row r="210" spans="4:4" ht="12.75" x14ac:dyDescent="0.2">
      <c r="D210" s="139"/>
    </row>
    <row r="211" spans="4:4" ht="12.75" x14ac:dyDescent="0.2">
      <c r="D211" s="139"/>
    </row>
    <row r="212" spans="4:4" ht="12.75" x14ac:dyDescent="0.2">
      <c r="D212" s="139"/>
    </row>
    <row r="213" spans="4:4" ht="12.75" x14ac:dyDescent="0.2">
      <c r="D213" s="139"/>
    </row>
    <row r="214" spans="4:4" ht="12.75" x14ac:dyDescent="0.2">
      <c r="D214" s="139"/>
    </row>
    <row r="215" spans="4:4" ht="12.75" x14ac:dyDescent="0.2">
      <c r="D215" s="139"/>
    </row>
    <row r="216" spans="4:4" ht="12.75" x14ac:dyDescent="0.2">
      <c r="D216" s="139"/>
    </row>
    <row r="217" spans="4:4" ht="12.75" x14ac:dyDescent="0.2">
      <c r="D217" s="139"/>
    </row>
    <row r="218" spans="4:4" ht="12.75" x14ac:dyDescent="0.2">
      <c r="D218" s="139"/>
    </row>
    <row r="219" spans="4:4" ht="12.75" x14ac:dyDescent="0.2">
      <c r="D219" s="139"/>
    </row>
    <row r="220" spans="4:4" ht="12.75" x14ac:dyDescent="0.2">
      <c r="D220" s="139"/>
    </row>
    <row r="221" spans="4:4" ht="12.75" x14ac:dyDescent="0.2">
      <c r="D221" s="139"/>
    </row>
    <row r="222" spans="4:4" ht="12.75" x14ac:dyDescent="0.2">
      <c r="D222" s="139"/>
    </row>
    <row r="223" spans="4:4" ht="12.75" x14ac:dyDescent="0.2">
      <c r="D223" s="139"/>
    </row>
    <row r="224" spans="4:4" ht="12.75" x14ac:dyDescent="0.2">
      <c r="D224" s="139"/>
    </row>
    <row r="225" spans="4:4" ht="12.75" x14ac:dyDescent="0.2">
      <c r="D225" s="139"/>
    </row>
    <row r="226" spans="4:4" ht="12.75" x14ac:dyDescent="0.2">
      <c r="D226" s="139"/>
    </row>
    <row r="227" spans="4:4" ht="12.75" x14ac:dyDescent="0.2">
      <c r="D227" s="139"/>
    </row>
    <row r="228" spans="4:4" ht="12.75" x14ac:dyDescent="0.2">
      <c r="D228" s="139"/>
    </row>
    <row r="229" spans="4:4" ht="12.75" x14ac:dyDescent="0.2">
      <c r="D229" s="139"/>
    </row>
    <row r="230" spans="4:4" ht="12.75" x14ac:dyDescent="0.2">
      <c r="D230" s="139"/>
    </row>
    <row r="231" spans="4:4" ht="12.75" x14ac:dyDescent="0.2">
      <c r="D231" s="139"/>
    </row>
    <row r="232" spans="4:4" ht="12.75" x14ac:dyDescent="0.2">
      <c r="D232" s="139"/>
    </row>
    <row r="233" spans="4:4" ht="12.75" x14ac:dyDescent="0.2">
      <c r="D233" s="139"/>
    </row>
    <row r="234" spans="4:4" ht="12.75" x14ac:dyDescent="0.2">
      <c r="D234" s="139"/>
    </row>
    <row r="235" spans="4:4" ht="12.75" x14ac:dyDescent="0.2">
      <c r="D235" s="139"/>
    </row>
    <row r="236" spans="4:4" ht="12.75" x14ac:dyDescent="0.2">
      <c r="D236" s="139"/>
    </row>
    <row r="237" spans="4:4" ht="12.75" x14ac:dyDescent="0.2">
      <c r="D237" s="139"/>
    </row>
    <row r="238" spans="4:4" ht="12.75" x14ac:dyDescent="0.2">
      <c r="D238" s="139"/>
    </row>
    <row r="239" spans="4:4" ht="12.75" x14ac:dyDescent="0.2">
      <c r="D239" s="139"/>
    </row>
    <row r="240" spans="4:4" ht="12.75" x14ac:dyDescent="0.2">
      <c r="D240" s="139"/>
    </row>
    <row r="241" spans="4:4" ht="12.75" x14ac:dyDescent="0.2">
      <c r="D241" s="139"/>
    </row>
    <row r="242" spans="4:4" ht="12.75" x14ac:dyDescent="0.2">
      <c r="D242" s="139"/>
    </row>
    <row r="243" spans="4:4" ht="12.75" x14ac:dyDescent="0.2">
      <c r="D243" s="139"/>
    </row>
    <row r="244" spans="4:4" ht="12.75" x14ac:dyDescent="0.2">
      <c r="D244" s="139"/>
    </row>
    <row r="245" spans="4:4" ht="12.75" x14ac:dyDescent="0.2">
      <c r="D245" s="139"/>
    </row>
    <row r="246" spans="4:4" ht="12.75" x14ac:dyDescent="0.2">
      <c r="D246" s="139"/>
    </row>
    <row r="247" spans="4:4" ht="12.75" x14ac:dyDescent="0.2">
      <c r="D247" s="139"/>
    </row>
    <row r="248" spans="4:4" ht="12.75" x14ac:dyDescent="0.2">
      <c r="D248" s="139"/>
    </row>
    <row r="249" spans="4:4" ht="12.75" x14ac:dyDescent="0.2">
      <c r="D249" s="139"/>
    </row>
    <row r="250" spans="4:4" ht="12.75" x14ac:dyDescent="0.2">
      <c r="D250" s="139"/>
    </row>
    <row r="251" spans="4:4" ht="12.75" x14ac:dyDescent="0.2">
      <c r="D251" s="139"/>
    </row>
    <row r="252" spans="4:4" ht="12.75" x14ac:dyDescent="0.2">
      <c r="D252" s="139"/>
    </row>
    <row r="253" spans="4:4" ht="12.75" x14ac:dyDescent="0.2">
      <c r="D253" s="139"/>
    </row>
    <row r="254" spans="4:4" ht="12.75" x14ac:dyDescent="0.2">
      <c r="D254" s="139"/>
    </row>
    <row r="255" spans="4:4" ht="12.75" x14ac:dyDescent="0.2">
      <c r="D255" s="139"/>
    </row>
    <row r="256" spans="4:4" ht="12.75" x14ac:dyDescent="0.2">
      <c r="D256" s="139"/>
    </row>
    <row r="257" spans="4:4" ht="12.75" x14ac:dyDescent="0.2">
      <c r="D257" s="139"/>
    </row>
    <row r="258" spans="4:4" ht="12.75" x14ac:dyDescent="0.2">
      <c r="D258" s="139"/>
    </row>
    <row r="259" spans="4:4" ht="12.75" x14ac:dyDescent="0.2">
      <c r="D259" s="139"/>
    </row>
    <row r="260" spans="4:4" ht="12.75" x14ac:dyDescent="0.2">
      <c r="D260" s="139"/>
    </row>
    <row r="261" spans="4:4" ht="12.75" x14ac:dyDescent="0.2">
      <c r="D261" s="139"/>
    </row>
    <row r="262" spans="4:4" ht="12.75" x14ac:dyDescent="0.2">
      <c r="D262" s="139"/>
    </row>
    <row r="263" spans="4:4" ht="12.75" x14ac:dyDescent="0.2">
      <c r="D263" s="139"/>
    </row>
    <row r="264" spans="4:4" ht="12.75" x14ac:dyDescent="0.2">
      <c r="D264" s="139"/>
    </row>
    <row r="265" spans="4:4" ht="12.75" x14ac:dyDescent="0.2">
      <c r="D265" s="139"/>
    </row>
    <row r="266" spans="4:4" ht="12.75" x14ac:dyDescent="0.2">
      <c r="D266" s="139"/>
    </row>
    <row r="267" spans="4:4" ht="12.75" x14ac:dyDescent="0.2">
      <c r="D267" s="139"/>
    </row>
    <row r="268" spans="4:4" ht="12.75" x14ac:dyDescent="0.2">
      <c r="D268" s="139"/>
    </row>
    <row r="269" spans="4:4" ht="12.75" x14ac:dyDescent="0.2">
      <c r="D269" s="139"/>
    </row>
    <row r="270" spans="4:4" ht="12.75" x14ac:dyDescent="0.2">
      <c r="D270" s="139"/>
    </row>
    <row r="271" spans="4:4" ht="12.75" x14ac:dyDescent="0.2">
      <c r="D271" s="139"/>
    </row>
    <row r="272" spans="4:4" ht="12.75" x14ac:dyDescent="0.2">
      <c r="D272" s="139"/>
    </row>
    <row r="273" spans="4:4" ht="12.75" x14ac:dyDescent="0.2">
      <c r="D273" s="139"/>
    </row>
    <row r="274" spans="4:4" ht="12.75" x14ac:dyDescent="0.2">
      <c r="D274" s="139"/>
    </row>
    <row r="275" spans="4:4" ht="12.75" x14ac:dyDescent="0.2">
      <c r="D275" s="139"/>
    </row>
    <row r="276" spans="4:4" ht="12.75" x14ac:dyDescent="0.2">
      <c r="D276" s="139"/>
    </row>
    <row r="277" spans="4:4" ht="12.75" x14ac:dyDescent="0.2">
      <c r="D277" s="139"/>
    </row>
    <row r="278" spans="4:4" ht="12.75" x14ac:dyDescent="0.2">
      <c r="D278" s="139"/>
    </row>
    <row r="279" spans="4:4" ht="12.75" x14ac:dyDescent="0.2">
      <c r="D279" s="139"/>
    </row>
    <row r="280" spans="4:4" ht="12.75" x14ac:dyDescent="0.2">
      <c r="D280" s="139"/>
    </row>
    <row r="281" spans="4:4" ht="12.75" x14ac:dyDescent="0.2">
      <c r="D281" s="139"/>
    </row>
    <row r="282" spans="4:4" ht="12.75" x14ac:dyDescent="0.2">
      <c r="D282" s="139"/>
    </row>
    <row r="283" spans="4:4" ht="12.75" x14ac:dyDescent="0.2">
      <c r="D283" s="139"/>
    </row>
    <row r="284" spans="4:4" ht="12.75" x14ac:dyDescent="0.2">
      <c r="D284" s="139"/>
    </row>
    <row r="285" spans="4:4" ht="12.75" x14ac:dyDescent="0.2">
      <c r="D285" s="139"/>
    </row>
    <row r="286" spans="4:4" ht="12.75" x14ac:dyDescent="0.2">
      <c r="D286" s="139"/>
    </row>
    <row r="287" spans="4:4" ht="12.75" x14ac:dyDescent="0.2">
      <c r="D287" s="139"/>
    </row>
    <row r="288" spans="4:4" ht="12.75" x14ac:dyDescent="0.2">
      <c r="D288" s="139"/>
    </row>
    <row r="289" spans="4:4" ht="12.75" x14ac:dyDescent="0.2">
      <c r="D289" s="139"/>
    </row>
    <row r="290" spans="4:4" ht="12.75" x14ac:dyDescent="0.2">
      <c r="D290" s="139"/>
    </row>
    <row r="291" spans="4:4" ht="12.75" x14ac:dyDescent="0.2">
      <c r="D291" s="139"/>
    </row>
    <row r="292" spans="4:4" ht="12.75" x14ac:dyDescent="0.2">
      <c r="D292" s="139"/>
    </row>
    <row r="293" spans="4:4" ht="12.75" x14ac:dyDescent="0.2">
      <c r="D293" s="139"/>
    </row>
    <row r="294" spans="4:4" ht="12.75" x14ac:dyDescent="0.2">
      <c r="D294" s="139"/>
    </row>
    <row r="295" spans="4:4" ht="12.75" x14ac:dyDescent="0.2">
      <c r="D295" s="139"/>
    </row>
    <row r="296" spans="4:4" ht="12.75" x14ac:dyDescent="0.2">
      <c r="D296" s="139"/>
    </row>
    <row r="297" spans="4:4" ht="12.75" x14ac:dyDescent="0.2">
      <c r="D297" s="139"/>
    </row>
    <row r="298" spans="4:4" ht="12.75" x14ac:dyDescent="0.2">
      <c r="D298" s="139"/>
    </row>
    <row r="299" spans="4:4" ht="12.75" x14ac:dyDescent="0.2">
      <c r="D299" s="139"/>
    </row>
    <row r="300" spans="4:4" ht="12.75" x14ac:dyDescent="0.2">
      <c r="D300" s="139"/>
    </row>
    <row r="301" spans="4:4" ht="12.75" x14ac:dyDescent="0.2">
      <c r="D301" s="139"/>
    </row>
    <row r="302" spans="4:4" ht="12.75" x14ac:dyDescent="0.2">
      <c r="D302" s="139"/>
    </row>
    <row r="303" spans="4:4" ht="12.75" x14ac:dyDescent="0.2">
      <c r="D303" s="139"/>
    </row>
    <row r="304" spans="4:4" ht="12.75" x14ac:dyDescent="0.2">
      <c r="D304" s="139"/>
    </row>
    <row r="305" spans="4:4" ht="12.75" x14ac:dyDescent="0.2">
      <c r="D305" s="139"/>
    </row>
    <row r="306" spans="4:4" ht="12.75" x14ac:dyDescent="0.2">
      <c r="D306" s="139"/>
    </row>
    <row r="307" spans="4:4" ht="12.75" x14ac:dyDescent="0.2">
      <c r="D307" s="139"/>
    </row>
    <row r="308" spans="4:4" ht="12.75" x14ac:dyDescent="0.2">
      <c r="D308" s="139"/>
    </row>
    <row r="309" spans="4:4" ht="12.75" x14ac:dyDescent="0.2">
      <c r="D309" s="139"/>
    </row>
    <row r="310" spans="4:4" ht="12.75" x14ac:dyDescent="0.2">
      <c r="D310" s="139"/>
    </row>
    <row r="311" spans="4:4" ht="12.75" x14ac:dyDescent="0.2">
      <c r="D311" s="139"/>
    </row>
    <row r="312" spans="4:4" ht="12.75" x14ac:dyDescent="0.2">
      <c r="D312" s="139"/>
    </row>
    <row r="313" spans="4:4" ht="12.75" x14ac:dyDescent="0.2">
      <c r="D313" s="139"/>
    </row>
    <row r="314" spans="4:4" ht="12.75" x14ac:dyDescent="0.2">
      <c r="D314" s="139"/>
    </row>
    <row r="315" spans="4:4" ht="12.75" x14ac:dyDescent="0.2">
      <c r="D315" s="139"/>
    </row>
    <row r="316" spans="4:4" ht="12.75" x14ac:dyDescent="0.2">
      <c r="D316" s="139"/>
    </row>
    <row r="317" spans="4:4" ht="12.75" x14ac:dyDescent="0.2">
      <c r="D317" s="139"/>
    </row>
    <row r="318" spans="4:4" ht="12.75" x14ac:dyDescent="0.2">
      <c r="D318" s="139"/>
    </row>
    <row r="319" spans="4:4" ht="12.75" x14ac:dyDescent="0.2">
      <c r="D319" s="139"/>
    </row>
    <row r="320" spans="4:4" ht="12.75" x14ac:dyDescent="0.2">
      <c r="D320" s="139"/>
    </row>
    <row r="321" spans="4:4" ht="12.75" x14ac:dyDescent="0.2">
      <c r="D321" s="139"/>
    </row>
    <row r="322" spans="4:4" ht="12.75" x14ac:dyDescent="0.2">
      <c r="D322" s="139"/>
    </row>
    <row r="323" spans="4:4" ht="12.75" x14ac:dyDescent="0.2">
      <c r="D323" s="139"/>
    </row>
    <row r="324" spans="4:4" ht="12.75" x14ac:dyDescent="0.2">
      <c r="D324" s="139"/>
    </row>
    <row r="325" spans="4:4" ht="12.75" x14ac:dyDescent="0.2">
      <c r="D325" s="139"/>
    </row>
    <row r="326" spans="4:4" ht="12.75" x14ac:dyDescent="0.2">
      <c r="D326" s="139"/>
    </row>
    <row r="327" spans="4:4" ht="12.75" x14ac:dyDescent="0.2">
      <c r="D327" s="139"/>
    </row>
    <row r="328" spans="4:4" ht="12.75" x14ac:dyDescent="0.2">
      <c r="D328" s="139"/>
    </row>
    <row r="329" spans="4:4" ht="12.75" x14ac:dyDescent="0.2">
      <c r="D329" s="139"/>
    </row>
    <row r="330" spans="4:4" ht="12.75" x14ac:dyDescent="0.2">
      <c r="D330" s="139"/>
    </row>
    <row r="331" spans="4:4" ht="12.75" x14ac:dyDescent="0.2">
      <c r="D331" s="139"/>
    </row>
    <row r="332" spans="4:4" ht="12.75" x14ac:dyDescent="0.2">
      <c r="D332" s="139"/>
    </row>
    <row r="333" spans="4:4" ht="12.75" x14ac:dyDescent="0.2">
      <c r="D333" s="139"/>
    </row>
    <row r="334" spans="4:4" ht="12.75" x14ac:dyDescent="0.2">
      <c r="D334" s="139"/>
    </row>
    <row r="335" spans="4:4" ht="12.75" x14ac:dyDescent="0.2">
      <c r="D335" s="139"/>
    </row>
    <row r="336" spans="4:4" ht="12.75" x14ac:dyDescent="0.2">
      <c r="D336" s="139"/>
    </row>
    <row r="337" spans="4:4" ht="12.75" x14ac:dyDescent="0.2">
      <c r="D337" s="139"/>
    </row>
    <row r="338" spans="4:4" ht="12.75" x14ac:dyDescent="0.2">
      <c r="D338" s="139"/>
    </row>
    <row r="339" spans="4:4" ht="12.75" x14ac:dyDescent="0.2">
      <c r="D339" s="139"/>
    </row>
    <row r="340" spans="4:4" ht="12.75" x14ac:dyDescent="0.2">
      <c r="D340" s="139"/>
    </row>
    <row r="341" spans="4:4" ht="12.75" x14ac:dyDescent="0.2">
      <c r="D341" s="139"/>
    </row>
    <row r="342" spans="4:4" ht="12.75" x14ac:dyDescent="0.2">
      <c r="D342" s="139"/>
    </row>
    <row r="343" spans="4:4" ht="12.75" x14ac:dyDescent="0.2">
      <c r="D343" s="139"/>
    </row>
    <row r="344" spans="4:4" ht="12.75" x14ac:dyDescent="0.2">
      <c r="D344" s="139"/>
    </row>
    <row r="345" spans="4:4" ht="12.75" x14ac:dyDescent="0.2">
      <c r="D345" s="139"/>
    </row>
    <row r="346" spans="4:4" ht="12.75" x14ac:dyDescent="0.2">
      <c r="D346" s="139"/>
    </row>
    <row r="347" spans="4:4" ht="12.75" x14ac:dyDescent="0.2">
      <c r="D347" s="139"/>
    </row>
    <row r="348" spans="4:4" ht="12.75" x14ac:dyDescent="0.2">
      <c r="D348" s="139"/>
    </row>
    <row r="349" spans="4:4" ht="12.75" x14ac:dyDescent="0.2">
      <c r="D349" s="139"/>
    </row>
    <row r="350" spans="4:4" ht="12.75" x14ac:dyDescent="0.2">
      <c r="D350" s="139"/>
    </row>
    <row r="351" spans="4:4" ht="12.75" x14ac:dyDescent="0.2">
      <c r="D351" s="139"/>
    </row>
    <row r="352" spans="4:4" ht="12.75" x14ac:dyDescent="0.2">
      <c r="D352" s="139"/>
    </row>
    <row r="353" spans="4:4" ht="12.75" x14ac:dyDescent="0.2">
      <c r="D353" s="139"/>
    </row>
    <row r="354" spans="4:4" ht="12.75" x14ac:dyDescent="0.2">
      <c r="D354" s="139"/>
    </row>
    <row r="355" spans="4:4" ht="12.75" x14ac:dyDescent="0.2">
      <c r="D355" s="139"/>
    </row>
    <row r="356" spans="4:4" ht="12.75" x14ac:dyDescent="0.2">
      <c r="D356" s="139"/>
    </row>
    <row r="357" spans="4:4" ht="12.75" x14ac:dyDescent="0.2">
      <c r="D357" s="139"/>
    </row>
    <row r="358" spans="4:4" ht="12.75" x14ac:dyDescent="0.2">
      <c r="D358" s="139"/>
    </row>
    <row r="359" spans="4:4" ht="12.75" x14ac:dyDescent="0.2">
      <c r="D359" s="139"/>
    </row>
    <row r="360" spans="4:4" ht="12.75" x14ac:dyDescent="0.2">
      <c r="D360" s="139"/>
    </row>
    <row r="361" spans="4:4" ht="12.75" x14ac:dyDescent="0.2">
      <c r="D361" s="139"/>
    </row>
    <row r="362" spans="4:4" ht="12.75" x14ac:dyDescent="0.2">
      <c r="D362" s="139"/>
    </row>
    <row r="363" spans="4:4" ht="12.75" x14ac:dyDescent="0.2">
      <c r="D363" s="139"/>
    </row>
    <row r="364" spans="4:4" ht="12.75" x14ac:dyDescent="0.2">
      <c r="D364" s="139"/>
    </row>
    <row r="365" spans="4:4" ht="12.75" x14ac:dyDescent="0.2">
      <c r="D365" s="139"/>
    </row>
    <row r="366" spans="4:4" ht="12.75" x14ac:dyDescent="0.2">
      <c r="D366" s="139"/>
    </row>
    <row r="367" spans="4:4" ht="12.75" x14ac:dyDescent="0.2">
      <c r="D367" s="139"/>
    </row>
    <row r="368" spans="4:4" ht="12.75" x14ac:dyDescent="0.2">
      <c r="D368" s="139"/>
    </row>
    <row r="369" spans="4:4" ht="12.75" x14ac:dyDescent="0.2">
      <c r="D369" s="139"/>
    </row>
    <row r="370" spans="4:4" ht="12.75" x14ac:dyDescent="0.2">
      <c r="D370" s="139"/>
    </row>
    <row r="371" spans="4:4" ht="12.75" x14ac:dyDescent="0.2">
      <c r="D371" s="139"/>
    </row>
    <row r="372" spans="4:4" ht="12.75" x14ac:dyDescent="0.2">
      <c r="D372" s="139"/>
    </row>
    <row r="373" spans="4:4" ht="12.75" x14ac:dyDescent="0.2">
      <c r="D373" s="139"/>
    </row>
    <row r="374" spans="4:4" ht="12.75" x14ac:dyDescent="0.2">
      <c r="D374" s="139"/>
    </row>
    <row r="375" spans="4:4" ht="12.75" x14ac:dyDescent="0.2">
      <c r="D375" s="139"/>
    </row>
    <row r="376" spans="4:4" ht="12.75" x14ac:dyDescent="0.2">
      <c r="D376" s="139"/>
    </row>
    <row r="377" spans="4:4" ht="12.75" x14ac:dyDescent="0.2">
      <c r="D377" s="139"/>
    </row>
    <row r="378" spans="4:4" ht="12.75" x14ac:dyDescent="0.2">
      <c r="D378" s="139"/>
    </row>
    <row r="379" spans="4:4" ht="12.75" x14ac:dyDescent="0.2">
      <c r="D379" s="139"/>
    </row>
    <row r="380" spans="4:4" ht="12.75" x14ac:dyDescent="0.2">
      <c r="D380" s="139"/>
    </row>
    <row r="381" spans="4:4" ht="12.75" x14ac:dyDescent="0.2">
      <c r="D381" s="139"/>
    </row>
    <row r="382" spans="4:4" ht="12.75" x14ac:dyDescent="0.2">
      <c r="D382" s="139"/>
    </row>
    <row r="383" spans="4:4" ht="12.75" x14ac:dyDescent="0.2">
      <c r="D383" s="139"/>
    </row>
    <row r="384" spans="4:4" ht="12.75" x14ac:dyDescent="0.2">
      <c r="D384" s="139"/>
    </row>
    <row r="385" spans="4:4" ht="12.75" x14ac:dyDescent="0.2">
      <c r="D385" s="139"/>
    </row>
    <row r="386" spans="4:4" ht="12.75" x14ac:dyDescent="0.2">
      <c r="D386" s="139"/>
    </row>
    <row r="387" spans="4:4" ht="12.75" x14ac:dyDescent="0.2">
      <c r="D387" s="139"/>
    </row>
    <row r="388" spans="4:4" ht="12.75" x14ac:dyDescent="0.2">
      <c r="D388" s="139"/>
    </row>
    <row r="389" spans="4:4" ht="12.75" x14ac:dyDescent="0.2">
      <c r="D389" s="139"/>
    </row>
    <row r="390" spans="4:4" ht="12.75" x14ac:dyDescent="0.2">
      <c r="D390" s="139"/>
    </row>
    <row r="391" spans="4:4" ht="12.75" x14ac:dyDescent="0.2">
      <c r="D391" s="139"/>
    </row>
    <row r="392" spans="4:4" ht="12.75" x14ac:dyDescent="0.2">
      <c r="D392" s="139"/>
    </row>
    <row r="393" spans="4:4" ht="12.75" x14ac:dyDescent="0.2">
      <c r="D393" s="139"/>
    </row>
    <row r="394" spans="4:4" ht="12.75" x14ac:dyDescent="0.2">
      <c r="D394" s="139"/>
    </row>
    <row r="395" spans="4:4" ht="12.75" x14ac:dyDescent="0.2">
      <c r="D395" s="139"/>
    </row>
    <row r="396" spans="4:4" ht="12.75" x14ac:dyDescent="0.2">
      <c r="D396" s="139"/>
    </row>
    <row r="397" spans="4:4" ht="12.75" x14ac:dyDescent="0.2">
      <c r="D397" s="139"/>
    </row>
    <row r="398" spans="4:4" ht="12.75" x14ac:dyDescent="0.2">
      <c r="D398" s="139"/>
    </row>
    <row r="399" spans="4:4" ht="12.75" x14ac:dyDescent="0.2">
      <c r="D399" s="139"/>
    </row>
    <row r="400" spans="4:4" ht="12.75" x14ac:dyDescent="0.2">
      <c r="D400" s="139"/>
    </row>
    <row r="401" spans="4:4" ht="12.75" x14ac:dyDescent="0.2">
      <c r="D401" s="139"/>
    </row>
    <row r="402" spans="4:4" ht="12.75" x14ac:dyDescent="0.2">
      <c r="D402" s="139"/>
    </row>
    <row r="403" spans="4:4" ht="12.75" x14ac:dyDescent="0.2">
      <c r="D403" s="139"/>
    </row>
    <row r="404" spans="4:4" ht="12.75" x14ac:dyDescent="0.2">
      <c r="D404" s="139"/>
    </row>
    <row r="405" spans="4:4" ht="12.75" x14ac:dyDescent="0.2">
      <c r="D405" s="139"/>
    </row>
    <row r="406" spans="4:4" ht="12.75" x14ac:dyDescent="0.2">
      <c r="D406" s="139"/>
    </row>
    <row r="407" spans="4:4" ht="12.75" x14ac:dyDescent="0.2">
      <c r="D407" s="139"/>
    </row>
    <row r="408" spans="4:4" ht="12.75" x14ac:dyDescent="0.2">
      <c r="D408" s="139"/>
    </row>
    <row r="409" spans="4:4" ht="12.75" x14ac:dyDescent="0.2">
      <c r="D409" s="139"/>
    </row>
    <row r="410" spans="4:4" ht="12.75" x14ac:dyDescent="0.2">
      <c r="D410" s="139"/>
    </row>
    <row r="411" spans="4:4" ht="12.75" x14ac:dyDescent="0.2">
      <c r="D411" s="139"/>
    </row>
    <row r="412" spans="4:4" ht="12.75" x14ac:dyDescent="0.2">
      <c r="D412" s="139"/>
    </row>
    <row r="413" spans="4:4" ht="12.75" x14ac:dyDescent="0.2">
      <c r="D413" s="139"/>
    </row>
    <row r="414" spans="4:4" ht="12.75" x14ac:dyDescent="0.2">
      <c r="D414" s="139"/>
    </row>
    <row r="415" spans="4:4" ht="12.75" x14ac:dyDescent="0.2">
      <c r="D415" s="139"/>
    </row>
    <row r="416" spans="4:4" ht="12.75" x14ac:dyDescent="0.2">
      <c r="D416" s="139"/>
    </row>
    <row r="417" spans="4:4" ht="12.75" x14ac:dyDescent="0.2">
      <c r="D417" s="139"/>
    </row>
    <row r="418" spans="4:4" ht="12.75" x14ac:dyDescent="0.2">
      <c r="D418" s="139"/>
    </row>
    <row r="419" spans="4:4" ht="12.75" x14ac:dyDescent="0.2">
      <c r="D419" s="139"/>
    </row>
    <row r="420" spans="4:4" ht="12.75" x14ac:dyDescent="0.2">
      <c r="D420" s="139"/>
    </row>
    <row r="421" spans="4:4" ht="12.75" x14ac:dyDescent="0.2">
      <c r="D421" s="139"/>
    </row>
    <row r="422" spans="4:4" ht="12.75" x14ac:dyDescent="0.2">
      <c r="D422" s="139"/>
    </row>
    <row r="423" spans="4:4" ht="12.75" x14ac:dyDescent="0.2">
      <c r="D423" s="139"/>
    </row>
    <row r="424" spans="4:4" ht="12.75" x14ac:dyDescent="0.2">
      <c r="D424" s="139"/>
    </row>
    <row r="425" spans="4:4" ht="12.75" x14ac:dyDescent="0.2">
      <c r="D425" s="139"/>
    </row>
    <row r="426" spans="4:4" ht="12.75" x14ac:dyDescent="0.2">
      <c r="D426" s="139"/>
    </row>
    <row r="427" spans="4:4" ht="12.75" x14ac:dyDescent="0.2">
      <c r="D427" s="139"/>
    </row>
    <row r="428" spans="4:4" ht="12.75" x14ac:dyDescent="0.2">
      <c r="D428" s="139"/>
    </row>
    <row r="429" spans="4:4" ht="12.75" x14ac:dyDescent="0.2">
      <c r="D429" s="139"/>
    </row>
    <row r="430" spans="4:4" ht="12.75" x14ac:dyDescent="0.2">
      <c r="D430" s="139"/>
    </row>
    <row r="431" spans="4:4" ht="12.75" x14ac:dyDescent="0.2">
      <c r="D431" s="139"/>
    </row>
    <row r="432" spans="4:4" ht="12.75" x14ac:dyDescent="0.2">
      <c r="D432" s="139"/>
    </row>
    <row r="433" spans="4:4" ht="12.75" x14ac:dyDescent="0.2">
      <c r="D433" s="139"/>
    </row>
    <row r="434" spans="4:4" ht="12.75" x14ac:dyDescent="0.2">
      <c r="D434" s="139"/>
    </row>
    <row r="435" spans="4:4" ht="12.75" x14ac:dyDescent="0.2">
      <c r="D435" s="139"/>
    </row>
    <row r="436" spans="4:4" ht="12.75" x14ac:dyDescent="0.2">
      <c r="D436" s="139"/>
    </row>
    <row r="437" spans="4:4" ht="12.75" x14ac:dyDescent="0.2">
      <c r="D437" s="139"/>
    </row>
    <row r="438" spans="4:4" ht="12.75" x14ac:dyDescent="0.2">
      <c r="D438" s="139"/>
    </row>
    <row r="439" spans="4:4" ht="12.75" x14ac:dyDescent="0.2">
      <c r="D439" s="139"/>
    </row>
    <row r="440" spans="4:4" ht="12.75" x14ac:dyDescent="0.2">
      <c r="D440" s="139"/>
    </row>
    <row r="441" spans="4:4" ht="12.75" x14ac:dyDescent="0.2">
      <c r="D441" s="139"/>
    </row>
    <row r="442" spans="4:4" ht="12.75" x14ac:dyDescent="0.2">
      <c r="D442" s="139"/>
    </row>
    <row r="443" spans="4:4" ht="12.75" x14ac:dyDescent="0.2">
      <c r="D443" s="139"/>
    </row>
    <row r="444" spans="4:4" ht="12.75" x14ac:dyDescent="0.2">
      <c r="D444" s="139"/>
    </row>
    <row r="445" spans="4:4" ht="12.75" x14ac:dyDescent="0.2">
      <c r="D445" s="139"/>
    </row>
    <row r="446" spans="4:4" ht="12.75" x14ac:dyDescent="0.2">
      <c r="D446" s="139"/>
    </row>
    <row r="447" spans="4:4" ht="12.75" x14ac:dyDescent="0.2">
      <c r="D447" s="139"/>
    </row>
    <row r="448" spans="4:4" ht="12.75" x14ac:dyDescent="0.2">
      <c r="D448" s="139"/>
    </row>
    <row r="449" spans="4:4" ht="12.75" x14ac:dyDescent="0.2">
      <c r="D449" s="139"/>
    </row>
    <row r="450" spans="4:4" ht="12.75" x14ac:dyDescent="0.2">
      <c r="D450" s="139"/>
    </row>
    <row r="451" spans="4:4" ht="12.75" x14ac:dyDescent="0.2">
      <c r="D451" s="139"/>
    </row>
    <row r="452" spans="4:4" ht="12.75" x14ac:dyDescent="0.2">
      <c r="D452" s="139"/>
    </row>
    <row r="453" spans="4:4" ht="12.75" x14ac:dyDescent="0.2">
      <c r="D453" s="139"/>
    </row>
    <row r="454" spans="4:4" ht="12.75" x14ac:dyDescent="0.2">
      <c r="D454" s="139"/>
    </row>
    <row r="455" spans="4:4" ht="12.75" x14ac:dyDescent="0.2">
      <c r="D455" s="139"/>
    </row>
    <row r="456" spans="4:4" ht="12.75" x14ac:dyDescent="0.2">
      <c r="D456" s="139"/>
    </row>
    <row r="457" spans="4:4" ht="12.75" x14ac:dyDescent="0.2">
      <c r="D457" s="139"/>
    </row>
    <row r="458" spans="4:4" ht="12.75" x14ac:dyDescent="0.2">
      <c r="D458" s="139"/>
    </row>
    <row r="459" spans="4:4" ht="12.75" x14ac:dyDescent="0.2">
      <c r="D459" s="139"/>
    </row>
    <row r="460" spans="4:4" ht="12.75" x14ac:dyDescent="0.2">
      <c r="D460" s="139"/>
    </row>
    <row r="461" spans="4:4" ht="12.75" x14ac:dyDescent="0.2">
      <c r="D461" s="139"/>
    </row>
    <row r="462" spans="4:4" ht="12.75" x14ac:dyDescent="0.2">
      <c r="D462" s="139"/>
    </row>
    <row r="463" spans="4:4" ht="12.75" x14ac:dyDescent="0.2">
      <c r="D463" s="139"/>
    </row>
    <row r="464" spans="4:4" ht="12.75" x14ac:dyDescent="0.2">
      <c r="D464" s="139"/>
    </row>
    <row r="465" spans="4:4" ht="12.75" x14ac:dyDescent="0.2">
      <c r="D465" s="139"/>
    </row>
    <row r="466" spans="4:4" ht="12.75" x14ac:dyDescent="0.2">
      <c r="D466" s="139"/>
    </row>
    <row r="467" spans="4:4" ht="12.75" x14ac:dyDescent="0.2">
      <c r="D467" s="139"/>
    </row>
    <row r="468" spans="4:4" ht="12.75" x14ac:dyDescent="0.2">
      <c r="D468" s="139"/>
    </row>
    <row r="469" spans="4:4" ht="12.75" x14ac:dyDescent="0.2">
      <c r="D469" s="139"/>
    </row>
    <row r="470" spans="4:4" ht="12.75" x14ac:dyDescent="0.2">
      <c r="D470" s="139"/>
    </row>
    <row r="471" spans="4:4" ht="12.75" x14ac:dyDescent="0.2">
      <c r="D471" s="139"/>
    </row>
    <row r="472" spans="4:4" ht="12.75" x14ac:dyDescent="0.2">
      <c r="D472" s="139"/>
    </row>
    <row r="473" spans="4:4" ht="12.75" x14ac:dyDescent="0.2">
      <c r="D473" s="139"/>
    </row>
    <row r="474" spans="4:4" ht="12.75" x14ac:dyDescent="0.2">
      <c r="D474" s="139"/>
    </row>
    <row r="475" spans="4:4" ht="12.75" x14ac:dyDescent="0.2">
      <c r="D475" s="139"/>
    </row>
    <row r="476" spans="4:4" ht="12.75" x14ac:dyDescent="0.2">
      <c r="D476" s="139"/>
    </row>
    <row r="477" spans="4:4" ht="12.75" x14ac:dyDescent="0.2">
      <c r="D477" s="139"/>
    </row>
    <row r="478" spans="4:4" ht="12.75" x14ac:dyDescent="0.2">
      <c r="D478" s="139"/>
    </row>
    <row r="479" spans="4:4" ht="12.75" x14ac:dyDescent="0.2">
      <c r="D479" s="139"/>
    </row>
    <row r="480" spans="4:4" ht="12.75" x14ac:dyDescent="0.2">
      <c r="D480" s="139"/>
    </row>
    <row r="481" spans="4:4" ht="12.75" x14ac:dyDescent="0.2">
      <c r="D481" s="139"/>
    </row>
    <row r="482" spans="4:4" ht="12.75" x14ac:dyDescent="0.2">
      <c r="D482" s="139"/>
    </row>
    <row r="483" spans="4:4" ht="12.75" x14ac:dyDescent="0.2">
      <c r="D483" s="139"/>
    </row>
    <row r="484" spans="4:4" ht="12.75" x14ac:dyDescent="0.2">
      <c r="D484" s="139"/>
    </row>
    <row r="485" spans="4:4" ht="12.75" x14ac:dyDescent="0.2">
      <c r="D485" s="139"/>
    </row>
    <row r="486" spans="4:4" ht="12.75" x14ac:dyDescent="0.2">
      <c r="D486" s="139"/>
    </row>
    <row r="487" spans="4:4" ht="12.75" x14ac:dyDescent="0.2">
      <c r="D487" s="139"/>
    </row>
    <row r="488" spans="4:4" ht="12.75" x14ac:dyDescent="0.2">
      <c r="D488" s="139"/>
    </row>
    <row r="489" spans="4:4" ht="12.75" x14ac:dyDescent="0.2">
      <c r="D489" s="139"/>
    </row>
    <row r="490" spans="4:4" ht="12.75" x14ac:dyDescent="0.2">
      <c r="D490" s="139"/>
    </row>
    <row r="491" spans="4:4" ht="12.75" x14ac:dyDescent="0.2">
      <c r="D491" s="139"/>
    </row>
    <row r="492" spans="4:4" ht="12.75" x14ac:dyDescent="0.2">
      <c r="D492" s="139"/>
    </row>
    <row r="493" spans="4:4" ht="12.75" x14ac:dyDescent="0.2">
      <c r="D493" s="139"/>
    </row>
    <row r="494" spans="4:4" ht="12.75" x14ac:dyDescent="0.2">
      <c r="D494" s="139"/>
    </row>
    <row r="495" spans="4:4" ht="12.75" x14ac:dyDescent="0.2">
      <c r="D495" s="139"/>
    </row>
    <row r="496" spans="4:4" ht="12.75" x14ac:dyDescent="0.2">
      <c r="D496" s="139"/>
    </row>
    <row r="497" spans="4:4" ht="12.75" x14ac:dyDescent="0.2">
      <c r="D497" s="139"/>
    </row>
    <row r="498" spans="4:4" ht="12.75" x14ac:dyDescent="0.2">
      <c r="D498" s="139"/>
    </row>
    <row r="499" spans="4:4" ht="12.75" x14ac:dyDescent="0.2">
      <c r="D499" s="139"/>
    </row>
    <row r="500" spans="4:4" ht="12.75" x14ac:dyDescent="0.2">
      <c r="D500" s="139"/>
    </row>
    <row r="501" spans="4:4" ht="12.75" x14ac:dyDescent="0.2">
      <c r="D501" s="139"/>
    </row>
    <row r="502" spans="4:4" ht="12.75" x14ac:dyDescent="0.2">
      <c r="D502" s="139"/>
    </row>
    <row r="503" spans="4:4" ht="12.75" x14ac:dyDescent="0.2">
      <c r="D503" s="139"/>
    </row>
    <row r="504" spans="4:4" ht="12.75" x14ac:dyDescent="0.2">
      <c r="D504" s="139"/>
    </row>
    <row r="505" spans="4:4" ht="12.75" x14ac:dyDescent="0.2">
      <c r="D505" s="139"/>
    </row>
    <row r="506" spans="4:4" ht="12.75" x14ac:dyDescent="0.2">
      <c r="D506" s="139"/>
    </row>
    <row r="507" spans="4:4" ht="12.75" x14ac:dyDescent="0.2">
      <c r="D507" s="139"/>
    </row>
    <row r="508" spans="4:4" ht="12.75" x14ac:dyDescent="0.2">
      <c r="D508" s="139"/>
    </row>
    <row r="509" spans="4:4" ht="12.75" x14ac:dyDescent="0.2">
      <c r="D509" s="139"/>
    </row>
    <row r="510" spans="4:4" ht="12.75" x14ac:dyDescent="0.2">
      <c r="D510" s="139"/>
    </row>
    <row r="511" spans="4:4" ht="12.75" x14ac:dyDescent="0.2">
      <c r="D511" s="139"/>
    </row>
    <row r="512" spans="4:4" ht="12.75" x14ac:dyDescent="0.2">
      <c r="D512" s="139"/>
    </row>
    <row r="513" spans="4:4" ht="12.75" x14ac:dyDescent="0.2">
      <c r="D513" s="139"/>
    </row>
    <row r="514" spans="4:4" ht="12.75" x14ac:dyDescent="0.2">
      <c r="D514" s="139"/>
    </row>
    <row r="515" spans="4:4" ht="12.75" x14ac:dyDescent="0.2">
      <c r="D515" s="139"/>
    </row>
    <row r="516" spans="4:4" ht="12.75" x14ac:dyDescent="0.2">
      <c r="D516" s="139"/>
    </row>
    <row r="517" spans="4:4" ht="12.75" x14ac:dyDescent="0.2">
      <c r="D517" s="139"/>
    </row>
    <row r="518" spans="4:4" ht="12.75" x14ac:dyDescent="0.2">
      <c r="D518" s="139"/>
    </row>
    <row r="519" spans="4:4" ht="12.75" x14ac:dyDescent="0.2">
      <c r="D519" s="139"/>
    </row>
    <row r="520" spans="4:4" ht="12.75" x14ac:dyDescent="0.2">
      <c r="D520" s="139"/>
    </row>
    <row r="521" spans="4:4" ht="12.75" x14ac:dyDescent="0.2">
      <c r="D521" s="139"/>
    </row>
    <row r="522" spans="4:4" ht="12.75" x14ac:dyDescent="0.2">
      <c r="D522" s="139"/>
    </row>
    <row r="523" spans="4:4" ht="12.75" x14ac:dyDescent="0.2">
      <c r="D523" s="139"/>
    </row>
    <row r="524" spans="4:4" ht="12.75" x14ac:dyDescent="0.2">
      <c r="D524" s="139"/>
    </row>
    <row r="525" spans="4:4" ht="12.75" x14ac:dyDescent="0.2">
      <c r="D525" s="139"/>
    </row>
    <row r="526" spans="4:4" ht="12.75" x14ac:dyDescent="0.2">
      <c r="D526" s="139"/>
    </row>
    <row r="527" spans="4:4" ht="12.75" x14ac:dyDescent="0.2">
      <c r="D527" s="139"/>
    </row>
    <row r="528" spans="4:4" ht="12.75" x14ac:dyDescent="0.2">
      <c r="D528" s="139"/>
    </row>
    <row r="529" spans="4:4" ht="12.75" x14ac:dyDescent="0.2">
      <c r="D529" s="139"/>
    </row>
    <row r="530" spans="4:4" ht="12.75" x14ac:dyDescent="0.2">
      <c r="D530" s="139"/>
    </row>
    <row r="531" spans="4:4" ht="12.75" x14ac:dyDescent="0.2">
      <c r="D531" s="139"/>
    </row>
    <row r="532" spans="4:4" ht="12.75" x14ac:dyDescent="0.2">
      <c r="D532" s="139"/>
    </row>
    <row r="533" spans="4:4" ht="12.75" x14ac:dyDescent="0.2">
      <c r="D533" s="139"/>
    </row>
    <row r="534" spans="4:4" ht="12.75" x14ac:dyDescent="0.2">
      <c r="D534" s="139"/>
    </row>
    <row r="535" spans="4:4" ht="12.75" x14ac:dyDescent="0.2">
      <c r="D535" s="139"/>
    </row>
    <row r="536" spans="4:4" ht="12.75" x14ac:dyDescent="0.2">
      <c r="D536" s="139"/>
    </row>
    <row r="537" spans="4:4" ht="12.75" x14ac:dyDescent="0.2">
      <c r="D537" s="139"/>
    </row>
    <row r="538" spans="4:4" ht="12.75" x14ac:dyDescent="0.2">
      <c r="D538" s="139"/>
    </row>
    <row r="539" spans="4:4" ht="12.75" x14ac:dyDescent="0.2">
      <c r="D539" s="139"/>
    </row>
    <row r="540" spans="4:4" ht="12.75" x14ac:dyDescent="0.2">
      <c r="D540" s="139"/>
    </row>
    <row r="541" spans="4:4" ht="12.75" x14ac:dyDescent="0.2">
      <c r="D541" s="139"/>
    </row>
    <row r="542" spans="4:4" ht="12.75" x14ac:dyDescent="0.2">
      <c r="D542" s="139"/>
    </row>
    <row r="543" spans="4:4" ht="12.75" x14ac:dyDescent="0.2">
      <c r="D543" s="139"/>
    </row>
    <row r="544" spans="4:4" ht="12.75" x14ac:dyDescent="0.2">
      <c r="D544" s="139"/>
    </row>
    <row r="545" spans="4:4" ht="12.75" x14ac:dyDescent="0.2">
      <c r="D545" s="139"/>
    </row>
    <row r="546" spans="4:4" ht="12.75" x14ac:dyDescent="0.2">
      <c r="D546" s="139"/>
    </row>
    <row r="547" spans="4:4" ht="12.75" x14ac:dyDescent="0.2">
      <c r="D547" s="139"/>
    </row>
    <row r="548" spans="4:4" ht="12.75" x14ac:dyDescent="0.2">
      <c r="D548" s="139"/>
    </row>
    <row r="549" spans="4:4" ht="12.75" x14ac:dyDescent="0.2">
      <c r="D549" s="139"/>
    </row>
    <row r="550" spans="4:4" ht="12.75" x14ac:dyDescent="0.2">
      <c r="D550" s="139"/>
    </row>
    <row r="551" spans="4:4" ht="12.75" x14ac:dyDescent="0.2">
      <c r="D551" s="139"/>
    </row>
    <row r="552" spans="4:4" ht="12.75" x14ac:dyDescent="0.2">
      <c r="D552" s="139"/>
    </row>
    <row r="553" spans="4:4" ht="12.75" x14ac:dyDescent="0.2">
      <c r="D553" s="139"/>
    </row>
    <row r="554" spans="4:4" ht="12.75" x14ac:dyDescent="0.2">
      <c r="D554" s="139"/>
    </row>
    <row r="555" spans="4:4" ht="12.75" x14ac:dyDescent="0.2">
      <c r="D555" s="139"/>
    </row>
    <row r="556" spans="4:4" ht="12.75" x14ac:dyDescent="0.2">
      <c r="D556" s="139"/>
    </row>
    <row r="557" spans="4:4" ht="12.75" x14ac:dyDescent="0.2">
      <c r="D557" s="139"/>
    </row>
    <row r="558" spans="4:4" ht="12.75" x14ac:dyDescent="0.2">
      <c r="D558" s="139"/>
    </row>
    <row r="559" spans="4:4" ht="12.75" x14ac:dyDescent="0.2">
      <c r="D559" s="139"/>
    </row>
    <row r="560" spans="4:4" ht="12.75" x14ac:dyDescent="0.2">
      <c r="D560" s="139"/>
    </row>
    <row r="561" spans="4:4" ht="12.75" x14ac:dyDescent="0.2">
      <c r="D561" s="139"/>
    </row>
    <row r="562" spans="4:4" ht="12.75" x14ac:dyDescent="0.2">
      <c r="D562" s="139"/>
    </row>
    <row r="563" spans="4:4" ht="12.75" x14ac:dyDescent="0.2">
      <c r="D563" s="139"/>
    </row>
    <row r="564" spans="4:4" ht="12.75" x14ac:dyDescent="0.2">
      <c r="D564" s="139"/>
    </row>
    <row r="565" spans="4:4" ht="12.75" x14ac:dyDescent="0.2">
      <c r="D565" s="139"/>
    </row>
    <row r="566" spans="4:4" ht="12.75" x14ac:dyDescent="0.2">
      <c r="D566" s="139"/>
    </row>
    <row r="567" spans="4:4" ht="12.75" x14ac:dyDescent="0.2">
      <c r="D567" s="139"/>
    </row>
    <row r="568" spans="4:4" ht="12.75" x14ac:dyDescent="0.2">
      <c r="D568" s="139"/>
    </row>
    <row r="569" spans="4:4" ht="12.75" x14ac:dyDescent="0.2">
      <c r="D569" s="139"/>
    </row>
    <row r="570" spans="4:4" ht="12.75" x14ac:dyDescent="0.2">
      <c r="D570" s="139"/>
    </row>
    <row r="571" spans="4:4" ht="12.75" x14ac:dyDescent="0.2">
      <c r="D571" s="139"/>
    </row>
    <row r="572" spans="4:4" ht="12.75" x14ac:dyDescent="0.2">
      <c r="D572" s="139"/>
    </row>
    <row r="573" spans="4:4" ht="12.75" x14ac:dyDescent="0.2">
      <c r="D573" s="139"/>
    </row>
    <row r="574" spans="4:4" ht="12.75" x14ac:dyDescent="0.2">
      <c r="D574" s="139"/>
    </row>
    <row r="575" spans="4:4" ht="12.75" x14ac:dyDescent="0.2">
      <c r="D575" s="139"/>
    </row>
    <row r="576" spans="4:4" ht="12.75" x14ac:dyDescent="0.2">
      <c r="D576" s="139"/>
    </row>
    <row r="577" spans="4:4" ht="12.75" x14ac:dyDescent="0.2">
      <c r="D577" s="139"/>
    </row>
    <row r="578" spans="4:4" ht="12.75" x14ac:dyDescent="0.2">
      <c r="D578" s="139"/>
    </row>
    <row r="579" spans="4:4" ht="12.75" x14ac:dyDescent="0.2">
      <c r="D579" s="139"/>
    </row>
    <row r="580" spans="4:4" ht="12.75" x14ac:dyDescent="0.2">
      <c r="D580" s="139"/>
    </row>
    <row r="581" spans="4:4" ht="12.75" x14ac:dyDescent="0.2">
      <c r="D581" s="139"/>
    </row>
    <row r="582" spans="4:4" ht="12.75" x14ac:dyDescent="0.2">
      <c r="D582" s="139"/>
    </row>
    <row r="583" spans="4:4" ht="12.75" x14ac:dyDescent="0.2">
      <c r="D583" s="139"/>
    </row>
    <row r="584" spans="4:4" ht="12.75" x14ac:dyDescent="0.2">
      <c r="D584" s="139"/>
    </row>
    <row r="585" spans="4:4" ht="12.75" x14ac:dyDescent="0.2">
      <c r="D585" s="139"/>
    </row>
    <row r="586" spans="4:4" ht="12.75" x14ac:dyDescent="0.2">
      <c r="D586" s="139"/>
    </row>
    <row r="587" spans="4:4" ht="12.75" x14ac:dyDescent="0.2">
      <c r="D587" s="139"/>
    </row>
    <row r="588" spans="4:4" ht="12.75" x14ac:dyDescent="0.2">
      <c r="D588" s="139"/>
    </row>
    <row r="589" spans="4:4" ht="12.75" x14ac:dyDescent="0.2">
      <c r="D589" s="139"/>
    </row>
    <row r="590" spans="4:4" ht="12.75" x14ac:dyDescent="0.2">
      <c r="D590" s="139"/>
    </row>
    <row r="591" spans="4:4" ht="12.75" x14ac:dyDescent="0.2">
      <c r="D591" s="139"/>
    </row>
    <row r="592" spans="4:4" ht="12.75" x14ac:dyDescent="0.2">
      <c r="D592" s="139"/>
    </row>
    <row r="593" spans="4:4" ht="12.75" x14ac:dyDescent="0.2">
      <c r="D593" s="139"/>
    </row>
    <row r="594" spans="4:4" ht="12.75" x14ac:dyDescent="0.2">
      <c r="D594" s="139"/>
    </row>
    <row r="595" spans="4:4" ht="12.75" x14ac:dyDescent="0.2">
      <c r="D595" s="139"/>
    </row>
    <row r="596" spans="4:4" ht="12.75" x14ac:dyDescent="0.2">
      <c r="D596" s="139"/>
    </row>
    <row r="597" spans="4:4" ht="12.75" x14ac:dyDescent="0.2">
      <c r="D597" s="139"/>
    </row>
    <row r="598" spans="4:4" ht="12.75" x14ac:dyDescent="0.2">
      <c r="D598" s="139"/>
    </row>
    <row r="599" spans="4:4" ht="12.75" x14ac:dyDescent="0.2">
      <c r="D599" s="139"/>
    </row>
    <row r="600" spans="4:4" ht="12.75" x14ac:dyDescent="0.2">
      <c r="D600" s="139"/>
    </row>
    <row r="601" spans="4:4" ht="12.75" x14ac:dyDescent="0.2">
      <c r="D601" s="139"/>
    </row>
    <row r="602" spans="4:4" ht="12.75" x14ac:dyDescent="0.2">
      <c r="D602" s="139"/>
    </row>
    <row r="603" spans="4:4" ht="12.75" x14ac:dyDescent="0.2">
      <c r="D603" s="139"/>
    </row>
    <row r="604" spans="4:4" ht="12.75" x14ac:dyDescent="0.2">
      <c r="D604" s="139"/>
    </row>
    <row r="605" spans="4:4" ht="12.75" x14ac:dyDescent="0.2">
      <c r="D605" s="139"/>
    </row>
    <row r="606" spans="4:4" ht="12.75" x14ac:dyDescent="0.2">
      <c r="D606" s="139"/>
    </row>
    <row r="607" spans="4:4" ht="12.75" x14ac:dyDescent="0.2">
      <c r="D607" s="139"/>
    </row>
    <row r="608" spans="4:4" ht="12.75" x14ac:dyDescent="0.2">
      <c r="D608" s="139"/>
    </row>
    <row r="609" spans="4:4" ht="12.75" x14ac:dyDescent="0.2">
      <c r="D609" s="139"/>
    </row>
    <row r="610" spans="4:4" ht="12.75" x14ac:dyDescent="0.2">
      <c r="D610" s="139"/>
    </row>
    <row r="611" spans="4:4" ht="12.75" x14ac:dyDescent="0.2">
      <c r="D611" s="139"/>
    </row>
    <row r="612" spans="4:4" ht="12.75" x14ac:dyDescent="0.2">
      <c r="D612" s="139"/>
    </row>
    <row r="613" spans="4:4" ht="12.75" x14ac:dyDescent="0.2">
      <c r="D613" s="139"/>
    </row>
    <row r="614" spans="4:4" ht="12.75" x14ac:dyDescent="0.2">
      <c r="D614" s="139"/>
    </row>
    <row r="615" spans="4:4" ht="12.75" x14ac:dyDescent="0.2">
      <c r="D615" s="139"/>
    </row>
    <row r="616" spans="4:4" ht="12.75" x14ac:dyDescent="0.2">
      <c r="D616" s="139"/>
    </row>
    <row r="617" spans="4:4" ht="12.75" x14ac:dyDescent="0.2">
      <c r="D617" s="139"/>
    </row>
    <row r="618" spans="4:4" ht="12.75" x14ac:dyDescent="0.2">
      <c r="D618" s="139"/>
    </row>
    <row r="619" spans="4:4" ht="12.75" x14ac:dyDescent="0.2">
      <c r="D619" s="139"/>
    </row>
    <row r="620" spans="4:4" ht="12.75" x14ac:dyDescent="0.2">
      <c r="D620" s="139"/>
    </row>
    <row r="621" spans="4:4" ht="12.75" x14ac:dyDescent="0.2">
      <c r="D621" s="139"/>
    </row>
    <row r="622" spans="4:4" ht="12.75" x14ac:dyDescent="0.2">
      <c r="D622" s="139"/>
    </row>
    <row r="623" spans="4:4" ht="12.75" x14ac:dyDescent="0.2">
      <c r="D623" s="139"/>
    </row>
    <row r="624" spans="4:4" ht="12.75" x14ac:dyDescent="0.2">
      <c r="D624" s="139"/>
    </row>
    <row r="625" spans="4:4" ht="12.75" x14ac:dyDescent="0.2">
      <c r="D625" s="139"/>
    </row>
    <row r="626" spans="4:4" ht="12.75" x14ac:dyDescent="0.2">
      <c r="D626" s="139"/>
    </row>
    <row r="627" spans="4:4" ht="12.75" x14ac:dyDescent="0.2">
      <c r="D627" s="139"/>
    </row>
    <row r="628" spans="4:4" ht="12.75" x14ac:dyDescent="0.2">
      <c r="D628" s="139"/>
    </row>
    <row r="629" spans="4:4" ht="12.75" x14ac:dyDescent="0.2">
      <c r="D629" s="139"/>
    </row>
    <row r="630" spans="4:4" ht="12.75" x14ac:dyDescent="0.2">
      <c r="D630" s="139"/>
    </row>
    <row r="631" spans="4:4" ht="12.75" x14ac:dyDescent="0.2">
      <c r="D631" s="139"/>
    </row>
    <row r="632" spans="4:4" ht="12.75" x14ac:dyDescent="0.2">
      <c r="D632" s="139"/>
    </row>
    <row r="633" spans="4:4" ht="12.75" x14ac:dyDescent="0.2">
      <c r="D633" s="139"/>
    </row>
    <row r="634" spans="4:4" ht="12.75" x14ac:dyDescent="0.2">
      <c r="D634" s="139"/>
    </row>
    <row r="635" spans="4:4" ht="12.75" x14ac:dyDescent="0.2">
      <c r="D635" s="139"/>
    </row>
    <row r="636" spans="4:4" ht="12.75" x14ac:dyDescent="0.2">
      <c r="D636" s="139"/>
    </row>
    <row r="637" spans="4:4" ht="12.75" x14ac:dyDescent="0.2">
      <c r="D637" s="139"/>
    </row>
    <row r="638" spans="4:4" ht="12.75" x14ac:dyDescent="0.2">
      <c r="D638" s="139"/>
    </row>
    <row r="639" spans="4:4" ht="12.75" x14ac:dyDescent="0.2">
      <c r="D639" s="139"/>
    </row>
    <row r="640" spans="4:4" ht="12.75" x14ac:dyDescent="0.2">
      <c r="D640" s="139"/>
    </row>
    <row r="641" spans="4:4" ht="12.75" x14ac:dyDescent="0.2">
      <c r="D641" s="139"/>
    </row>
    <row r="642" spans="4:4" ht="12.75" x14ac:dyDescent="0.2">
      <c r="D642" s="139"/>
    </row>
    <row r="643" spans="4:4" ht="12.75" x14ac:dyDescent="0.2">
      <c r="D643" s="139"/>
    </row>
    <row r="644" spans="4:4" ht="12.75" x14ac:dyDescent="0.2">
      <c r="D644" s="139"/>
    </row>
    <row r="645" spans="4:4" ht="12.75" x14ac:dyDescent="0.2">
      <c r="D645" s="139"/>
    </row>
    <row r="646" spans="4:4" ht="12.75" x14ac:dyDescent="0.2">
      <c r="D646" s="139"/>
    </row>
    <row r="647" spans="4:4" ht="12.75" x14ac:dyDescent="0.2">
      <c r="D647" s="139"/>
    </row>
    <row r="648" spans="4:4" ht="12.75" x14ac:dyDescent="0.2">
      <c r="D648" s="139"/>
    </row>
    <row r="649" spans="4:4" ht="12.75" x14ac:dyDescent="0.2">
      <c r="D649" s="139"/>
    </row>
    <row r="650" spans="4:4" ht="12.75" x14ac:dyDescent="0.2">
      <c r="D650" s="139"/>
    </row>
    <row r="651" spans="4:4" ht="12.75" x14ac:dyDescent="0.2">
      <c r="D651" s="139"/>
    </row>
    <row r="652" spans="4:4" ht="12.75" x14ac:dyDescent="0.2">
      <c r="D652" s="139"/>
    </row>
    <row r="653" spans="4:4" ht="12.75" x14ac:dyDescent="0.2">
      <c r="D653" s="139"/>
    </row>
    <row r="654" spans="4:4" ht="12.75" x14ac:dyDescent="0.2">
      <c r="D654" s="139"/>
    </row>
    <row r="655" spans="4:4" ht="12.75" x14ac:dyDescent="0.2">
      <c r="D655" s="139"/>
    </row>
    <row r="656" spans="4:4" ht="12.75" x14ac:dyDescent="0.2">
      <c r="D656" s="139"/>
    </row>
    <row r="657" spans="4:4" ht="12.75" x14ac:dyDescent="0.2">
      <c r="D657" s="139"/>
    </row>
    <row r="658" spans="4:4" ht="12.75" x14ac:dyDescent="0.2">
      <c r="D658" s="139"/>
    </row>
    <row r="659" spans="4:4" ht="12.75" x14ac:dyDescent="0.2">
      <c r="D659" s="139"/>
    </row>
    <row r="660" spans="4:4" ht="12.75" x14ac:dyDescent="0.2">
      <c r="D660" s="139"/>
    </row>
    <row r="661" spans="4:4" ht="12.75" x14ac:dyDescent="0.2">
      <c r="D661" s="139"/>
    </row>
    <row r="662" spans="4:4" ht="12.75" x14ac:dyDescent="0.2">
      <c r="D662" s="139"/>
    </row>
    <row r="663" spans="4:4" ht="12.75" x14ac:dyDescent="0.2">
      <c r="D663" s="139"/>
    </row>
    <row r="664" spans="4:4" ht="12.75" x14ac:dyDescent="0.2">
      <c r="D664" s="139"/>
    </row>
    <row r="665" spans="4:4" ht="12.75" x14ac:dyDescent="0.2">
      <c r="D665" s="139"/>
    </row>
    <row r="666" spans="4:4" ht="12.75" x14ac:dyDescent="0.2">
      <c r="D666" s="139"/>
    </row>
    <row r="667" spans="4:4" ht="12.75" x14ac:dyDescent="0.2">
      <c r="D667" s="139"/>
    </row>
    <row r="668" spans="4:4" ht="12.75" x14ac:dyDescent="0.2">
      <c r="D668" s="139"/>
    </row>
    <row r="669" spans="4:4" ht="12.75" x14ac:dyDescent="0.2">
      <c r="D669" s="139"/>
    </row>
    <row r="670" spans="4:4" ht="12.75" x14ac:dyDescent="0.2">
      <c r="D670" s="139"/>
    </row>
    <row r="671" spans="4:4" ht="12.75" x14ac:dyDescent="0.2">
      <c r="D671" s="139"/>
    </row>
    <row r="672" spans="4:4" ht="12.75" x14ac:dyDescent="0.2">
      <c r="D672" s="139"/>
    </row>
    <row r="673" spans="4:4" ht="12.75" x14ac:dyDescent="0.2">
      <c r="D673" s="139"/>
    </row>
    <row r="674" spans="4:4" ht="12.75" x14ac:dyDescent="0.2">
      <c r="D674" s="139"/>
    </row>
    <row r="675" spans="4:4" ht="12.75" x14ac:dyDescent="0.2">
      <c r="D675" s="139"/>
    </row>
    <row r="676" spans="4:4" ht="12.75" x14ac:dyDescent="0.2">
      <c r="D676" s="139"/>
    </row>
    <row r="677" spans="4:4" ht="12.75" x14ac:dyDescent="0.2">
      <c r="D677" s="139"/>
    </row>
    <row r="678" spans="4:4" ht="12.75" x14ac:dyDescent="0.2">
      <c r="D678" s="139"/>
    </row>
    <row r="679" spans="4:4" ht="12.75" x14ac:dyDescent="0.2">
      <c r="D679" s="139"/>
    </row>
    <row r="680" spans="4:4" ht="12.75" x14ac:dyDescent="0.2">
      <c r="D680" s="139"/>
    </row>
    <row r="681" spans="4:4" ht="12.75" x14ac:dyDescent="0.2">
      <c r="D681" s="139"/>
    </row>
    <row r="682" spans="4:4" ht="12.75" x14ac:dyDescent="0.2">
      <c r="D682" s="139"/>
    </row>
    <row r="683" spans="4:4" ht="12.75" x14ac:dyDescent="0.2">
      <c r="D683" s="139"/>
    </row>
    <row r="684" spans="4:4" ht="12.75" x14ac:dyDescent="0.2">
      <c r="D684" s="139"/>
    </row>
    <row r="685" spans="4:4" ht="12.75" x14ac:dyDescent="0.2">
      <c r="D685" s="139"/>
    </row>
    <row r="686" spans="4:4" ht="12.75" x14ac:dyDescent="0.2">
      <c r="D686" s="139"/>
    </row>
    <row r="687" spans="4:4" ht="12.75" x14ac:dyDescent="0.2">
      <c r="D687" s="139"/>
    </row>
    <row r="688" spans="4:4" ht="12.75" x14ac:dyDescent="0.2">
      <c r="D688" s="139"/>
    </row>
    <row r="689" spans="4:4" ht="12.75" x14ac:dyDescent="0.2">
      <c r="D689" s="139"/>
    </row>
    <row r="690" spans="4:4" ht="12.75" x14ac:dyDescent="0.2">
      <c r="D690" s="139"/>
    </row>
    <row r="691" spans="4:4" ht="12.75" x14ac:dyDescent="0.2">
      <c r="D691" s="139"/>
    </row>
    <row r="692" spans="4:4" ht="12.75" x14ac:dyDescent="0.2">
      <c r="D692" s="139"/>
    </row>
    <row r="693" spans="4:4" ht="12.75" x14ac:dyDescent="0.2">
      <c r="D693" s="139"/>
    </row>
    <row r="694" spans="4:4" ht="12.75" x14ac:dyDescent="0.2">
      <c r="D694" s="139"/>
    </row>
    <row r="695" spans="4:4" ht="12.75" x14ac:dyDescent="0.2">
      <c r="D695" s="139"/>
    </row>
    <row r="696" spans="4:4" ht="12.75" x14ac:dyDescent="0.2">
      <c r="D696" s="139"/>
    </row>
    <row r="697" spans="4:4" ht="12.75" x14ac:dyDescent="0.2">
      <c r="D697" s="139"/>
    </row>
    <row r="698" spans="4:4" ht="12.75" x14ac:dyDescent="0.2">
      <c r="D698" s="139"/>
    </row>
    <row r="699" spans="4:4" ht="12.75" x14ac:dyDescent="0.2">
      <c r="D699" s="139"/>
    </row>
    <row r="700" spans="4:4" ht="12.75" x14ac:dyDescent="0.2">
      <c r="D700" s="139"/>
    </row>
    <row r="701" spans="4:4" ht="12.75" x14ac:dyDescent="0.2">
      <c r="D701" s="139"/>
    </row>
    <row r="702" spans="4:4" ht="12.75" x14ac:dyDescent="0.2">
      <c r="D702" s="139"/>
    </row>
    <row r="703" spans="4:4" ht="12.75" x14ac:dyDescent="0.2">
      <c r="D703" s="139"/>
    </row>
    <row r="704" spans="4:4" ht="12.75" x14ac:dyDescent="0.2">
      <c r="D704" s="139"/>
    </row>
    <row r="705" spans="4:4" ht="12.75" x14ac:dyDescent="0.2">
      <c r="D705" s="139"/>
    </row>
    <row r="706" spans="4:4" ht="12.75" x14ac:dyDescent="0.2">
      <c r="D706" s="139"/>
    </row>
    <row r="707" spans="4:4" ht="12.75" x14ac:dyDescent="0.2">
      <c r="D707" s="139"/>
    </row>
    <row r="708" spans="4:4" ht="12.75" x14ac:dyDescent="0.2">
      <c r="D708" s="139"/>
    </row>
    <row r="709" spans="4:4" ht="12.75" x14ac:dyDescent="0.2">
      <c r="D709" s="139"/>
    </row>
    <row r="710" spans="4:4" ht="12.75" x14ac:dyDescent="0.2">
      <c r="D710" s="139"/>
    </row>
    <row r="711" spans="4:4" ht="12.75" x14ac:dyDescent="0.2">
      <c r="D711" s="139"/>
    </row>
    <row r="712" spans="4:4" ht="12.75" x14ac:dyDescent="0.2">
      <c r="D712" s="139"/>
    </row>
    <row r="713" spans="4:4" ht="12.75" x14ac:dyDescent="0.2">
      <c r="D713" s="139"/>
    </row>
    <row r="714" spans="4:4" ht="12.75" x14ac:dyDescent="0.2">
      <c r="D714" s="139"/>
    </row>
    <row r="715" spans="4:4" ht="12.75" x14ac:dyDescent="0.2">
      <c r="D715" s="139"/>
    </row>
    <row r="716" spans="4:4" ht="12.75" x14ac:dyDescent="0.2">
      <c r="D716" s="139"/>
    </row>
    <row r="717" spans="4:4" ht="12.75" x14ac:dyDescent="0.2">
      <c r="D717" s="139"/>
    </row>
    <row r="718" spans="4:4" ht="12.75" x14ac:dyDescent="0.2">
      <c r="D718" s="139"/>
    </row>
    <row r="719" spans="4:4" ht="12.75" x14ac:dyDescent="0.2">
      <c r="D719" s="139"/>
    </row>
    <row r="720" spans="4:4" ht="12.75" x14ac:dyDescent="0.2">
      <c r="D720" s="139"/>
    </row>
    <row r="721" spans="4:4" ht="12.75" x14ac:dyDescent="0.2">
      <c r="D721" s="139"/>
    </row>
    <row r="722" spans="4:4" ht="12.75" x14ac:dyDescent="0.2">
      <c r="D722" s="139"/>
    </row>
    <row r="723" spans="4:4" ht="12.75" x14ac:dyDescent="0.2">
      <c r="D723" s="139"/>
    </row>
    <row r="724" spans="4:4" ht="12.75" x14ac:dyDescent="0.2">
      <c r="D724" s="139"/>
    </row>
    <row r="725" spans="4:4" ht="12.75" x14ac:dyDescent="0.2">
      <c r="D725" s="139"/>
    </row>
    <row r="726" spans="4:4" ht="12.75" x14ac:dyDescent="0.2">
      <c r="D726" s="139"/>
    </row>
    <row r="727" spans="4:4" ht="12.75" x14ac:dyDescent="0.2">
      <c r="D727" s="139"/>
    </row>
    <row r="728" spans="4:4" ht="12.75" x14ac:dyDescent="0.2">
      <c r="D728" s="139"/>
    </row>
    <row r="729" spans="4:4" ht="12.75" x14ac:dyDescent="0.2">
      <c r="D729" s="139"/>
    </row>
    <row r="730" spans="4:4" ht="12.75" x14ac:dyDescent="0.2">
      <c r="D730" s="139"/>
    </row>
    <row r="731" spans="4:4" ht="12.75" x14ac:dyDescent="0.2">
      <c r="D731" s="139"/>
    </row>
    <row r="732" spans="4:4" ht="12.75" x14ac:dyDescent="0.2">
      <c r="D732" s="139"/>
    </row>
    <row r="733" spans="4:4" ht="12.75" x14ac:dyDescent="0.2">
      <c r="D733" s="139"/>
    </row>
    <row r="734" spans="4:4" ht="12.75" x14ac:dyDescent="0.2">
      <c r="D734" s="139"/>
    </row>
    <row r="735" spans="4:4" ht="12.75" x14ac:dyDescent="0.2">
      <c r="D735" s="139"/>
    </row>
    <row r="736" spans="4:4" ht="12.75" x14ac:dyDescent="0.2">
      <c r="D736" s="139"/>
    </row>
    <row r="737" spans="4:4" ht="12.75" x14ac:dyDescent="0.2">
      <c r="D737" s="139"/>
    </row>
    <row r="738" spans="4:4" ht="12.75" x14ac:dyDescent="0.2">
      <c r="D738" s="139"/>
    </row>
    <row r="739" spans="4:4" ht="12.75" x14ac:dyDescent="0.2">
      <c r="D739" s="139"/>
    </row>
    <row r="740" spans="4:4" ht="12.75" x14ac:dyDescent="0.2">
      <c r="D740" s="139"/>
    </row>
    <row r="741" spans="4:4" ht="12.75" x14ac:dyDescent="0.2">
      <c r="D741" s="139"/>
    </row>
    <row r="742" spans="4:4" ht="12.75" x14ac:dyDescent="0.2">
      <c r="D742" s="139"/>
    </row>
    <row r="743" spans="4:4" ht="12.75" x14ac:dyDescent="0.2">
      <c r="D743" s="139"/>
    </row>
    <row r="744" spans="4:4" ht="12.75" x14ac:dyDescent="0.2">
      <c r="D744" s="139"/>
    </row>
    <row r="745" spans="4:4" ht="12.75" x14ac:dyDescent="0.2">
      <c r="D745" s="139"/>
    </row>
    <row r="746" spans="4:4" ht="12.75" x14ac:dyDescent="0.2">
      <c r="D746" s="139"/>
    </row>
    <row r="747" spans="4:4" ht="12.75" x14ac:dyDescent="0.2">
      <c r="D747" s="139"/>
    </row>
    <row r="748" spans="4:4" ht="12.75" x14ac:dyDescent="0.2">
      <c r="D748" s="139"/>
    </row>
    <row r="749" spans="4:4" ht="12.75" x14ac:dyDescent="0.2">
      <c r="D749" s="139"/>
    </row>
    <row r="750" spans="4:4" ht="12.75" x14ac:dyDescent="0.2">
      <c r="D750" s="139"/>
    </row>
    <row r="751" spans="4:4" ht="12.75" x14ac:dyDescent="0.2">
      <c r="D751" s="139"/>
    </row>
    <row r="752" spans="4:4" ht="12.75" x14ac:dyDescent="0.2">
      <c r="D752" s="139"/>
    </row>
    <row r="753" spans="4:4" ht="12.75" x14ac:dyDescent="0.2">
      <c r="D753" s="139"/>
    </row>
    <row r="754" spans="4:4" ht="12.75" x14ac:dyDescent="0.2">
      <c r="D754" s="139"/>
    </row>
    <row r="755" spans="4:4" ht="12.75" x14ac:dyDescent="0.2">
      <c r="D755" s="139"/>
    </row>
    <row r="756" spans="4:4" ht="12.75" x14ac:dyDescent="0.2">
      <c r="D756" s="139"/>
    </row>
    <row r="757" spans="4:4" ht="12.75" x14ac:dyDescent="0.2">
      <c r="D757" s="139"/>
    </row>
    <row r="758" spans="4:4" ht="12.75" x14ac:dyDescent="0.2">
      <c r="D758" s="139"/>
    </row>
    <row r="759" spans="4:4" ht="12.75" x14ac:dyDescent="0.2">
      <c r="D759" s="139"/>
    </row>
    <row r="760" spans="4:4" ht="12.75" x14ac:dyDescent="0.2">
      <c r="D760" s="139"/>
    </row>
    <row r="761" spans="4:4" ht="12.75" x14ac:dyDescent="0.2">
      <c r="D761" s="139"/>
    </row>
    <row r="762" spans="4:4" ht="12.75" x14ac:dyDescent="0.2">
      <c r="D762" s="139"/>
    </row>
    <row r="763" spans="4:4" ht="12.75" x14ac:dyDescent="0.2">
      <c r="D763" s="139"/>
    </row>
    <row r="764" spans="4:4" ht="12.75" x14ac:dyDescent="0.2">
      <c r="D764" s="139"/>
    </row>
    <row r="765" spans="4:4" ht="12.75" x14ac:dyDescent="0.2">
      <c r="D765" s="139"/>
    </row>
    <row r="766" spans="4:4" ht="12.75" x14ac:dyDescent="0.2">
      <c r="D766" s="139"/>
    </row>
    <row r="767" spans="4:4" ht="12.75" x14ac:dyDescent="0.2">
      <c r="D767" s="139"/>
    </row>
    <row r="768" spans="4:4" ht="12.75" x14ac:dyDescent="0.2">
      <c r="D768" s="139"/>
    </row>
    <row r="769" spans="4:4" ht="12.75" x14ac:dyDescent="0.2">
      <c r="D769" s="139"/>
    </row>
    <row r="770" spans="4:4" ht="12.75" x14ac:dyDescent="0.2">
      <c r="D770" s="139"/>
    </row>
    <row r="771" spans="4:4" ht="12.75" x14ac:dyDescent="0.2">
      <c r="D771" s="139"/>
    </row>
    <row r="772" spans="4:4" ht="12.75" x14ac:dyDescent="0.2">
      <c r="D772" s="139"/>
    </row>
    <row r="773" spans="4:4" ht="12.75" x14ac:dyDescent="0.2">
      <c r="D773" s="139"/>
    </row>
    <row r="774" spans="4:4" ht="12.75" x14ac:dyDescent="0.2">
      <c r="D774" s="139"/>
    </row>
    <row r="775" spans="4:4" ht="12.75" x14ac:dyDescent="0.2">
      <c r="D775" s="139"/>
    </row>
    <row r="776" spans="4:4" ht="12.75" x14ac:dyDescent="0.2">
      <c r="D776" s="139"/>
    </row>
    <row r="777" spans="4:4" ht="12.75" x14ac:dyDescent="0.2">
      <c r="D777" s="139"/>
    </row>
    <row r="778" spans="4:4" ht="12.75" x14ac:dyDescent="0.2">
      <c r="D778" s="139"/>
    </row>
    <row r="779" spans="4:4" ht="12.75" x14ac:dyDescent="0.2">
      <c r="D779" s="139"/>
    </row>
    <row r="780" spans="4:4" ht="12.75" x14ac:dyDescent="0.2">
      <c r="D780" s="139"/>
    </row>
    <row r="781" spans="4:4" ht="12.75" x14ac:dyDescent="0.2">
      <c r="D781" s="139"/>
    </row>
    <row r="782" spans="4:4" ht="12.75" x14ac:dyDescent="0.2">
      <c r="D782" s="139"/>
    </row>
    <row r="783" spans="4:4" ht="12.75" x14ac:dyDescent="0.2">
      <c r="D783" s="139"/>
    </row>
    <row r="784" spans="4:4" ht="12.75" x14ac:dyDescent="0.2">
      <c r="D784" s="139"/>
    </row>
    <row r="785" spans="4:4" ht="12.75" x14ac:dyDescent="0.2">
      <c r="D785" s="139"/>
    </row>
    <row r="786" spans="4:4" ht="12.75" x14ac:dyDescent="0.2">
      <c r="D786" s="139"/>
    </row>
    <row r="787" spans="4:4" ht="12.75" x14ac:dyDescent="0.2">
      <c r="D787" s="139"/>
    </row>
    <row r="788" spans="4:4" ht="12.75" x14ac:dyDescent="0.2">
      <c r="D788" s="139"/>
    </row>
    <row r="789" spans="4:4" ht="12.75" x14ac:dyDescent="0.2">
      <c r="D789" s="139"/>
    </row>
    <row r="790" spans="4:4" ht="12.75" x14ac:dyDescent="0.2">
      <c r="D790" s="139"/>
    </row>
    <row r="791" spans="4:4" ht="12.75" x14ac:dyDescent="0.2">
      <c r="D791" s="139"/>
    </row>
    <row r="792" spans="4:4" ht="12.75" x14ac:dyDescent="0.2">
      <c r="D792" s="139"/>
    </row>
    <row r="793" spans="4:4" ht="12.75" x14ac:dyDescent="0.2">
      <c r="D793" s="139"/>
    </row>
    <row r="794" spans="4:4" ht="12.75" x14ac:dyDescent="0.2">
      <c r="D794" s="139"/>
    </row>
    <row r="795" spans="4:4" ht="12.75" x14ac:dyDescent="0.2">
      <c r="D795" s="139"/>
    </row>
    <row r="796" spans="4:4" ht="12.75" x14ac:dyDescent="0.2">
      <c r="D796" s="139"/>
    </row>
    <row r="797" spans="4:4" ht="12.75" x14ac:dyDescent="0.2">
      <c r="D797" s="139"/>
    </row>
    <row r="798" spans="4:4" ht="12.75" x14ac:dyDescent="0.2">
      <c r="D798" s="139"/>
    </row>
    <row r="799" spans="4:4" ht="12.75" x14ac:dyDescent="0.2">
      <c r="D799" s="139"/>
    </row>
    <row r="800" spans="4:4" ht="12.75" x14ac:dyDescent="0.2">
      <c r="D800" s="139"/>
    </row>
    <row r="801" spans="4:4" ht="12.75" x14ac:dyDescent="0.2">
      <c r="D801" s="139"/>
    </row>
    <row r="802" spans="4:4" ht="12.75" x14ac:dyDescent="0.2">
      <c r="D802" s="139"/>
    </row>
    <row r="803" spans="4:4" ht="12.75" x14ac:dyDescent="0.2">
      <c r="D803" s="139"/>
    </row>
    <row r="804" spans="4:4" ht="12.75" x14ac:dyDescent="0.2">
      <c r="D804" s="139"/>
    </row>
    <row r="805" spans="4:4" ht="12.75" x14ac:dyDescent="0.2">
      <c r="D805" s="139"/>
    </row>
    <row r="806" spans="4:4" ht="12.75" x14ac:dyDescent="0.2">
      <c r="D806" s="139"/>
    </row>
    <row r="807" spans="4:4" ht="12.75" x14ac:dyDescent="0.2">
      <c r="D807" s="139"/>
    </row>
    <row r="808" spans="4:4" ht="12.75" x14ac:dyDescent="0.2">
      <c r="D808" s="139"/>
    </row>
    <row r="809" spans="4:4" ht="12.75" x14ac:dyDescent="0.2">
      <c r="D809" s="139"/>
    </row>
    <row r="810" spans="4:4" ht="12.75" x14ac:dyDescent="0.2">
      <c r="D810" s="139"/>
    </row>
    <row r="811" spans="4:4" ht="12.75" x14ac:dyDescent="0.2">
      <c r="D811" s="139"/>
    </row>
    <row r="812" spans="4:4" ht="12.75" x14ac:dyDescent="0.2">
      <c r="D812" s="139"/>
    </row>
    <row r="813" spans="4:4" ht="12.75" x14ac:dyDescent="0.2">
      <c r="D813" s="139"/>
    </row>
    <row r="814" spans="4:4" ht="12.75" x14ac:dyDescent="0.2">
      <c r="D814" s="139"/>
    </row>
    <row r="815" spans="4:4" ht="12.75" x14ac:dyDescent="0.2">
      <c r="D815" s="139"/>
    </row>
    <row r="816" spans="4:4" ht="12.75" x14ac:dyDescent="0.2">
      <c r="D816" s="139"/>
    </row>
    <row r="817" spans="4:4" ht="12.75" x14ac:dyDescent="0.2">
      <c r="D817" s="139"/>
    </row>
    <row r="818" spans="4:4" ht="12.75" x14ac:dyDescent="0.2">
      <c r="D818" s="139"/>
    </row>
    <row r="819" spans="4:4" ht="12.75" x14ac:dyDescent="0.2">
      <c r="D819" s="139"/>
    </row>
    <row r="820" spans="4:4" ht="12.75" x14ac:dyDescent="0.2">
      <c r="D820" s="139"/>
    </row>
    <row r="821" spans="4:4" ht="12.75" x14ac:dyDescent="0.2">
      <c r="D821" s="139"/>
    </row>
    <row r="822" spans="4:4" ht="12.75" x14ac:dyDescent="0.2">
      <c r="D822" s="139"/>
    </row>
    <row r="823" spans="4:4" ht="12.75" x14ac:dyDescent="0.2">
      <c r="D823" s="139"/>
    </row>
    <row r="824" spans="4:4" ht="12.75" x14ac:dyDescent="0.2">
      <c r="D824" s="139"/>
    </row>
    <row r="825" spans="4:4" ht="12.75" x14ac:dyDescent="0.2">
      <c r="D825" s="139"/>
    </row>
    <row r="826" spans="4:4" ht="12.75" x14ac:dyDescent="0.2">
      <c r="D826" s="139"/>
    </row>
    <row r="827" spans="4:4" ht="12.75" x14ac:dyDescent="0.2">
      <c r="D827" s="139"/>
    </row>
    <row r="828" spans="4:4" ht="12.75" x14ac:dyDescent="0.2">
      <c r="D828" s="139"/>
    </row>
    <row r="829" spans="4:4" ht="12.75" x14ac:dyDescent="0.2">
      <c r="D829" s="139"/>
    </row>
    <row r="830" spans="4:4" ht="12.75" x14ac:dyDescent="0.2">
      <c r="D830" s="139"/>
    </row>
    <row r="831" spans="4:4" ht="12.75" x14ac:dyDescent="0.2">
      <c r="D831" s="139"/>
    </row>
    <row r="832" spans="4:4" ht="12.75" x14ac:dyDescent="0.2">
      <c r="D832" s="139"/>
    </row>
    <row r="833" spans="4:4" ht="12.75" x14ac:dyDescent="0.2">
      <c r="D833" s="139"/>
    </row>
    <row r="834" spans="4:4" ht="12.75" x14ac:dyDescent="0.2">
      <c r="D834" s="139"/>
    </row>
    <row r="835" spans="4:4" ht="12.75" x14ac:dyDescent="0.2">
      <c r="D835" s="139"/>
    </row>
    <row r="836" spans="4:4" ht="12.75" x14ac:dyDescent="0.2">
      <c r="D836" s="139"/>
    </row>
    <row r="837" spans="4:4" ht="12.75" x14ac:dyDescent="0.2">
      <c r="D837" s="139"/>
    </row>
    <row r="838" spans="4:4" ht="12.75" x14ac:dyDescent="0.2">
      <c r="D838" s="139"/>
    </row>
    <row r="839" spans="4:4" ht="12.75" x14ac:dyDescent="0.2">
      <c r="D839" s="139"/>
    </row>
    <row r="840" spans="4:4" ht="12.75" x14ac:dyDescent="0.2">
      <c r="D840" s="139"/>
    </row>
    <row r="841" spans="4:4" ht="12.75" x14ac:dyDescent="0.2">
      <c r="D841" s="139"/>
    </row>
    <row r="842" spans="4:4" ht="12.75" x14ac:dyDescent="0.2">
      <c r="D842" s="139"/>
    </row>
    <row r="843" spans="4:4" ht="12.75" x14ac:dyDescent="0.2">
      <c r="D843" s="139"/>
    </row>
    <row r="844" spans="4:4" ht="12.75" x14ac:dyDescent="0.2">
      <c r="D844" s="139"/>
    </row>
    <row r="845" spans="4:4" ht="12.75" x14ac:dyDescent="0.2">
      <c r="D845" s="139"/>
    </row>
    <row r="846" spans="4:4" ht="12.75" x14ac:dyDescent="0.2">
      <c r="D846" s="139"/>
    </row>
    <row r="847" spans="4:4" ht="12.75" x14ac:dyDescent="0.2">
      <c r="D847" s="139"/>
    </row>
    <row r="848" spans="4:4" ht="12.75" x14ac:dyDescent="0.2">
      <c r="D848" s="139"/>
    </row>
    <row r="849" spans="4:4" ht="12.75" x14ac:dyDescent="0.2">
      <c r="D849" s="139"/>
    </row>
    <row r="850" spans="4:4" ht="12.75" x14ac:dyDescent="0.2">
      <c r="D850" s="139"/>
    </row>
    <row r="851" spans="4:4" ht="12.75" x14ac:dyDescent="0.2">
      <c r="D851" s="139"/>
    </row>
    <row r="852" spans="4:4" ht="12.75" x14ac:dyDescent="0.2">
      <c r="D852" s="139"/>
    </row>
    <row r="853" spans="4:4" ht="12.75" x14ac:dyDescent="0.2">
      <c r="D853" s="139"/>
    </row>
    <row r="854" spans="4:4" ht="12.75" x14ac:dyDescent="0.2">
      <c r="D854" s="139"/>
    </row>
    <row r="855" spans="4:4" ht="12.75" x14ac:dyDescent="0.2">
      <c r="D855" s="139"/>
    </row>
    <row r="856" spans="4:4" ht="12.75" x14ac:dyDescent="0.2">
      <c r="D856" s="139"/>
    </row>
    <row r="857" spans="4:4" ht="12.75" x14ac:dyDescent="0.2">
      <c r="D857" s="139"/>
    </row>
    <row r="858" spans="4:4" ht="12.75" x14ac:dyDescent="0.2">
      <c r="D858" s="139"/>
    </row>
    <row r="859" spans="4:4" ht="12.75" x14ac:dyDescent="0.2">
      <c r="D859" s="139"/>
    </row>
    <row r="860" spans="4:4" ht="12.75" x14ac:dyDescent="0.2">
      <c r="D860" s="139"/>
    </row>
    <row r="861" spans="4:4" ht="12.75" x14ac:dyDescent="0.2">
      <c r="D861" s="139"/>
    </row>
    <row r="862" spans="4:4" ht="12.75" x14ac:dyDescent="0.2">
      <c r="D862" s="139"/>
    </row>
    <row r="863" spans="4:4" ht="12.75" x14ac:dyDescent="0.2">
      <c r="D863" s="139"/>
    </row>
    <row r="864" spans="4:4" ht="12.75" x14ac:dyDescent="0.2">
      <c r="D864" s="139"/>
    </row>
    <row r="865" spans="4:4" ht="12.75" x14ac:dyDescent="0.2">
      <c r="D865" s="139"/>
    </row>
    <row r="866" spans="4:4" ht="12.75" x14ac:dyDescent="0.2">
      <c r="D866" s="139"/>
    </row>
    <row r="867" spans="4:4" ht="12.75" x14ac:dyDescent="0.2">
      <c r="D867" s="139"/>
    </row>
    <row r="868" spans="4:4" ht="12.75" x14ac:dyDescent="0.2">
      <c r="D868" s="139"/>
    </row>
    <row r="869" spans="4:4" ht="12.75" x14ac:dyDescent="0.2">
      <c r="D869" s="139"/>
    </row>
    <row r="870" spans="4:4" ht="12.75" x14ac:dyDescent="0.2">
      <c r="D870" s="139"/>
    </row>
    <row r="871" spans="4:4" ht="12.75" x14ac:dyDescent="0.2">
      <c r="D871" s="139"/>
    </row>
    <row r="872" spans="4:4" ht="12.75" x14ac:dyDescent="0.2">
      <c r="D872" s="139"/>
    </row>
    <row r="873" spans="4:4" ht="12.75" x14ac:dyDescent="0.2">
      <c r="D873" s="139"/>
    </row>
    <row r="874" spans="4:4" ht="12.75" x14ac:dyDescent="0.2">
      <c r="D874" s="139"/>
    </row>
    <row r="875" spans="4:4" ht="12.75" x14ac:dyDescent="0.2">
      <c r="D875" s="139"/>
    </row>
    <row r="876" spans="4:4" ht="12.75" x14ac:dyDescent="0.2">
      <c r="D876" s="139"/>
    </row>
    <row r="877" spans="4:4" ht="12.75" x14ac:dyDescent="0.2">
      <c r="D877" s="139"/>
    </row>
    <row r="878" spans="4:4" ht="12.75" x14ac:dyDescent="0.2">
      <c r="D878" s="139"/>
    </row>
    <row r="879" spans="4:4" ht="12.75" x14ac:dyDescent="0.2">
      <c r="D879" s="139"/>
    </row>
    <row r="880" spans="4:4" ht="12.75" x14ac:dyDescent="0.2">
      <c r="D880" s="139"/>
    </row>
    <row r="881" spans="4:4" ht="12.75" x14ac:dyDescent="0.2">
      <c r="D881" s="139"/>
    </row>
    <row r="882" spans="4:4" ht="12.75" x14ac:dyDescent="0.2">
      <c r="D882" s="139"/>
    </row>
    <row r="883" spans="4:4" ht="12.75" x14ac:dyDescent="0.2">
      <c r="D883" s="139"/>
    </row>
    <row r="884" spans="4:4" ht="12.75" x14ac:dyDescent="0.2">
      <c r="D884" s="139"/>
    </row>
    <row r="885" spans="4:4" ht="12.75" x14ac:dyDescent="0.2">
      <c r="D885" s="139"/>
    </row>
    <row r="886" spans="4:4" ht="12.75" x14ac:dyDescent="0.2">
      <c r="D886" s="139"/>
    </row>
    <row r="887" spans="4:4" ht="12.75" x14ac:dyDescent="0.2">
      <c r="D887" s="139"/>
    </row>
    <row r="888" spans="4:4" ht="12.75" x14ac:dyDescent="0.2">
      <c r="D888" s="139"/>
    </row>
    <row r="889" spans="4:4" ht="12.75" x14ac:dyDescent="0.2">
      <c r="D889" s="139"/>
    </row>
    <row r="890" spans="4:4" ht="12.75" x14ac:dyDescent="0.2">
      <c r="D890" s="139"/>
    </row>
    <row r="891" spans="4:4" ht="12.75" x14ac:dyDescent="0.2">
      <c r="D891" s="139"/>
    </row>
    <row r="892" spans="4:4" ht="12.75" x14ac:dyDescent="0.2">
      <c r="D892" s="139"/>
    </row>
    <row r="893" spans="4:4" ht="12.75" x14ac:dyDescent="0.2">
      <c r="D893" s="139"/>
    </row>
    <row r="894" spans="4:4" ht="12.75" x14ac:dyDescent="0.2">
      <c r="D894" s="139"/>
    </row>
    <row r="895" spans="4:4" ht="12.75" x14ac:dyDescent="0.2">
      <c r="D895" s="139"/>
    </row>
    <row r="896" spans="4:4" ht="12.75" x14ac:dyDescent="0.2">
      <c r="D896" s="139"/>
    </row>
    <row r="897" spans="4:4" ht="12.75" x14ac:dyDescent="0.2">
      <c r="D897" s="139"/>
    </row>
    <row r="898" spans="4:4" ht="12.75" x14ac:dyDescent="0.2">
      <c r="D898" s="139"/>
    </row>
    <row r="899" spans="4:4" ht="12.75" x14ac:dyDescent="0.2">
      <c r="D899" s="139"/>
    </row>
    <row r="900" spans="4:4" ht="12.75" x14ac:dyDescent="0.2">
      <c r="D900" s="139"/>
    </row>
    <row r="901" spans="4:4" ht="12.75" x14ac:dyDescent="0.2">
      <c r="D901" s="139"/>
    </row>
    <row r="902" spans="4:4" ht="12.75" x14ac:dyDescent="0.2">
      <c r="D902" s="139"/>
    </row>
    <row r="903" spans="4:4" ht="12.75" x14ac:dyDescent="0.2">
      <c r="D903" s="139"/>
    </row>
    <row r="904" spans="4:4" ht="12.75" x14ac:dyDescent="0.2">
      <c r="D904" s="139"/>
    </row>
    <row r="905" spans="4:4" ht="12.75" x14ac:dyDescent="0.2">
      <c r="D905" s="139"/>
    </row>
    <row r="906" spans="4:4" ht="12.75" x14ac:dyDescent="0.2">
      <c r="D906" s="139"/>
    </row>
    <row r="907" spans="4:4" ht="12.75" x14ac:dyDescent="0.2">
      <c r="D907" s="139"/>
    </row>
    <row r="908" spans="4:4" ht="12.75" x14ac:dyDescent="0.2">
      <c r="D908" s="139"/>
    </row>
    <row r="909" spans="4:4" ht="12.75" x14ac:dyDescent="0.2">
      <c r="D909" s="139"/>
    </row>
    <row r="910" spans="4:4" ht="12.75" x14ac:dyDescent="0.2">
      <c r="D910" s="139"/>
    </row>
    <row r="911" spans="4:4" ht="12.75" x14ac:dyDescent="0.2">
      <c r="D911" s="139"/>
    </row>
    <row r="912" spans="4:4" ht="12.75" x14ac:dyDescent="0.2">
      <c r="D912" s="139"/>
    </row>
    <row r="913" spans="4:4" ht="12.75" x14ac:dyDescent="0.2">
      <c r="D913" s="139"/>
    </row>
    <row r="914" spans="4:4" ht="12.75" x14ac:dyDescent="0.2">
      <c r="D914" s="139"/>
    </row>
    <row r="915" spans="4:4" ht="12.75" x14ac:dyDescent="0.2">
      <c r="D915" s="139"/>
    </row>
    <row r="916" spans="4:4" ht="12.75" x14ac:dyDescent="0.2">
      <c r="D916" s="139"/>
    </row>
    <row r="917" spans="4:4" ht="12.75" x14ac:dyDescent="0.2">
      <c r="D917" s="139"/>
    </row>
    <row r="918" spans="4:4" ht="12.75" x14ac:dyDescent="0.2">
      <c r="D918" s="139"/>
    </row>
    <row r="919" spans="4:4" ht="12.75" x14ac:dyDescent="0.2">
      <c r="D919" s="139"/>
    </row>
    <row r="920" spans="4:4" ht="12.75" x14ac:dyDescent="0.2">
      <c r="D920" s="139"/>
    </row>
    <row r="921" spans="4:4" ht="12.75" x14ac:dyDescent="0.2">
      <c r="D921" s="139"/>
    </row>
    <row r="922" spans="4:4" ht="12.75" x14ac:dyDescent="0.2">
      <c r="D922" s="139"/>
    </row>
    <row r="923" spans="4:4" ht="12.75" x14ac:dyDescent="0.2">
      <c r="D923" s="139"/>
    </row>
    <row r="924" spans="4:4" ht="12.75" x14ac:dyDescent="0.2">
      <c r="D924" s="139"/>
    </row>
    <row r="925" spans="4:4" ht="12.75" x14ac:dyDescent="0.2">
      <c r="D925" s="139"/>
    </row>
    <row r="926" spans="4:4" ht="12.75" x14ac:dyDescent="0.2">
      <c r="D926" s="139"/>
    </row>
    <row r="927" spans="4:4" ht="12.75" x14ac:dyDescent="0.2">
      <c r="D927" s="139"/>
    </row>
    <row r="928" spans="4:4" ht="12.75" x14ac:dyDescent="0.2">
      <c r="D928" s="139"/>
    </row>
    <row r="929" spans="4:4" ht="12.75" x14ac:dyDescent="0.2">
      <c r="D929" s="139"/>
    </row>
    <row r="930" spans="4:4" ht="12.75" x14ac:dyDescent="0.2">
      <c r="D930" s="139"/>
    </row>
    <row r="931" spans="4:4" ht="12.75" x14ac:dyDescent="0.2">
      <c r="D931" s="139"/>
    </row>
    <row r="932" spans="4:4" ht="12.75" x14ac:dyDescent="0.2">
      <c r="D932" s="139"/>
    </row>
    <row r="933" spans="4:4" ht="12.75" x14ac:dyDescent="0.2">
      <c r="D933" s="139"/>
    </row>
    <row r="934" spans="4:4" ht="12.75" x14ac:dyDescent="0.2">
      <c r="D934" s="139"/>
    </row>
    <row r="935" spans="4:4" ht="12.75" x14ac:dyDescent="0.2">
      <c r="D935" s="139"/>
    </row>
    <row r="936" spans="4:4" ht="12.75" x14ac:dyDescent="0.2">
      <c r="D936" s="139"/>
    </row>
    <row r="937" spans="4:4" ht="12.75" x14ac:dyDescent="0.2">
      <c r="D937" s="139"/>
    </row>
    <row r="938" spans="4:4" ht="12.75" x14ac:dyDescent="0.2">
      <c r="D938" s="139"/>
    </row>
    <row r="939" spans="4:4" ht="12.75" x14ac:dyDescent="0.2">
      <c r="D939" s="139"/>
    </row>
    <row r="940" spans="4:4" ht="12.75" x14ac:dyDescent="0.2">
      <c r="D940" s="139"/>
    </row>
    <row r="941" spans="4:4" ht="12.75" x14ac:dyDescent="0.2">
      <c r="D941" s="139"/>
    </row>
    <row r="942" spans="4:4" ht="12.75" x14ac:dyDescent="0.2">
      <c r="D942" s="139"/>
    </row>
    <row r="943" spans="4:4" ht="12.75" x14ac:dyDescent="0.2">
      <c r="D943" s="139"/>
    </row>
    <row r="944" spans="4:4" ht="12.75" x14ac:dyDescent="0.2">
      <c r="D944" s="139"/>
    </row>
    <row r="945" spans="4:4" ht="12.75" x14ac:dyDescent="0.2">
      <c r="D945" s="139"/>
    </row>
    <row r="946" spans="4:4" ht="12.75" x14ac:dyDescent="0.2">
      <c r="D946" s="139"/>
    </row>
    <row r="947" spans="4:4" ht="12.75" x14ac:dyDescent="0.2">
      <c r="D947" s="139"/>
    </row>
    <row r="948" spans="4:4" ht="12.75" x14ac:dyDescent="0.2">
      <c r="D948" s="139"/>
    </row>
    <row r="949" spans="4:4" ht="12.75" x14ac:dyDescent="0.2">
      <c r="D949" s="139"/>
    </row>
    <row r="950" spans="4:4" ht="12.75" x14ac:dyDescent="0.2">
      <c r="D950" s="139"/>
    </row>
    <row r="951" spans="4:4" ht="12.75" x14ac:dyDescent="0.2">
      <c r="D951" s="139"/>
    </row>
    <row r="952" spans="4:4" ht="12.75" x14ac:dyDescent="0.2">
      <c r="D952" s="139"/>
    </row>
    <row r="953" spans="4:4" ht="12.75" x14ac:dyDescent="0.2">
      <c r="D953" s="139"/>
    </row>
    <row r="954" spans="4:4" ht="12.75" x14ac:dyDescent="0.2">
      <c r="D954" s="139"/>
    </row>
    <row r="955" spans="4:4" ht="12.75" x14ac:dyDescent="0.2">
      <c r="D955" s="139"/>
    </row>
    <row r="956" spans="4:4" ht="12.75" x14ac:dyDescent="0.2">
      <c r="D956" s="139"/>
    </row>
    <row r="957" spans="4:4" ht="12.75" x14ac:dyDescent="0.2">
      <c r="D957" s="139"/>
    </row>
    <row r="958" spans="4:4" ht="12.75" x14ac:dyDescent="0.2">
      <c r="D958" s="139"/>
    </row>
    <row r="959" spans="4:4" ht="12.75" x14ac:dyDescent="0.2">
      <c r="D959" s="139"/>
    </row>
    <row r="960" spans="4:4" ht="12.75" x14ac:dyDescent="0.2">
      <c r="D960" s="139"/>
    </row>
    <row r="961" spans="4:4" ht="12.75" x14ac:dyDescent="0.2">
      <c r="D961" s="139"/>
    </row>
    <row r="962" spans="4:4" ht="12.75" x14ac:dyDescent="0.2">
      <c r="D962" s="139"/>
    </row>
    <row r="963" spans="4:4" ht="12.75" x14ac:dyDescent="0.2">
      <c r="D963" s="139"/>
    </row>
    <row r="964" spans="4:4" ht="12.75" x14ac:dyDescent="0.2">
      <c r="D964" s="139"/>
    </row>
    <row r="965" spans="4:4" ht="12.75" x14ac:dyDescent="0.2">
      <c r="D965" s="139"/>
    </row>
    <row r="966" spans="4:4" ht="12.75" x14ac:dyDescent="0.2">
      <c r="D966" s="139"/>
    </row>
    <row r="967" spans="4:4" ht="12.75" x14ac:dyDescent="0.2">
      <c r="D967" s="139"/>
    </row>
    <row r="968" spans="4:4" ht="12.75" x14ac:dyDescent="0.2">
      <c r="D968" s="139"/>
    </row>
    <row r="969" spans="4:4" ht="12.75" x14ac:dyDescent="0.2">
      <c r="D969" s="139"/>
    </row>
    <row r="970" spans="4:4" ht="12.75" x14ac:dyDescent="0.2">
      <c r="D970" s="139"/>
    </row>
    <row r="971" spans="4:4" ht="12.75" x14ac:dyDescent="0.2">
      <c r="D971" s="139"/>
    </row>
    <row r="972" spans="4:4" ht="12.75" x14ac:dyDescent="0.2">
      <c r="D972" s="139"/>
    </row>
    <row r="973" spans="4:4" ht="12.75" x14ac:dyDescent="0.2">
      <c r="D973" s="139"/>
    </row>
    <row r="974" spans="4:4" ht="12.75" x14ac:dyDescent="0.2">
      <c r="D974" s="139"/>
    </row>
    <row r="975" spans="4:4" ht="12.75" x14ac:dyDescent="0.2">
      <c r="D975" s="139"/>
    </row>
    <row r="976" spans="4:4" ht="12.75" x14ac:dyDescent="0.2">
      <c r="D976" s="139"/>
    </row>
    <row r="977" spans="4:4" ht="12.75" x14ac:dyDescent="0.2">
      <c r="D977" s="139"/>
    </row>
    <row r="978" spans="4:4" ht="12.75" x14ac:dyDescent="0.2">
      <c r="D978" s="139"/>
    </row>
    <row r="979" spans="4:4" ht="12.75" x14ac:dyDescent="0.2">
      <c r="D979" s="139"/>
    </row>
    <row r="980" spans="4:4" ht="12.75" x14ac:dyDescent="0.2">
      <c r="D980" s="139"/>
    </row>
    <row r="981" spans="4:4" ht="12.75" x14ac:dyDescent="0.2">
      <c r="D981" s="139"/>
    </row>
    <row r="982" spans="4:4" ht="12.75" x14ac:dyDescent="0.2">
      <c r="D982" s="139"/>
    </row>
    <row r="983" spans="4:4" ht="12.75" x14ac:dyDescent="0.2">
      <c r="D983" s="139"/>
    </row>
    <row r="984" spans="4:4" ht="12.75" x14ac:dyDescent="0.2">
      <c r="D984" s="139"/>
    </row>
    <row r="985" spans="4:4" ht="12.75" x14ac:dyDescent="0.2">
      <c r="D985" s="139"/>
    </row>
    <row r="986" spans="4:4" ht="12.75" x14ac:dyDescent="0.2">
      <c r="D986" s="139"/>
    </row>
    <row r="987" spans="4:4" ht="12.75" x14ac:dyDescent="0.2">
      <c r="D987" s="139"/>
    </row>
    <row r="988" spans="4:4" ht="12.75" x14ac:dyDescent="0.2">
      <c r="D988" s="139"/>
    </row>
    <row r="989" spans="4:4" ht="12.75" x14ac:dyDescent="0.2">
      <c r="D989" s="139"/>
    </row>
    <row r="990" spans="4:4" ht="12.75" x14ac:dyDescent="0.2">
      <c r="D990" s="139"/>
    </row>
    <row r="991" spans="4:4" ht="12.75" x14ac:dyDescent="0.2">
      <c r="D991" s="139"/>
    </row>
    <row r="992" spans="4:4" ht="12.75" x14ac:dyDescent="0.2">
      <c r="D992" s="139"/>
    </row>
    <row r="993" spans="4:4" ht="12.75" x14ac:dyDescent="0.2">
      <c r="D993" s="139"/>
    </row>
    <row r="994" spans="4:4" ht="12.75" x14ac:dyDescent="0.2">
      <c r="D994" s="139"/>
    </row>
    <row r="995" spans="4:4" ht="12.75" x14ac:dyDescent="0.2">
      <c r="D995" s="139"/>
    </row>
    <row r="996" spans="4:4" ht="12.75" x14ac:dyDescent="0.2">
      <c r="D996" s="139"/>
    </row>
    <row r="997" spans="4:4" ht="12.75" x14ac:dyDescent="0.2">
      <c r="D997" s="139"/>
    </row>
    <row r="998" spans="4:4" ht="12.75" x14ac:dyDescent="0.2">
      <c r="D998" s="139"/>
    </row>
    <row r="999" spans="4:4" ht="12.75" x14ac:dyDescent="0.2">
      <c r="D999" s="139"/>
    </row>
    <row r="1000" spans="4:4" ht="12.75" x14ac:dyDescent="0.2">
      <c r="D1000" s="139"/>
    </row>
    <row r="1001" spans="4:4" ht="12.75" x14ac:dyDescent="0.2">
      <c r="D1001" s="139"/>
    </row>
    <row r="1002" spans="4:4" ht="12.75" x14ac:dyDescent="0.2">
      <c r="D1002" s="139"/>
    </row>
  </sheetData>
  <mergeCells count="59">
    <mergeCell ref="A24:E24"/>
    <mergeCell ref="A25:E25"/>
    <mergeCell ref="A26:E26"/>
    <mergeCell ref="A27:E27"/>
    <mergeCell ref="A28:E28"/>
    <mergeCell ref="A7:A23"/>
    <mergeCell ref="C7:C8"/>
    <mergeCell ref="C9:D9"/>
    <mergeCell ref="C10:D10"/>
    <mergeCell ref="C17:D17"/>
    <mergeCell ref="B7:B10"/>
    <mergeCell ref="B12:B13"/>
    <mergeCell ref="C11:D11"/>
    <mergeCell ref="C14:D14"/>
    <mergeCell ref="C15:D15"/>
    <mergeCell ref="C16:D16"/>
    <mergeCell ref="C18:D18"/>
    <mergeCell ref="C19:D19"/>
    <mergeCell ref="C20:D20"/>
    <mergeCell ref="C21:D21"/>
    <mergeCell ref="C22:D22"/>
    <mergeCell ref="C12:D12"/>
    <mergeCell ref="C13:D13"/>
    <mergeCell ref="B14:B17"/>
    <mergeCell ref="B18:B23"/>
    <mergeCell ref="F4:F5"/>
    <mergeCell ref="C23:D23"/>
    <mergeCell ref="AC1:AC6"/>
    <mergeCell ref="AD1:AD6"/>
    <mergeCell ref="A6:D6"/>
    <mergeCell ref="F1:Y1"/>
    <mergeCell ref="F2:S2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G4:G5"/>
    <mergeCell ref="A1:D5"/>
    <mergeCell ref="E1:E5"/>
    <mergeCell ref="Z1:Z6"/>
    <mergeCell ref="AA1:AA6"/>
    <mergeCell ref="AB1:AB6"/>
    <mergeCell ref="T2:Y3"/>
    <mergeCell ref="F3:N3"/>
    <mergeCell ref="O3:S3"/>
    <mergeCell ref="R4:R5"/>
    <mergeCell ref="S4:S5"/>
    <mergeCell ref="T4:T5"/>
    <mergeCell ref="U4:U5"/>
    <mergeCell ref="V4:V5"/>
    <mergeCell ref="W4:W5"/>
    <mergeCell ref="X4:X5"/>
    <mergeCell ref="Y4:Y5"/>
  </mergeCells>
  <conditionalFormatting sqref="F7:Y23">
    <cfRule type="notContainsBlanks" dxfId="0" priority="1">
      <formula>LEN(TRIM(F7))&gt;0</formula>
    </cfRule>
  </conditionalFormatting>
  <conditionalFormatting sqref="Z7:Z23">
    <cfRule type="colorScale" priority="2">
      <colorScale>
        <cfvo type="min"/>
        <cfvo type="max"/>
        <color rgb="FFFFFFFF"/>
        <color rgb="FFE67C73"/>
      </colorScale>
    </cfRule>
  </conditionalFormatting>
  <conditionalFormatting sqref="F24:Y24">
    <cfRule type="colorScale" priority="3">
      <colorScale>
        <cfvo type="min"/>
        <cfvo type="max"/>
        <color rgb="FFFFFFFF"/>
        <color rgb="FFE67C73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28:Z69"/>
  <sheetViews>
    <sheetView workbookViewId="0"/>
  </sheetViews>
  <sheetFormatPr defaultColWidth="12.5703125" defaultRowHeight="15.75" customHeight="1" x14ac:dyDescent="0.2"/>
  <sheetData>
    <row r="28" spans="1:26" x14ac:dyDescent="0.2">
      <c r="A28" s="88" t="s">
        <v>185</v>
      </c>
      <c r="B28" s="88" t="s">
        <v>186</v>
      </c>
      <c r="C28" s="88" t="s">
        <v>187</v>
      </c>
      <c r="D28" s="88" t="s">
        <v>188</v>
      </c>
      <c r="E28" s="88" t="s">
        <v>189</v>
      </c>
      <c r="F28" s="88" t="s">
        <v>190</v>
      </c>
      <c r="G28" s="140" t="str">
        <f>Матрица!F4</f>
        <v>1.1.1 Интерфейс ввода идентификационного кода автомата</v>
      </c>
      <c r="H28" s="140" t="str">
        <f>Матрица!G4</f>
        <v>1.1.2 Интерфейс считывания QR-кода</v>
      </c>
      <c r="I28" s="140" t="str">
        <f>Матрица!H4</f>
        <v>1.1.3 Интерфейс получения пледа</v>
      </c>
      <c r="J28" s="140" t="str">
        <f>Матрица!I4</f>
        <v>1.1.4 Интерфейс выбора тарифа</v>
      </c>
      <c r="K28" s="140" t="str">
        <f>Матрица!J4</f>
        <v>1.1.5 Интерфейс возврата пледа</v>
      </c>
      <c r="L28" s="140" t="str">
        <f>Матрица!K4</f>
        <v>1.1.6 Интерфейс оплаты</v>
      </c>
      <c r="M28" s="140" t="str">
        <f>Матрица!L4</f>
        <v>1.1.7 Интерфейс карты с автоматами</v>
      </c>
      <c r="N28" s="140" t="str">
        <f>Матрица!M4</f>
        <v>1.1.8 Интерфейс авторизации</v>
      </c>
      <c r="O28" s="140" t="str">
        <f>Матрица!N4</f>
        <v>1.1.9 Интерфейс меню автомата (возврат пледа, получение пледа)</v>
      </c>
      <c r="P28" s="140" t="str">
        <f>Матрица!O4</f>
        <v>1.2.1 Модуль информации об автомате (какие ячейки доступны)</v>
      </c>
      <c r="Q28" s="140" t="str">
        <f>Матрица!P4</f>
        <v>1.2.2 Модуль видеозаписей</v>
      </c>
      <c r="R28" s="140" t="str">
        <f>Матрица!Q4</f>
        <v>1.2.3 Модуль информации об автоматах (о местоположении автоматов)</v>
      </c>
      <c r="S28" s="140" t="str">
        <f>Матрица!R4</f>
        <v>1.2.4 Модуль оплаты</v>
      </c>
      <c r="T28" s="140" t="str">
        <f>Матрица!S4</f>
        <v xml:space="preserve">1.2.5 Модуль аутентификации </v>
      </c>
      <c r="U28" s="140" t="str">
        <f>Матрица!T4</f>
        <v>2.1 Модуль удаленного управления ячейками</v>
      </c>
      <c r="V28" s="140" t="str">
        <f>Матрица!U4</f>
        <v>2.2 Модуль связи с информационным сервером (аутентификация)</v>
      </c>
      <c r="W28" s="140" t="str">
        <f>Матрица!V4</f>
        <v>2.3 Модуль связи с приложением клиента (открытие ячейки)</v>
      </c>
      <c r="X28" s="140" t="str">
        <f>Матрица!W4</f>
        <v>2.4 Модуль видеозаписи</v>
      </c>
      <c r="Y28" s="140" t="str">
        <f>Матрица!X4</f>
        <v>2.5 Модуль онлайн видео</v>
      </c>
      <c r="Z28" s="140" t="str">
        <f>Матрица!Y4</f>
        <v>2.6 Модуль считывания информации о пледе в ячейке</v>
      </c>
    </row>
    <row r="29" spans="1:26" x14ac:dyDescent="0.2">
      <c r="A29" s="141" t="s">
        <v>191</v>
      </c>
      <c r="B29" s="140" t="str">
        <f>Матрица!D7</f>
        <v>1.1.1 Определить тариф аренды</v>
      </c>
      <c r="C29" s="140">
        <f>Матрица!E7</f>
        <v>7</v>
      </c>
      <c r="D29" s="142">
        <f>Матрица!AB7</f>
        <v>4.835789679455968</v>
      </c>
      <c r="E29" s="143">
        <f>Матрица!AD7</f>
        <v>1.4475402083217788</v>
      </c>
      <c r="F29" s="88" t="s">
        <v>192</v>
      </c>
      <c r="G29" s="142">
        <f>Матрица!F6</f>
        <v>2.7839199320770565</v>
      </c>
      <c r="H29" s="142">
        <f>Матрица!G6</f>
        <v>11.586153014275423</v>
      </c>
      <c r="I29" s="142">
        <f>Матрица!H6</f>
        <v>2.6548756760707146</v>
      </c>
      <c r="J29" s="142">
        <f>Матрица!I6</f>
        <v>4.1318260548151065</v>
      </c>
      <c r="K29" s="142">
        <f>Матрица!J6</f>
        <v>2.5252600494127782</v>
      </c>
      <c r="L29" s="142">
        <f>Матрица!K6</f>
        <v>2.4841796656256991</v>
      </c>
      <c r="M29" s="142">
        <f>Матрица!L6</f>
        <v>3.4285348595805432</v>
      </c>
      <c r="N29" s="142">
        <f>Матрица!M6</f>
        <v>4.4105150052866335</v>
      </c>
      <c r="O29" s="142">
        <f>Матрица!N6</f>
        <v>1.7376687505044819</v>
      </c>
      <c r="P29" s="142">
        <f>Матрица!O6</f>
        <v>4.9277453724860285</v>
      </c>
      <c r="Q29" s="142">
        <f>Матрица!P6</f>
        <v>8.7496669822516875</v>
      </c>
      <c r="R29" s="142">
        <f>Матрица!Q6</f>
        <v>3.4419834477065052</v>
      </c>
      <c r="S29" s="142">
        <f>Матрица!R6</f>
        <v>4.1435644178614659</v>
      </c>
      <c r="T29" s="142">
        <f>Матрица!S6</f>
        <v>5.920643750575306</v>
      </c>
      <c r="U29" s="142">
        <f>Матрица!T6</f>
        <v>5.32812849799679</v>
      </c>
      <c r="V29" s="142">
        <f>Матрица!U6</f>
        <v>3.4285270858301811</v>
      </c>
      <c r="W29" s="142">
        <f>Матрица!V6</f>
        <v>3.2071687669020976</v>
      </c>
      <c r="X29" s="142">
        <f>Матрица!W6</f>
        <v>5.1559243799815802</v>
      </c>
      <c r="Y29" s="142">
        <f>Матрица!X6</f>
        <v>12.940184852298595</v>
      </c>
      <c r="Z29" s="142">
        <f>Матрица!Y6</f>
        <v>19.013529438461333</v>
      </c>
    </row>
    <row r="30" spans="1:26" x14ac:dyDescent="0.2">
      <c r="A30" s="141" t="s">
        <v>193</v>
      </c>
      <c r="B30" s="140" t="str">
        <f>Матрица!D8</f>
        <v>1.1.2 Оплатить аренду пледа</v>
      </c>
      <c r="C30" s="140">
        <f>Матрица!E8</f>
        <v>10</v>
      </c>
      <c r="D30" s="142">
        <f>Матрица!AB8</f>
        <v>4.5559618745564325</v>
      </c>
      <c r="E30" s="143">
        <f>Матрица!AD8</f>
        <v>2.1949261814166516</v>
      </c>
      <c r="F30" s="88" t="s">
        <v>187</v>
      </c>
      <c r="G30" s="144">
        <f>Матрица!F26</f>
        <v>1.6666666666666667</v>
      </c>
      <c r="H30" s="144">
        <f>Матрица!G26</f>
        <v>1.6666666666666667</v>
      </c>
      <c r="I30" s="144">
        <f>Матрица!H26</f>
        <v>3</v>
      </c>
      <c r="J30" s="144">
        <f>Матрица!I26</f>
        <v>3.5</v>
      </c>
      <c r="K30" s="144">
        <f>Матрица!J26</f>
        <v>3.75</v>
      </c>
      <c r="L30" s="144">
        <f>Матрица!K26</f>
        <v>5</v>
      </c>
      <c r="M30" s="144">
        <f>Матрица!L26</f>
        <v>2</v>
      </c>
      <c r="N30" s="144">
        <f>Матрица!M26</f>
        <v>5</v>
      </c>
      <c r="O30" s="144">
        <f>Матрица!N26</f>
        <v>5.8333333333333339</v>
      </c>
      <c r="P30" s="144">
        <f>Матрица!O26</f>
        <v>19.25</v>
      </c>
      <c r="Q30" s="144">
        <f>Матрица!P26</f>
        <v>7.5</v>
      </c>
      <c r="R30" s="144">
        <f>Матрица!Q26</f>
        <v>8.8333333333333339</v>
      </c>
      <c r="S30" s="144">
        <f>Матрица!R26</f>
        <v>6</v>
      </c>
      <c r="T30" s="144">
        <f>Матрица!S26</f>
        <v>10</v>
      </c>
      <c r="U30" s="144">
        <f>Матрица!T26</f>
        <v>5</v>
      </c>
      <c r="V30" s="144">
        <f>Матрица!U26</f>
        <v>7.25</v>
      </c>
      <c r="W30" s="144">
        <f>Матрица!V26</f>
        <v>5.25</v>
      </c>
      <c r="X30" s="144">
        <f>Матрица!W26</f>
        <v>4</v>
      </c>
      <c r="Y30" s="144">
        <f>Матрица!X26</f>
        <v>3.5</v>
      </c>
      <c r="Z30" s="144">
        <f>Матрица!Y26</f>
        <v>4</v>
      </c>
    </row>
    <row r="31" spans="1:26" x14ac:dyDescent="0.2">
      <c r="A31" s="141" t="s">
        <v>194</v>
      </c>
      <c r="B31" s="140" t="str">
        <f>Матрица!C9</f>
        <v>1.2 Выбрать плед</v>
      </c>
      <c r="C31" s="140">
        <f>Матрица!E9</f>
        <v>3</v>
      </c>
      <c r="D31" s="142">
        <f>Матрица!AB9</f>
        <v>1.9665936493472502</v>
      </c>
      <c r="E31" s="143">
        <f>Матрица!AD9</f>
        <v>1.5254803660104146</v>
      </c>
      <c r="F31" s="88" t="s">
        <v>189</v>
      </c>
      <c r="G31" s="144">
        <f>Матрица!F28</f>
        <v>0.59867622177739233</v>
      </c>
      <c r="H31" s="144">
        <f>Матрица!G28</f>
        <v>0.14384987533076327</v>
      </c>
      <c r="I31" s="144">
        <f>Матрица!H28</f>
        <v>1.1299964164197995</v>
      </c>
      <c r="J31" s="144">
        <f>Матрица!I28</f>
        <v>0.84708309439145069</v>
      </c>
      <c r="K31" s="144">
        <f>Матрица!J28</f>
        <v>1.4849955753555053</v>
      </c>
      <c r="L31" s="144">
        <f>Матрица!K28</f>
        <v>2.0127368681043576</v>
      </c>
      <c r="M31" s="144">
        <f>Матрица!L28</f>
        <v>0.58333955520717262</v>
      </c>
      <c r="N31" s="144">
        <f>Матрица!M28</f>
        <v>1.1336544584944805</v>
      </c>
      <c r="O31" s="144">
        <f>Матрица!N28</f>
        <v>3.356988109292864</v>
      </c>
      <c r="P31" s="144">
        <f>Матрица!O28</f>
        <v>3.9064518445863712</v>
      </c>
      <c r="Q31" s="144">
        <f>Матрица!P28</f>
        <v>0.8571754805312497</v>
      </c>
      <c r="R31" s="144">
        <f>Матрица!Q28</f>
        <v>2.5663497420997894</v>
      </c>
      <c r="S31" s="144">
        <f>Матрица!R28</f>
        <v>1.4480286523689812</v>
      </c>
      <c r="T31" s="144">
        <f>Матрица!S28</f>
        <v>1.6890055239395725</v>
      </c>
      <c r="U31" s="144">
        <f>Матрица!T28</f>
        <v>0.93841580620284293</v>
      </c>
      <c r="V31" s="144">
        <f>Матрица!U28</f>
        <v>2.1146106822266768</v>
      </c>
      <c r="W31" s="144">
        <f>Матрица!V28</f>
        <v>1.6369578221700929</v>
      </c>
      <c r="X31" s="144">
        <f>Матрица!W28</f>
        <v>0.77580656836830686</v>
      </c>
      <c r="Y31" s="144">
        <f>Матрица!X28</f>
        <v>0.27047527063558807</v>
      </c>
      <c r="Z31" s="144">
        <f>Матрица!Y28</f>
        <v>0.21037651178579389</v>
      </c>
    </row>
    <row r="32" spans="1:26" x14ac:dyDescent="0.2">
      <c r="A32" s="141" t="s">
        <v>195</v>
      </c>
      <c r="B32" s="140" t="str">
        <f>Матрица!C10</f>
        <v>1.3 Открыть ячейку для получения пледа клиентом</v>
      </c>
      <c r="C32" s="140">
        <f>Матрица!E10</f>
        <v>9</v>
      </c>
      <c r="D32" s="142">
        <f>Матрица!AB10</f>
        <v>5.2844415757133891</v>
      </c>
      <c r="E32" s="143">
        <f>Матрица!AD10</f>
        <v>1.7031127832622537</v>
      </c>
      <c r="F32" s="88" t="s">
        <v>196</v>
      </c>
      <c r="G32" s="141" t="s">
        <v>191</v>
      </c>
      <c r="H32" s="141" t="s">
        <v>193</v>
      </c>
      <c r="I32" s="141" t="s">
        <v>197</v>
      </c>
      <c r="J32" s="141" t="s">
        <v>198</v>
      </c>
      <c r="K32" s="141" t="s">
        <v>199</v>
      </c>
      <c r="L32" s="141" t="s">
        <v>200</v>
      </c>
      <c r="M32" s="141" t="s">
        <v>201</v>
      </c>
      <c r="N32" s="141" t="s">
        <v>202</v>
      </c>
      <c r="O32" s="141" t="s">
        <v>203</v>
      </c>
      <c r="P32" s="141" t="s">
        <v>204</v>
      </c>
      <c r="Q32" s="141" t="s">
        <v>205</v>
      </c>
      <c r="R32" s="141" t="s">
        <v>206</v>
      </c>
      <c r="S32" s="141" t="s">
        <v>207</v>
      </c>
      <c r="T32" s="141" t="s">
        <v>208</v>
      </c>
      <c r="U32" s="141" t="s">
        <v>209</v>
      </c>
      <c r="V32" s="141" t="s">
        <v>210</v>
      </c>
      <c r="W32" s="141" t="s">
        <v>211</v>
      </c>
      <c r="X32" s="141" t="s">
        <v>212</v>
      </c>
      <c r="Y32" s="141" t="s">
        <v>213</v>
      </c>
      <c r="Z32" s="141" t="s">
        <v>214</v>
      </c>
    </row>
    <row r="33" spans="1:5" x14ac:dyDescent="0.2">
      <c r="A33" s="141" t="s">
        <v>215</v>
      </c>
      <c r="B33" s="140" t="str">
        <f>Матрица!C11</f>
        <v>1.4 (2.1) Авторизовать клиента</v>
      </c>
      <c r="C33" s="140">
        <f>Матрица!E11</f>
        <v>10</v>
      </c>
      <c r="D33" s="142">
        <f>Матрица!AB11</f>
        <v>7.3708368805742861</v>
      </c>
      <c r="E33" s="143">
        <f>Матрица!AD11</f>
        <v>1.3566980469144323</v>
      </c>
    </row>
    <row r="34" spans="1:5" x14ac:dyDescent="0.2">
      <c r="A34" s="141" t="s">
        <v>210</v>
      </c>
      <c r="B34" s="140" t="str">
        <f>Матрица!C12</f>
        <v>2.2 Открыть ячейку для возврата пледа клиентом</v>
      </c>
      <c r="C34" s="140">
        <f>Матрица!E12</f>
        <v>9</v>
      </c>
      <c r="D34" s="142">
        <f>Матрица!AB12</f>
        <v>4.9624236841626246</v>
      </c>
      <c r="E34" s="143">
        <f>Матрица!AD12</f>
        <v>1.8136299060322354</v>
      </c>
    </row>
    <row r="35" spans="1:5" x14ac:dyDescent="0.2">
      <c r="A35" s="141" t="s">
        <v>211</v>
      </c>
      <c r="B35" s="140" t="str">
        <f>Матрица!C13</f>
        <v>2.3 Определить, положен ли плед в ячейку</v>
      </c>
      <c r="C35" s="140">
        <f>Матрица!E13</f>
        <v>8</v>
      </c>
      <c r="D35" s="142">
        <f>Матрица!AB13</f>
        <v>19.717493063102193</v>
      </c>
      <c r="E35" s="143">
        <f>Матрица!AD13</f>
        <v>0.40573109240599087</v>
      </c>
    </row>
    <row r="36" spans="1:5" x14ac:dyDescent="0.2">
      <c r="A36" s="141" t="s">
        <v>216</v>
      </c>
      <c r="B36" s="140" t="str">
        <f>Матрица!C14</f>
        <v>3.1 Найти ближайшее место на карте, где можно взять/сдать плед</v>
      </c>
      <c r="C36" s="140">
        <f>Матрица!E14</f>
        <v>4</v>
      </c>
      <c r="D36" s="142">
        <f>Матрица!AB14</f>
        <v>4.1169315491218441</v>
      </c>
      <c r="E36" s="143">
        <f>Матрица!AD14</f>
        <v>0.97159740264644767</v>
      </c>
    </row>
    <row r="37" spans="1:5" x14ac:dyDescent="0.2">
      <c r="A37" s="141" t="s">
        <v>217</v>
      </c>
      <c r="B37" s="140" t="str">
        <f>Матрица!C15</f>
        <v>3.2 Открыть меню конкретного автомата, сканировав QR-код на сайте</v>
      </c>
      <c r="C37" s="140">
        <f>Матрица!E15</f>
        <v>5</v>
      </c>
      <c r="D37" s="142">
        <f>Матрица!AB15</f>
        <v>12.853772620651553</v>
      </c>
      <c r="E37" s="143">
        <f>Матрица!AD15</f>
        <v>0.38899085486907825</v>
      </c>
    </row>
    <row r="38" spans="1:5" x14ac:dyDescent="0.2">
      <c r="A38" s="141" t="s">
        <v>218</v>
      </c>
      <c r="B38" s="140" t="str">
        <f>Матрица!C16</f>
        <v>3.3 Открыть меню конкретного автомата, введя идентификационный код автомата (код написан на автомате)</v>
      </c>
      <c r="C38" s="140">
        <f>Матрица!E16</f>
        <v>5</v>
      </c>
      <c r="D38" s="142">
        <f>Матрица!AB16</f>
        <v>4.0515395384531852</v>
      </c>
      <c r="E38" s="143">
        <f>Матрица!AD16</f>
        <v>1.234098779623146</v>
      </c>
    </row>
    <row r="39" spans="1:5" x14ac:dyDescent="0.2">
      <c r="A39" s="141" t="s">
        <v>219</v>
      </c>
      <c r="B39" s="140" t="str">
        <f>Матрица!C17</f>
        <v>3.4 Открыть меню конкретного автомата по ссылке</v>
      </c>
      <c r="C39" s="140">
        <f>Матрица!E17</f>
        <v>5</v>
      </c>
      <c r="D39" s="142">
        <f>Матрица!AB17</f>
        <v>1.2676196063761282</v>
      </c>
      <c r="E39" s="143">
        <f>Матрица!AD17</f>
        <v>3.9444009660705732</v>
      </c>
    </row>
    <row r="40" spans="1:5" x14ac:dyDescent="0.2">
      <c r="A40" s="141" t="s">
        <v>220</v>
      </c>
      <c r="B40" s="140" t="str">
        <f>Матрица!C18</f>
        <v>4.1 Открыть все ячейки с использованными пледами</v>
      </c>
      <c r="C40" s="140">
        <f>Матрица!E18</f>
        <v>6</v>
      </c>
      <c r="D40" s="142">
        <f>Матрица!AB18</f>
        <v>3.3680278736392562</v>
      </c>
      <c r="E40" s="143">
        <f>Матрица!AD18</f>
        <v>1.7814579407019036</v>
      </c>
    </row>
    <row r="41" spans="1:5" x14ac:dyDescent="0.2">
      <c r="A41" s="141" t="s">
        <v>221</v>
      </c>
      <c r="B41" s="140" t="str">
        <f>Матрица!C19</f>
        <v>4.2 Удаленно открыть определенные ячейки</v>
      </c>
      <c r="C41" s="140">
        <f>Матрица!E19</f>
        <v>4</v>
      </c>
      <c r="D41" s="142">
        <f>Матрица!AB19</f>
        <v>3.3680278736392562</v>
      </c>
      <c r="E41" s="143">
        <f>Матрица!AD19</f>
        <v>1.1876386271346022</v>
      </c>
    </row>
    <row r="42" spans="1:5" x14ac:dyDescent="0.2">
      <c r="A42" s="141" t="s">
        <v>222</v>
      </c>
      <c r="B42" s="140" t="str">
        <f>Матрица!C20</f>
        <v>4.3 Просмотреть видео с камеры наблюдения</v>
      </c>
      <c r="C42" s="140">
        <f>Матрица!E20</f>
        <v>7</v>
      </c>
      <c r="D42" s="142">
        <f>Матрица!AB20</f>
        <v>17.315018343424438</v>
      </c>
      <c r="E42" s="143">
        <f>Матрица!AD20</f>
        <v>0.40427332279773903</v>
      </c>
    </row>
    <row r="43" spans="1:5" x14ac:dyDescent="0.2">
      <c r="A43" s="141" t="s">
        <v>223</v>
      </c>
      <c r="B43" s="140" t="str">
        <f>Матрица!C21</f>
        <v>4.4 Сохранить видео с камеры наблюдения</v>
      </c>
      <c r="C43" s="140">
        <f>Матрица!E21</f>
        <v>8</v>
      </c>
      <c r="D43" s="142">
        <f>Матрица!AB21</f>
        <v>9.5307578711074239</v>
      </c>
      <c r="E43" s="143">
        <f>Матрица!AD21</f>
        <v>0.83938760255908607</v>
      </c>
    </row>
    <row r="44" spans="1:5" x14ac:dyDescent="0.2">
      <c r="A44" s="141" t="s">
        <v>224</v>
      </c>
      <c r="B44" s="140" t="str">
        <f>Матрица!C22</f>
        <v>4.5 Авторизовать специалиста технической службы</v>
      </c>
      <c r="C44" s="140">
        <f>Матрица!E22</f>
        <v>10</v>
      </c>
      <c r="D44" s="142">
        <f>Матрица!AB22</f>
        <v>4.674585418202744</v>
      </c>
      <c r="E44" s="143">
        <f>Матрица!AD22</f>
        <v>2.1392271410979453</v>
      </c>
    </row>
    <row r="45" spans="1:5" x14ac:dyDescent="0.2">
      <c r="A45" s="141" t="s">
        <v>225</v>
      </c>
      <c r="B45" s="140" t="str">
        <f>Матрица!C23</f>
        <v xml:space="preserve">4.6 Динамически изменять цены в соответствии с функцией </v>
      </c>
      <c r="C45" s="140">
        <f>Матрица!E23</f>
        <v>2</v>
      </c>
      <c r="D45" s="142">
        <f>Матрица!AB23</f>
        <v>2.7601788984720339</v>
      </c>
      <c r="E45" s="143">
        <f>Матрица!AD23</f>
        <v>0.72459071443055745</v>
      </c>
    </row>
    <row r="46" spans="1:5" x14ac:dyDescent="0.2">
      <c r="D46" s="145">
        <f>Матрица!AB24</f>
        <v>0</v>
      </c>
    </row>
    <row r="47" spans="1:5" x14ac:dyDescent="0.2">
      <c r="D47" s="145">
        <f>Матрица!AB25</f>
        <v>0</v>
      </c>
    </row>
    <row r="48" spans="1:5" x14ac:dyDescent="0.2">
      <c r="D48" s="140">
        <f>Матрица!AB26</f>
        <v>0</v>
      </c>
    </row>
    <row r="49" spans="4:4" x14ac:dyDescent="0.2">
      <c r="D49" s="140">
        <f>Матрица!AB27</f>
        <v>0</v>
      </c>
    </row>
    <row r="50" spans="4:4" x14ac:dyDescent="0.2">
      <c r="D50" s="140">
        <f>Матрица!AB28</f>
        <v>0</v>
      </c>
    </row>
    <row r="51" spans="4:4" x14ac:dyDescent="0.2">
      <c r="D51" s="140">
        <f>Матрица!AB29</f>
        <v>0</v>
      </c>
    </row>
    <row r="52" spans="4:4" x14ac:dyDescent="0.2">
      <c r="D52" s="140">
        <f>Матрица!AB30</f>
        <v>0</v>
      </c>
    </row>
    <row r="53" spans="4:4" x14ac:dyDescent="0.2">
      <c r="D53" s="140">
        <f>Матрица!AB31</f>
        <v>0</v>
      </c>
    </row>
    <row r="54" spans="4:4" x14ac:dyDescent="0.2">
      <c r="D54" s="140">
        <f>Матрица!AB32</f>
        <v>0</v>
      </c>
    </row>
    <row r="55" spans="4:4" x14ac:dyDescent="0.2">
      <c r="D55" s="140">
        <f>Матрица!AB33</f>
        <v>0</v>
      </c>
    </row>
    <row r="56" spans="4:4" x14ac:dyDescent="0.2">
      <c r="D56" s="140">
        <f>Матрица!AB34</f>
        <v>0</v>
      </c>
    </row>
    <row r="57" spans="4:4" x14ac:dyDescent="0.2">
      <c r="D57" s="140">
        <f>Матрица!AB35</f>
        <v>0</v>
      </c>
    </row>
    <row r="58" spans="4:4" x14ac:dyDescent="0.2">
      <c r="D58" s="140">
        <f>Матрица!AB36</f>
        <v>0</v>
      </c>
    </row>
    <row r="59" spans="4:4" x14ac:dyDescent="0.2">
      <c r="D59" s="140">
        <f>Матрица!AB37</f>
        <v>0</v>
      </c>
    </row>
    <row r="60" spans="4:4" x14ac:dyDescent="0.2">
      <c r="D60" s="140">
        <f>Матрица!AB38</f>
        <v>0</v>
      </c>
    </row>
    <row r="61" spans="4:4" x14ac:dyDescent="0.2">
      <c r="D61" s="140">
        <f>Матрица!AB39</f>
        <v>0</v>
      </c>
    </row>
    <row r="62" spans="4:4" x14ac:dyDescent="0.2">
      <c r="D62" s="140">
        <f>Матрица!AB40</f>
        <v>0</v>
      </c>
    </row>
    <row r="63" spans="4:4" x14ac:dyDescent="0.2">
      <c r="D63" s="140">
        <f>Матрица!AB41</f>
        <v>0</v>
      </c>
    </row>
    <row r="64" spans="4:4" x14ac:dyDescent="0.2">
      <c r="D64" s="140">
        <f>Матрица!AB42</f>
        <v>0</v>
      </c>
    </row>
    <row r="65" spans="4:4" x14ac:dyDescent="0.2">
      <c r="D65" s="140">
        <f>Матрица!AB43</f>
        <v>0</v>
      </c>
    </row>
    <row r="66" spans="4:4" x14ac:dyDescent="0.2">
      <c r="D66" s="140">
        <f>Матрица!AB44</f>
        <v>0</v>
      </c>
    </row>
    <row r="67" spans="4:4" x14ac:dyDescent="0.2">
      <c r="D67" s="140">
        <f>Матрица!AB45</f>
        <v>0</v>
      </c>
    </row>
    <row r="68" spans="4:4" x14ac:dyDescent="0.2">
      <c r="D68" s="140">
        <f>Матрица!AB46</f>
        <v>0</v>
      </c>
    </row>
    <row r="69" spans="4:4" x14ac:dyDescent="0.2">
      <c r="D69" s="140">
        <f>Матрица!AB47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7"/>
  <sheetViews>
    <sheetView workbookViewId="0"/>
  </sheetViews>
  <sheetFormatPr defaultColWidth="12.5703125" defaultRowHeight="15.75" customHeight="1" x14ac:dyDescent="0.2"/>
  <cols>
    <col min="1" max="1" width="33.5703125" customWidth="1"/>
  </cols>
  <sheetData>
    <row r="1" spans="1:8" ht="142.5" customHeight="1" x14ac:dyDescent="0.2">
      <c r="B1" s="146" t="s">
        <v>226</v>
      </c>
      <c r="C1" s="147" t="s">
        <v>227</v>
      </c>
      <c r="D1" s="147" t="s">
        <v>228</v>
      </c>
      <c r="E1" s="147" t="s">
        <v>229</v>
      </c>
      <c r="F1" s="147" t="s">
        <v>230</v>
      </c>
      <c r="G1" s="148" t="s">
        <v>231</v>
      </c>
    </row>
    <row r="2" spans="1:8" ht="25.5" x14ac:dyDescent="0.2">
      <c r="A2" s="146" t="s">
        <v>232</v>
      </c>
      <c r="B2" s="88">
        <v>0</v>
      </c>
      <c r="C2" s="88">
        <v>-1</v>
      </c>
      <c r="D2" s="88">
        <v>-1</v>
      </c>
      <c r="E2" s="88">
        <v>1</v>
      </c>
      <c r="F2" s="88">
        <v>-1</v>
      </c>
      <c r="G2" s="88">
        <v>0</v>
      </c>
      <c r="H2" s="88">
        <f t="shared" ref="H2:H7" si="0">SUM(B2:G2)</f>
        <v>-2</v>
      </c>
    </row>
    <row r="3" spans="1:8" ht="38.25" x14ac:dyDescent="0.2">
      <c r="A3" s="147" t="s">
        <v>233</v>
      </c>
      <c r="B3" s="88">
        <v>1</v>
      </c>
      <c r="C3" s="88">
        <v>0</v>
      </c>
      <c r="D3" s="88">
        <v>1</v>
      </c>
      <c r="E3" s="88">
        <v>1</v>
      </c>
      <c r="F3" s="88">
        <v>-1</v>
      </c>
      <c r="G3" s="88">
        <v>1</v>
      </c>
      <c r="H3" s="88">
        <f t="shared" si="0"/>
        <v>3</v>
      </c>
    </row>
    <row r="4" spans="1:8" ht="25.5" x14ac:dyDescent="0.2">
      <c r="A4" s="147" t="s">
        <v>234</v>
      </c>
      <c r="B4" s="88">
        <v>1</v>
      </c>
      <c r="C4" s="88">
        <v>-1</v>
      </c>
      <c r="D4" s="88">
        <v>0</v>
      </c>
      <c r="E4" s="88">
        <v>1</v>
      </c>
      <c r="F4" s="88">
        <v>-1</v>
      </c>
      <c r="G4" s="88">
        <v>1</v>
      </c>
      <c r="H4" s="88">
        <f t="shared" si="0"/>
        <v>1</v>
      </c>
    </row>
    <row r="5" spans="1:8" ht="12.75" x14ac:dyDescent="0.2">
      <c r="A5" s="147" t="s">
        <v>235</v>
      </c>
      <c r="B5" s="88">
        <v>-1</v>
      </c>
      <c r="C5" s="88">
        <v>-1</v>
      </c>
      <c r="D5" s="88">
        <v>-1</v>
      </c>
      <c r="E5" s="88">
        <v>0</v>
      </c>
      <c r="F5" s="88">
        <v>-1</v>
      </c>
      <c r="G5" s="88">
        <v>1</v>
      </c>
      <c r="H5" s="88">
        <f t="shared" si="0"/>
        <v>-3</v>
      </c>
    </row>
    <row r="6" spans="1:8" ht="12.75" x14ac:dyDescent="0.2">
      <c r="A6" s="147" t="s">
        <v>236</v>
      </c>
      <c r="B6" s="88">
        <v>1</v>
      </c>
      <c r="C6" s="88">
        <v>1</v>
      </c>
      <c r="D6" s="88">
        <v>1</v>
      </c>
      <c r="E6" s="88">
        <v>1</v>
      </c>
      <c r="F6" s="88">
        <v>0</v>
      </c>
      <c r="G6" s="88">
        <v>1</v>
      </c>
      <c r="H6" s="88">
        <f t="shared" si="0"/>
        <v>5</v>
      </c>
    </row>
    <row r="7" spans="1:8" ht="25.5" x14ac:dyDescent="0.2">
      <c r="A7" s="148" t="s">
        <v>237</v>
      </c>
      <c r="B7" s="88">
        <v>0</v>
      </c>
      <c r="C7" s="88">
        <v>-1</v>
      </c>
      <c r="D7" s="88">
        <v>-1</v>
      </c>
      <c r="E7" s="88">
        <v>-1</v>
      </c>
      <c r="F7" s="88">
        <v>-1</v>
      </c>
      <c r="G7" s="88">
        <v>0</v>
      </c>
      <c r="H7" s="88">
        <f t="shared" si="0"/>
        <v>-4</v>
      </c>
    </row>
  </sheetData>
  <conditionalFormatting sqref="H2:H7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Классификация функций</vt:lpstr>
      <vt:lpstr>Оценка функций</vt:lpstr>
      <vt:lpstr>Оценка компонентов</vt:lpstr>
      <vt:lpstr>Матрица</vt:lpstr>
      <vt:lpstr>Диаграммы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Николай Перминов</cp:lastModifiedBy>
  <dcterms:modified xsi:type="dcterms:W3CDTF">2022-11-25T18:36:18Z</dcterms:modified>
</cp:coreProperties>
</file>