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170" yWindow="75" windowWidth="19320" windowHeight="11970" tabRatio="865"/>
  </bookViews>
  <sheets>
    <sheet name="Стройки" sheetId="3" r:id="rId1"/>
  </sheets>
  <definedNames>
    <definedName name="_xlnm._FilterDatabase" localSheetId="0" hidden="1">Стройки!$A$6:$J$413</definedName>
    <definedName name="Z_000441C1_C791_447D_AAF2_9E54FF27DFA0_.wvu.FilterData" localSheetId="0" hidden="1">Стройки!$A$6:$J$413</definedName>
    <definedName name="Z_072B74CC_741B_43F4_BD13_91A7037B88D4_.wvu.FilterData" localSheetId="0" hidden="1">Стройки!$A$6:$J$413</definedName>
    <definedName name="Z_187BA879_0328_4841_A077_67BB47F91270_.wvu.FilterData" localSheetId="0" hidden="1">Стройки!$A$6:$J$413</definedName>
    <definedName name="Z_187BA879_0328_4841_A077_67BB47F91270_.wvu.PrintArea" localSheetId="0" hidden="1">Стройки!$A$1:$K$415</definedName>
    <definedName name="Z_23D4075C_34C5_467E_B52F_795A834DFDD6_.wvu.FilterData" localSheetId="0" hidden="1">Стройки!$A$6:$J$413</definedName>
    <definedName name="Z_4767DD30_F6FB_4FF0_A429_8866A8232500_.wvu.FilterData" localSheetId="0" hidden="1">Стройки!$A$6:$J$413</definedName>
    <definedName name="Z_4F703C29_A037_49B7_84DE_287A67FE938D_.wvu.FilterData" localSheetId="0" hidden="1">Стройки!$A$6:$J$413</definedName>
    <definedName name="Z_522A7696_343F_4C24_AB1E_EE7623308722_.wvu.FilterData" localSheetId="0" hidden="1">Стройки!$A$6:$J$413</definedName>
    <definedName name="Z_550DB461_3268_4AEC_925B_D45994A7531B_.wvu.FilterData" localSheetId="0" hidden="1">Стройки!$A$6:$J$413</definedName>
    <definedName name="Z_5A12E917_1134_41E8_B441_4262F8AC5395_.wvu.FilterData" localSheetId="0" hidden="1">Стройки!$A$6:$J$413</definedName>
    <definedName name="Z_642A6E18_9D01_478B_B148_A168333C8EF5_.wvu.FilterData" localSheetId="0" hidden="1">Стройки!$A$6:$J$413</definedName>
    <definedName name="Z_642A6E18_9D01_478B_B148_A168333C8EF5_.wvu.PrintArea" localSheetId="0" hidden="1">Стройки!$A$1:$K$415</definedName>
    <definedName name="Z_642A6E18_9D01_478B_B148_A168333C8EF5_.wvu.PrintTitles" localSheetId="0" hidden="1">Стройки!$4:$6</definedName>
    <definedName name="Z_642A6E18_9D01_478B_B148_A168333C8EF5_.wvu.Rows" localSheetId="0" hidden="1">Стройки!$298:$303,Стройки!$414:$414</definedName>
    <definedName name="Z_67582191_7BBB_4FDB_9C42_DD6420CCF5C4_.wvu.FilterData" localSheetId="0" hidden="1">Стройки!$A$6:$J$413</definedName>
    <definedName name="Z_6E5214E2_3B54_4EB5_A3DA_E67D9ECE520B_.wvu.FilterData" localSheetId="0" hidden="1">Стройки!$A$6:$J$413</definedName>
    <definedName name="Z_79431AB7_AE9E_4796_B6B9_5A5E5CD8FF2B_.wvu.FilterData" localSheetId="0" hidden="1">Стройки!$A$6:$J$413</definedName>
    <definedName name="Z_79431AB7_AE9E_4796_B6B9_5A5E5CD8FF2B_.wvu.PrintArea" localSheetId="0" hidden="1">Стройки!$A$1:$K$415</definedName>
    <definedName name="Z_7C917F30_361A_4C86_9002_2134EAE2E3CF_.wvu.FilterData" localSheetId="0" hidden="1">Стройки!$A$6:$J$6</definedName>
    <definedName name="Z_8B61B030_188B_4388_BC1B_D078B6F3260E_.wvu.FilterData" localSheetId="0" hidden="1">Стройки!$A$6:$J$413</definedName>
    <definedName name="Z_97C318A8_0071_47A1_A6EC_679F6C909514_.wvu.FilterData" localSheetId="0" hidden="1">Стройки!$A$6:$J$413</definedName>
    <definedName name="Z_9EF03BF6_CC9B_42C9_A96E_2B94C40C46CE_.wvu.FilterData" localSheetId="0" hidden="1">Стройки!$A$6:$J$413</definedName>
    <definedName name="Z_AB2C98A7_AA83_411A_B3DF_145305837C8E_.wvu.FilterData" localSheetId="0" hidden="1">Стройки!$A$6:$J$413</definedName>
    <definedName name="Z_AB2C98A7_AA83_411A_B3DF_145305837C8E_.wvu.PrintArea" localSheetId="0" hidden="1">Стройки!$A$1:$K$415</definedName>
    <definedName name="Z_AB2C98A7_AA83_411A_B3DF_145305837C8E_.wvu.PrintTitles" localSheetId="0" hidden="1">Стройки!$4:$6</definedName>
    <definedName name="Z_AB2C98A7_AA83_411A_B3DF_145305837C8E_.wvu.Rows" localSheetId="0" hidden="1">Стройки!$298:$303,Стройки!$414:$414</definedName>
    <definedName name="Z_C3E877C8_2B73_47DF_BFF4_213389840666_.wvu.FilterData" localSheetId="0" hidden="1">Стройки!$A$6:$J$413</definedName>
    <definedName name="Z_C8FED1A9_E104_41C7_A15D_8F38ECAF59BC_.wvu.FilterData" localSheetId="0" hidden="1">Стройки!$A$6:$J$413</definedName>
    <definedName name="Z_C940EF1D_7136_43A6_8732_2A171D48D04E_.wvu.FilterData" localSheetId="0" hidden="1">Стройки!$A$6:$J$413</definedName>
    <definedName name="Z_CBD6EFB7_72EA_4F15_9C8F_164FAF4EE8C9_.wvu.FilterData" localSheetId="0" hidden="1">Стройки!$A$6:$J$413</definedName>
    <definedName name="Z_DFB977BE_1147_4EEF_83AB_B2089C0C3D30_.wvu.FilterData" localSheetId="0" hidden="1">Стройки!$A$6:$J$9</definedName>
    <definedName name="Z_EBD0E2FD_B5B0_491C_9DB7_B8851CE1D29D_.wvu.FilterData" localSheetId="0" hidden="1">Стройки!$A$6:$J$413</definedName>
    <definedName name="Z_EBD0E2FD_B5B0_491C_9DB7_B8851CE1D29D_.wvu.PrintArea" localSheetId="0" hidden="1">Стройки!$A$1:$K$415</definedName>
    <definedName name="Z_FE35C553_E2D5_4534_B907_BDEEE9598D48_.wvu.FilterData" localSheetId="0" hidden="1">Стройки!$A$6:$J$413</definedName>
    <definedName name="_xlnm.Print_Titles" localSheetId="0">Стройки!$4:$6</definedName>
    <definedName name="_xlnm.Print_Area" localSheetId="0">Стройки!$A$1:$K$415</definedName>
  </definedNames>
  <calcPr calcId="125725" fullPrecision="0"/>
  <customWorkbookViews>
    <customWorkbookView name="slotina - Личное представление" guid="{CDE1D6F6-68DF-42F8-B01A-FF6465B24CCD}" mergeInterval="0" personalView="1" maximized="1" xWindow="1" yWindow="1" windowWidth="1720" windowHeight="775" tabRatio="867" activeSheetId="13"/>
    <customWorkbookView name="svu - Личное представление" guid="{79431AB7-AE9E-4796-B6B9-5A5E5CD8FF2B}" mergeInterval="0" personalView="1" maximized="1" xWindow="1" yWindow="1" windowWidth="1280" windowHeight="739" tabRatio="823" activeSheetId="4"/>
    <customWorkbookView name="cls - Личное представление" guid="{EBD0E2FD-B5B0-491C-9DB7-B8851CE1D29D}" mergeInterval="0" personalView="1" maximized="1" xWindow="1" yWindow="1" windowWidth="1280" windowHeight="794" tabRatio="823" activeSheetId="13"/>
    <customWorkbookView name="andreeva - Личное представление" guid="{187BA879-0328-4841-A077-67BB47F91270}" mergeInterval="0" personalView="1" maximized="1" xWindow="1" yWindow="1" windowWidth="1916" windowHeight="808" tabRatio="823" activeSheetId="13"/>
    <customWorkbookView name="kazina - Личное представление" guid="{642A6E18-9D01-478B-B148-A168333C8EF5}" mergeInterval="0" personalView="1" maximized="1" xWindow="1" yWindow="1" windowWidth="1020" windowHeight="508" tabRatio="823" activeSheetId="7"/>
    <customWorkbookView name="lustova - Личное представление" guid="{C3E877C8-2B73-47DF-BFF4-213389840666}" mergeInterval="0" personalView="1" maximized="1" xWindow="1" yWindow="1" windowWidth="1920" windowHeight="837" tabRatio="899" activeSheetId="11"/>
    <customWorkbookView name="bev - Личное представление" guid="{AB2C98A7-AA83-411A-B3DF-145305837C8E}" mergeInterval="0" personalView="1" maximized="1" xWindow="1" yWindow="1" windowWidth="1280" windowHeight="739" tabRatio="823" activeSheetId="9"/>
    <customWorkbookView name="Голубева Инна Валерьевна - Личное представление" guid="{5FA46053-3DF8-49CF-809C-B5234AF8732F}" autoUpdate="1" mergeInterval="15" personalView="1" maximized="1" xWindow="1" yWindow="1" windowWidth="1280" windowHeight="761" activeSheetId="2"/>
    <customWorkbookView name="Слотина - Личное представление" guid="{02D55B52-F4DC-4751-AC29-06C0126A8FDD}" mergeInterval="0" personalView="1" maximized="1" windowWidth="1276" windowHeight="817" tabRatio="929" activeSheetId="6"/>
    <customWorkbookView name="giv - Личное представление" guid="{7C917F30-361A-4C86-9002-2134EAE2E3CF}" mergeInterval="0" personalView="1" maximized="1" xWindow="1" yWindow="1" windowWidth="1920" windowHeight="808" tabRatio="903" activeSheetId="13"/>
    <customWorkbookView name="reva - Личное представление" guid="{4767DD30-F6FB-4FF0-A429-8866A8232500}" mergeInterval="0" personalView="1" maximized="1" xWindow="1" yWindow="1" windowWidth="1920" windowHeight="808" tabRatio="926" activeSheetId="9"/>
    <customWorkbookView name="* - Личное представление" guid="{2BEFF56F-A26D-4A91-943D-20C4A5A4F54F}" mergeInterval="0" personalView="1" maximized="1" xWindow="1" yWindow="1" windowWidth="1596" windowHeight="607" tabRatio="823" activeSheetId="9"/>
  </customWorkbookViews>
</workbook>
</file>

<file path=xl/calcChain.xml><?xml version="1.0" encoding="utf-8"?>
<calcChain xmlns="http://schemas.openxmlformats.org/spreadsheetml/2006/main">
  <c r="K346" i="3"/>
  <c r="J346"/>
  <c r="C379"/>
  <c r="C376" s="1"/>
  <c r="C361"/>
  <c r="C358" s="1"/>
  <c r="F204"/>
  <c r="H174"/>
  <c r="H60"/>
  <c r="F42"/>
  <c r="H201"/>
  <c r="G201"/>
  <c r="F198"/>
  <c r="F156"/>
  <c r="F138"/>
  <c r="F126"/>
  <c r="D9"/>
  <c r="E9"/>
  <c r="F9"/>
  <c r="C12"/>
  <c r="C9" s="1"/>
  <c r="D15"/>
  <c r="E15"/>
  <c r="C18"/>
  <c r="C15" s="1"/>
  <c r="D21"/>
  <c r="E21"/>
  <c r="C24"/>
  <c r="C21" s="1"/>
  <c r="D27"/>
  <c r="E27"/>
  <c r="C30"/>
  <c r="C27" s="1"/>
  <c r="D33"/>
  <c r="F33"/>
  <c r="C36"/>
  <c r="C33"/>
  <c r="E36"/>
  <c r="E33" s="1"/>
  <c r="D39"/>
  <c r="E39"/>
  <c r="F39"/>
  <c r="G39"/>
  <c r="H39"/>
  <c r="C42"/>
  <c r="C39"/>
  <c r="D45"/>
  <c r="E45"/>
  <c r="F45"/>
  <c r="G45"/>
  <c r="C48"/>
  <c r="C45"/>
  <c r="D51"/>
  <c r="E51"/>
  <c r="G51"/>
  <c r="J51"/>
  <c r="K51"/>
  <c r="F54"/>
  <c r="C54" s="1"/>
  <c r="C51" s="1"/>
  <c r="H54"/>
  <c r="H51" s="1"/>
  <c r="D57"/>
  <c r="E57"/>
  <c r="F57"/>
  <c r="G57"/>
  <c r="H57"/>
  <c r="J57"/>
  <c r="K57"/>
  <c r="C60"/>
  <c r="C57"/>
  <c r="D63"/>
  <c r="E63"/>
  <c r="G63"/>
  <c r="J63"/>
  <c r="K63"/>
  <c r="F66"/>
  <c r="C66" s="1"/>
  <c r="C63" s="1"/>
  <c r="H66"/>
  <c r="H63" s="1"/>
  <c r="D69"/>
  <c r="E69"/>
  <c r="F69"/>
  <c r="G69"/>
  <c r="J69"/>
  <c r="K69"/>
  <c r="F72"/>
  <c r="C72" s="1"/>
  <c r="C69" s="1"/>
  <c r="H72"/>
  <c r="H69" s="1"/>
  <c r="D75"/>
  <c r="E75"/>
  <c r="G75"/>
  <c r="J75"/>
  <c r="K75"/>
  <c r="F78"/>
  <c r="C78" s="1"/>
  <c r="C75" s="1"/>
  <c r="H78"/>
  <c r="H75" s="1"/>
  <c r="D81"/>
  <c r="E81"/>
  <c r="F81"/>
  <c r="G81"/>
  <c r="J81"/>
  <c r="K81"/>
  <c r="F84"/>
  <c r="C84" s="1"/>
  <c r="C81" s="1"/>
  <c r="H84"/>
  <c r="H81" s="1"/>
  <c r="D87"/>
  <c r="E87"/>
  <c r="G87"/>
  <c r="H87"/>
  <c r="J87"/>
  <c r="K87"/>
  <c r="F90"/>
  <c r="C90" s="1"/>
  <c r="C87" s="1"/>
  <c r="D93"/>
  <c r="E93"/>
  <c r="F93"/>
  <c r="G93"/>
  <c r="H93"/>
  <c r="J93"/>
  <c r="K93"/>
  <c r="C95"/>
  <c r="C93" s="1"/>
  <c r="C96"/>
  <c r="D99"/>
  <c r="E99"/>
  <c r="F99"/>
  <c r="G99"/>
  <c r="H99"/>
  <c r="J99"/>
  <c r="K99"/>
  <c r="C101"/>
  <c r="C99"/>
  <c r="C102"/>
  <c r="D105"/>
  <c r="E105"/>
  <c r="F105"/>
  <c r="G105"/>
  <c r="H105"/>
  <c r="J105"/>
  <c r="K105"/>
  <c r="C107"/>
  <c r="C108"/>
  <c r="H108"/>
  <c r="D111"/>
  <c r="E111"/>
  <c r="G111"/>
  <c r="H111"/>
  <c r="J111"/>
  <c r="K111"/>
  <c r="F113"/>
  <c r="C113" s="1"/>
  <c r="C111" s="1"/>
  <c r="C114"/>
  <c r="D117"/>
  <c r="E117"/>
  <c r="G117"/>
  <c r="H117"/>
  <c r="J117"/>
  <c r="K117"/>
  <c r="F119"/>
  <c r="F117" s="1"/>
  <c r="C120"/>
  <c r="D123"/>
  <c r="E123"/>
  <c r="F123"/>
  <c r="C125"/>
  <c r="G126"/>
  <c r="G123" s="1"/>
  <c r="H126"/>
  <c r="H123" s="1"/>
  <c r="D129"/>
  <c r="E129"/>
  <c r="F129"/>
  <c r="G129"/>
  <c r="H129"/>
  <c r="J129"/>
  <c r="K129"/>
  <c r="C131"/>
  <c r="C129" s="1"/>
  <c r="C132"/>
  <c r="D135"/>
  <c r="E135"/>
  <c r="F135"/>
  <c r="C137"/>
  <c r="G138"/>
  <c r="G135" s="1"/>
  <c r="H138"/>
  <c r="H135" s="1"/>
  <c r="D141"/>
  <c r="E141"/>
  <c r="F141"/>
  <c r="H141"/>
  <c r="C143"/>
  <c r="G144"/>
  <c r="G141" s="1"/>
  <c r="H144"/>
  <c r="D147"/>
  <c r="E147"/>
  <c r="F147"/>
  <c r="G147"/>
  <c r="H147"/>
  <c r="J147"/>
  <c r="K147"/>
  <c r="C149"/>
  <c r="C150"/>
  <c r="C147" s="1"/>
  <c r="H150"/>
  <c r="D153"/>
  <c r="E153"/>
  <c r="F153"/>
  <c r="G153"/>
  <c r="H153"/>
  <c r="J153"/>
  <c r="K153"/>
  <c r="C155"/>
  <c r="C156"/>
  <c r="D159"/>
  <c r="E159"/>
  <c r="F159"/>
  <c r="G159"/>
  <c r="H159"/>
  <c r="J159"/>
  <c r="K159"/>
  <c r="C161"/>
  <c r="C159" s="1"/>
  <c r="C162"/>
  <c r="D165"/>
  <c r="E165"/>
  <c r="F165"/>
  <c r="G165"/>
  <c r="H165"/>
  <c r="J165"/>
  <c r="K165"/>
  <c r="C167"/>
  <c r="C165" s="1"/>
  <c r="C168"/>
  <c r="D171"/>
  <c r="E171"/>
  <c r="F171"/>
  <c r="G171"/>
  <c r="H171"/>
  <c r="I171"/>
  <c r="J171"/>
  <c r="K171"/>
  <c r="C173"/>
  <c r="C174"/>
  <c r="D177"/>
  <c r="E177"/>
  <c r="F177"/>
  <c r="G177"/>
  <c r="H177"/>
  <c r="J177"/>
  <c r="K177"/>
  <c r="C179"/>
  <c r="C177"/>
  <c r="C180"/>
  <c r="D183"/>
  <c r="E183"/>
  <c r="F183"/>
  <c r="G183"/>
  <c r="H183"/>
  <c r="J183"/>
  <c r="K183"/>
  <c r="C185"/>
  <c r="C186"/>
  <c r="C183" s="1"/>
  <c r="D189"/>
  <c r="E189"/>
  <c r="F189"/>
  <c r="G189"/>
  <c r="H189"/>
  <c r="J189"/>
  <c r="K189"/>
  <c r="C191"/>
  <c r="C189" s="1"/>
  <c r="C192"/>
  <c r="F195"/>
  <c r="C197"/>
  <c r="G198"/>
  <c r="C198" s="1"/>
  <c r="C195" s="1"/>
  <c r="H198"/>
  <c r="H195" s="1"/>
  <c r="F201"/>
  <c r="D209"/>
  <c r="E209"/>
  <c r="G209"/>
  <c r="G207" s="1"/>
  <c r="H209"/>
  <c r="I209"/>
  <c r="J209"/>
  <c r="K209"/>
  <c r="K207" s="1"/>
  <c r="D210"/>
  <c r="E210"/>
  <c r="G210"/>
  <c r="I210"/>
  <c r="J210"/>
  <c r="K210"/>
  <c r="K391" s="1"/>
  <c r="C211"/>
  <c r="D211"/>
  <c r="D412" s="1"/>
  <c r="E211"/>
  <c r="F211"/>
  <c r="F412"/>
  <c r="G211"/>
  <c r="H211"/>
  <c r="H412" s="1"/>
  <c r="I211"/>
  <c r="J211"/>
  <c r="J412"/>
  <c r="K211"/>
  <c r="C212"/>
  <c r="C413" s="1"/>
  <c r="D212"/>
  <c r="E212"/>
  <c r="E207"/>
  <c r="F212"/>
  <c r="G212"/>
  <c r="G393" s="1"/>
  <c r="H212"/>
  <c r="I212"/>
  <c r="I207"/>
  <c r="J212"/>
  <c r="K212"/>
  <c r="K393" s="1"/>
  <c r="C214"/>
  <c r="D217"/>
  <c r="E220"/>
  <c r="G220"/>
  <c r="H220"/>
  <c r="I220"/>
  <c r="K220"/>
  <c r="D223"/>
  <c r="F223"/>
  <c r="F220" s="1"/>
  <c r="J223"/>
  <c r="J220" s="1"/>
  <c r="E226"/>
  <c r="D229"/>
  <c r="D385" s="1"/>
  <c r="F229"/>
  <c r="F226" s="1"/>
  <c r="C226" s="1"/>
  <c r="C232"/>
  <c r="D232"/>
  <c r="C238"/>
  <c r="E238"/>
  <c r="E244"/>
  <c r="G244"/>
  <c r="F247"/>
  <c r="C247" s="1"/>
  <c r="C244" s="1"/>
  <c r="J247"/>
  <c r="J244" s="1"/>
  <c r="D250"/>
  <c r="F250"/>
  <c r="C250" s="1"/>
  <c r="C252"/>
  <c r="C253"/>
  <c r="E253"/>
  <c r="E250" s="1"/>
  <c r="E256"/>
  <c r="F256"/>
  <c r="C256" s="1"/>
  <c r="G256"/>
  <c r="H256"/>
  <c r="C259"/>
  <c r="C262"/>
  <c r="D262"/>
  <c r="E262"/>
  <c r="E268"/>
  <c r="F268"/>
  <c r="C268" s="1"/>
  <c r="C271"/>
  <c r="D271"/>
  <c r="E274"/>
  <c r="F274"/>
  <c r="G274"/>
  <c r="H274"/>
  <c r="I274"/>
  <c r="C277"/>
  <c r="E280"/>
  <c r="G280"/>
  <c r="F283"/>
  <c r="F280" s="1"/>
  <c r="C280" s="1"/>
  <c r="G283"/>
  <c r="E286"/>
  <c r="F286"/>
  <c r="G286"/>
  <c r="H286"/>
  <c r="I286"/>
  <c r="C289"/>
  <c r="C286"/>
  <c r="E292"/>
  <c r="F292"/>
  <c r="G292"/>
  <c r="H292"/>
  <c r="I292"/>
  <c r="C295"/>
  <c r="C292" s="1"/>
  <c r="F298"/>
  <c r="H298"/>
  <c r="I298"/>
  <c r="C301"/>
  <c r="J301"/>
  <c r="J298" s="1"/>
  <c r="C298" s="1"/>
  <c r="E304"/>
  <c r="F304"/>
  <c r="C304"/>
  <c r="C307"/>
  <c r="E310"/>
  <c r="F310"/>
  <c r="C310"/>
  <c r="C313"/>
  <c r="E316"/>
  <c r="F316"/>
  <c r="G316"/>
  <c r="C316" s="1"/>
  <c r="C319"/>
  <c r="E322"/>
  <c r="F322"/>
  <c r="G322"/>
  <c r="C324"/>
  <c r="C325"/>
  <c r="C328"/>
  <c r="C334"/>
  <c r="G340"/>
  <c r="H340"/>
  <c r="C340" s="1"/>
  <c r="C343"/>
  <c r="G346"/>
  <c r="H346"/>
  <c r="I346"/>
  <c r="C349"/>
  <c r="C346" s="1"/>
  <c r="E352"/>
  <c r="G352"/>
  <c r="I352"/>
  <c r="H355"/>
  <c r="H352" s="1"/>
  <c r="H358"/>
  <c r="I358"/>
  <c r="J358"/>
  <c r="K358"/>
  <c r="H364"/>
  <c r="J364"/>
  <c r="C364" s="1"/>
  <c r="K364"/>
  <c r="C367"/>
  <c r="G370"/>
  <c r="C370" s="1"/>
  <c r="H370"/>
  <c r="I370"/>
  <c r="J370"/>
  <c r="C373"/>
  <c r="H376"/>
  <c r="I376"/>
  <c r="J376"/>
  <c r="K376"/>
  <c r="D384"/>
  <c r="E384"/>
  <c r="E410" s="1"/>
  <c r="F384"/>
  <c r="G384"/>
  <c r="G410" s="1"/>
  <c r="H384"/>
  <c r="I384"/>
  <c r="I410" s="1"/>
  <c r="I408" s="1"/>
  <c r="J384"/>
  <c r="K384"/>
  <c r="K410" s="1"/>
  <c r="G385"/>
  <c r="G391" s="1"/>
  <c r="H385"/>
  <c r="H382" s="1"/>
  <c r="I385"/>
  <c r="I391" s="1"/>
  <c r="J385"/>
  <c r="J391" s="1"/>
  <c r="J388" s="1"/>
  <c r="K385"/>
  <c r="K411"/>
  <c r="D390"/>
  <c r="H390"/>
  <c r="J390"/>
  <c r="C392"/>
  <c r="E392"/>
  <c r="F392"/>
  <c r="G392"/>
  <c r="I392"/>
  <c r="J392"/>
  <c r="K392"/>
  <c r="D393"/>
  <c r="E393"/>
  <c r="F393"/>
  <c r="H393"/>
  <c r="I393"/>
  <c r="J393"/>
  <c r="C396"/>
  <c r="F396"/>
  <c r="C405"/>
  <c r="C402" s="1"/>
  <c r="F405"/>
  <c r="F402" s="1"/>
  <c r="D410"/>
  <c r="H410"/>
  <c r="J410"/>
  <c r="C412"/>
  <c r="E412"/>
  <c r="G412"/>
  <c r="I412"/>
  <c r="K412"/>
  <c r="D413"/>
  <c r="F413"/>
  <c r="H413"/>
  <c r="J413"/>
  <c r="I411"/>
  <c r="I382"/>
  <c r="J207"/>
  <c r="D207"/>
  <c r="C322"/>
  <c r="C274"/>
  <c r="C171"/>
  <c r="C153"/>
  <c r="C105"/>
  <c r="J382"/>
  <c r="I413"/>
  <c r="G413"/>
  <c r="E413"/>
  <c r="K390"/>
  <c r="C209" l="1"/>
  <c r="D391"/>
  <c r="D411"/>
  <c r="D408" s="1"/>
  <c r="D382"/>
  <c r="K388"/>
  <c r="C355"/>
  <c r="C352" s="1"/>
  <c r="G195"/>
  <c r="F111"/>
  <c r="K382"/>
  <c r="G382"/>
  <c r="E390"/>
  <c r="G390"/>
  <c r="G388" s="1"/>
  <c r="I390"/>
  <c r="I388" s="1"/>
  <c r="K413"/>
  <c r="K408" s="1"/>
  <c r="C384"/>
  <c r="G411"/>
  <c r="G408" s="1"/>
  <c r="J411"/>
  <c r="J408" s="1"/>
  <c r="C393"/>
  <c r="H392"/>
  <c r="D392"/>
  <c r="D388" s="1"/>
  <c r="F385"/>
  <c r="E385"/>
  <c r="C283"/>
  <c r="F244"/>
  <c r="C229"/>
  <c r="C223"/>
  <c r="C220" s="1"/>
  <c r="H210"/>
  <c r="F210"/>
  <c r="C210" s="1"/>
  <c r="F209"/>
  <c r="C144"/>
  <c r="C141" s="1"/>
  <c r="C138"/>
  <c r="C135" s="1"/>
  <c r="C119"/>
  <c r="C117" s="1"/>
  <c r="F87"/>
  <c r="F75"/>
  <c r="F63"/>
  <c r="F51"/>
  <c r="C126"/>
  <c r="C123" s="1"/>
  <c r="E411" l="1"/>
  <c r="E408" s="1"/>
  <c r="E391"/>
  <c r="E388" s="1"/>
  <c r="E382"/>
  <c r="F390"/>
  <c r="F207"/>
  <c r="F410"/>
  <c r="H391"/>
  <c r="H388" s="1"/>
  <c r="H411"/>
  <c r="H408" s="1"/>
  <c r="H207"/>
  <c r="F411"/>
  <c r="C385"/>
  <c r="F391"/>
  <c r="F382"/>
  <c r="C382" s="1"/>
  <c r="C390"/>
  <c r="C410"/>
  <c r="C207"/>
  <c r="C411" l="1"/>
  <c r="C391"/>
  <c r="C388" s="1"/>
  <c r="F408"/>
  <c r="F388"/>
  <c r="C408"/>
</calcChain>
</file>

<file path=xl/sharedStrings.xml><?xml version="1.0" encoding="utf-8"?>
<sst xmlns="http://schemas.openxmlformats.org/spreadsheetml/2006/main" count="423" uniqueCount="93">
  <si>
    <t>№ п/п</t>
  </si>
  <si>
    <t>федеральный бюджет</t>
  </si>
  <si>
    <t>краевой бюджет</t>
  </si>
  <si>
    <t>в том числе:</t>
  </si>
  <si>
    <t>бюджеты муниципальных образований</t>
  </si>
  <si>
    <t>Главный распорядитель: министерство строительства и архитектуры Красноярского края</t>
  </si>
  <si>
    <t xml:space="preserve">Остаток стоимости строительства в ценах  контракта </t>
  </si>
  <si>
    <t>Наименование объекта
 с  указанием  мощности и годов строительства</t>
  </si>
  <si>
    <t>2012 год</t>
  </si>
  <si>
    <t>2013 год</t>
  </si>
  <si>
    <t>2014 год</t>
  </si>
  <si>
    <t>2015 год</t>
  </si>
  <si>
    <t>2016 год</t>
  </si>
  <si>
    <t>2017 год</t>
  </si>
  <si>
    <t>2018 год</t>
  </si>
  <si>
    <t>школа на 115 учащихся в с. Покатеево, Абанский район (2014 г.)</t>
  </si>
  <si>
    <t>школа на 115 учащихся в с. Б.Иня, Минусинский район (2015 г.)</t>
  </si>
  <si>
    <t>школа на 784 учащихся в микрорайоне Северный в г. Канске (II очередь, 2012 г.)</t>
  </si>
  <si>
    <t>школа на 120 учащихся в д. Лакино Большемуртинского района (2014 г.)</t>
  </si>
  <si>
    <t>школа в с. Филимоново Канского района (2014 г.)</t>
  </si>
  <si>
    <t>школа с. Усть-Яруль Ирбейского района (2013 г.)</t>
  </si>
  <si>
    <t>школа на 165 учащихся в с. Нижние Куряты Каратузского района (2015 г.)</t>
  </si>
  <si>
    <t xml:space="preserve">школа на 165 учащихся в с. Кордово, Курагинский район (2014 г.) </t>
  </si>
  <si>
    <t>начальная школа на 50 учащихся с детским садом на 30 мест в пос. Ирша Рыбинского района (2014 г.)</t>
  </si>
  <si>
    <t>плавательный бассейн СибГТУ</t>
  </si>
  <si>
    <t>футбольное поле при средней школе в с. Сухобузимское Сухобузимского района (2012 г.)</t>
  </si>
  <si>
    <t>Объем капитальных вложений, тыс. рублей</t>
  </si>
  <si>
    <t>школа на 115 учащихся в д. Петропавловка Курагинского района (2016 г.)</t>
  </si>
  <si>
    <t>школа в п. Нижняя Пойма Нижнеингашского района (460 мест, 2012 г.)</t>
  </si>
  <si>
    <t>быстровозводимая крытая спортивная площадка, Канский район, п. Красный Маяк (2013 г.)</t>
  </si>
  <si>
    <t>школа на 115 учащихся в с. Новомитрополька Тюхтетского района (2016 г.)</t>
  </si>
  <si>
    <t>школа на 115 учащихся в с. Майское Енисейского района (2017 г.)</t>
  </si>
  <si>
    <t>школа на 165 учащихся в с. Жуковка Козульского района (2017 г.)</t>
  </si>
  <si>
    <t>школа на 115 учащихся в с. Разъезжее Ермаковского района (2017 г.)</t>
  </si>
  <si>
    <t>По годам до ввода объекта</t>
  </si>
  <si>
    <t>Перечень объектов капитального строительства государственной собственности Красноярского края
 (за счет всех источников финансирования)</t>
  </si>
  <si>
    <t>внебюджетные источники</t>
  </si>
  <si>
    <t>школьный спортивный зал в с.Денисово Дзержинского района (2017 г.)</t>
  </si>
  <si>
    <t>начальная школа на 50 учащихся с детским садом на 30 мест в п. Зеледеево Емельяновского района (2018 г.)</t>
  </si>
  <si>
    <t xml:space="preserve">Приложение № 3
к паспорту государственной программы Красноярского края 
«Развитие образования» </t>
  </si>
  <si>
    <t xml:space="preserve">Программа развития КГАОУ СПО «Канский педагогический колледж» на 2014-2016 годы  </t>
  </si>
  <si>
    <t>Итого по объектам капитального строительства в рамках программ развития краевых государственных учреждений:</t>
  </si>
  <si>
    <t xml:space="preserve">Итого: </t>
  </si>
  <si>
    <t>Итого по ГРБС министерство строительства и архитектуры Красноярского края:</t>
  </si>
  <si>
    <t>детский сад на 45 мест в с. Дрокино, Емельяновский район (2014 г.)</t>
  </si>
  <si>
    <t>детский сад на 95 мест в с. Знаменка, Минусинский район (2013 г.)</t>
  </si>
  <si>
    <t>нераспределенные средства краевого бюджета 
(нет документов по стоимости объектов)</t>
  </si>
  <si>
    <t>Итого по объектам дошкольного образования:</t>
  </si>
  <si>
    <t>Итого по объектам общего образования:</t>
  </si>
  <si>
    <t>3. Финансирование объектов капитального строительства в рамках программ развития краевых государственных учреждений (в рамках мероприятия 2.5.1 подпрограммы 2 «Развитие дошкольного, общего и дополнительного образования» на 2014-2016 годы)</t>
  </si>
  <si>
    <t>школа на 165 учащихся в п. Красная Сопка Назаровского  района (2018 г.)</t>
  </si>
  <si>
    <t>начальная школа на 50 учащихся с детским садом на 30 мест в с. Тертеж Манского района (2018 г.)</t>
  </si>
  <si>
    <t>детский сад на 190 мест в г. Дивногорске  (2013 г.)</t>
  </si>
  <si>
    <t>детский сад на 270 мест в г. Красноярске  (2013 г.)</t>
  </si>
  <si>
    <t>детский сад на 190 мест в г. Ужуре  (2014 г.)</t>
  </si>
  <si>
    <t>детский сад на 95 мест в с. Пировское, Пировского района (2015 г.)</t>
  </si>
  <si>
    <t>детский сад на 95 мест в г. Боготоле  (2015 г.)</t>
  </si>
  <si>
    <t>2019 год</t>
  </si>
  <si>
    <t>Детский сад на 95 мест в с. Светлолобово Новоселовского  района (2015 г.)</t>
  </si>
  <si>
    <t>2. Бюджетные инвестиции в объекты капитального строительства, включенные в перечень строек и объектов, финансируемых за счет средств краевого бюджета (мероприятие 2.2.5, 2.2.27 подпрограммы 2 «Развитие дошкольного, общего и дополнительного образования» на 2014-2016 годы)</t>
  </si>
  <si>
    <t>Строительство напорного канализационного коллектора со станциями перекачки в 2014 году</t>
  </si>
  <si>
    <t>интернат на 250 мест в п. Носок Таймырского Долгано-Ненецкого муниципального района  (2018 г.)</t>
  </si>
  <si>
    <t>специальная общеобразовательная школа-интернат (для слепых и слабовидящих детей) в г. Красноярске (200 мест, 2019 г.)</t>
  </si>
  <si>
    <t>Детский сад на 270 мест в г. Сосновоборске  (2015 г., окончательная оплата работ в 2016 г.)</t>
  </si>
  <si>
    <t>Детский сад на 190 мест в г. Ачинске (2015 г., окончательная оплата работ в 2016 г.)</t>
  </si>
  <si>
    <t>Детский сад на 190 мест в г. Лесосибирске, пгт Стрелка (2015 г., окончательная оплата работ в 2016 г.)</t>
  </si>
  <si>
    <t>Детский сад на 190 мест в г. Минусинске  (2015 г., окончательная оплата работ в 2016 г.)</t>
  </si>
  <si>
    <t>Детский сад на 270 мест в п. Березовка Березовского района   (2015 г., окончательная оплата работ в 2016 г.)</t>
  </si>
  <si>
    <t>Детский сад на 190 мест в п. Емельяново Емельяновского района  (2015 г., окончательная оплата работ в 2016 г.)</t>
  </si>
  <si>
    <t>Детский сад на 270 мест по ул. Грунтовая в г. Красноярске (2015 г., окончательная оплата работ в 2016 г.)</t>
  </si>
  <si>
    <t>Детский сад на 190 мест в г. Лесосибирске  (2015 г., окончательная оплата работ в 2016 г.)</t>
  </si>
  <si>
    <t>Детский сад на 190 мест в г. Енисейске  (2015 г., окончательная оплата работ в 2016 г.)</t>
  </si>
  <si>
    <t>Детский сад на 270 мест в п. Курагино Курагинского района  (2015 г., окончательная оплата работ в 2016 г.)</t>
  </si>
  <si>
    <t>Детский сад на 95 мест в с. Черемшанка Курагинского района (2015 г., окончательная оплата работ в 2016 г.)</t>
  </si>
  <si>
    <t>Детский сад на 270 мест в п. Абан, Абанского района (2015 г., окончательная оплата работ в 2016 г.)</t>
  </si>
  <si>
    <t>Детский сад на 190 мест в г. Канске (2015 г., окончательная оплата работ в 2016 г.)</t>
  </si>
  <si>
    <t>1. Расходы по строительству дошкольных образовательных учреждений по проектам повторного применения и по разработке проектной и рабочей документации дошкольных образовательных учреждений (привязка проектов повторного применения) (мероприятия 2.1.10, 2.1.13.4 подпрограммы 2 «Развитие дошкольного, общего и дополнительного образования» на 2014-2016 годы)</t>
  </si>
  <si>
    <t>средняя общеобразовательная школа на 550 учащихся в г. Боготоле</t>
  </si>
  <si>
    <t>Детский сад на 95 мест в с. Идринское Идринского района (2015 г., окончательная оплата работ в 2016 г.)</t>
  </si>
  <si>
    <t>Детский сад на 270 мест в г. Красноярске, жилой район Бугач (привязка проекта)</t>
  </si>
  <si>
    <t>Детский сад на 270 мест в г. Красноярске, жилой район Славянский  (привязка проекта)</t>
  </si>
  <si>
    <t>Детский сад на 270 мест в г. Красноярске, жилой район Слобода Весны  (привязка проекта)</t>
  </si>
  <si>
    <t xml:space="preserve">Детский сад на 270 мест в г. Красноярске (мкр. Солнечный, в районе ул. 40 лет Победы) (привязка проекта)   </t>
  </si>
  <si>
    <t>школа на 50 учащихся с детским садом на 30 мест в с. Тюхтяты Курагинского района (2019 г.)</t>
  </si>
  <si>
    <t>средняя общеобразовательная школа на 150 учащихся (с обучением в две смены), Красноярский край, Эвенкийский муниципальный район, п.Ессей (2015 г., окончательная оплата работ в 2017 году)</t>
  </si>
  <si>
    <t>(за счет всех источников финансирования)</t>
  </si>
  <si>
    <t>Детский сад на 95 мест в с. Агинское, Саянский район  (2015 г., окончательная оплата работ в 2016 г.)</t>
  </si>
  <si>
    <t>Детский сад на 95 мест в п. Балахта, Балахтинский район  (2015 г., окончательная оплата работ в 2016 г.)</t>
  </si>
  <si>
    <t>Детский сад на 95 мест в с. Сухобузимское, Сухобузимский район  (2015 г., окончательная оплата работ в 2016 г.)</t>
  </si>
  <si>
    <t>Детский сад на 95 мест в с. Казачинское, Казачинский район  (2015 г., окончательная оплата работ в 2016 г.)</t>
  </si>
  <si>
    <t>Детский сад на 95 мест в с. Шалинское, Манский  район  (2015 г., окончательная оплата работ в 2016 г.)</t>
  </si>
  <si>
    <t>Детский сад на 95 мест в г. Заозерный, Рыбинский  район  (2017 г., окончательная оплата работ в 2018 г.)</t>
  </si>
  <si>
    <t>школа на 275 учащихся в п. Пинчуга Богучанского района (2014 г., окончательная оплата работ в 2015 году)</t>
  </si>
</sst>
</file>

<file path=xl/styles.xml><?xml version="1.0" encoding="utf-8"?>
<styleSheet xmlns="http://schemas.openxmlformats.org/spreadsheetml/2006/main">
  <numFmts count="2">
    <numFmt numFmtId="43" formatCode="_-* #,##0.00_р_._-;\-* #,##0.00_р_._-;_-* &quot;-&quot;??_р_._-;_-@_-"/>
    <numFmt numFmtId="164" formatCode="_-* #,##0.0_р_._-;\-* #,##0.0_р_._-;_-* &quot;-&quot;?_р_._-;_-@_-"/>
  </numFmts>
  <fonts count="13">
    <font>
      <sz val="10"/>
      <name val="Arial Cyr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charset val="204"/>
    </font>
    <font>
      <sz val="12"/>
      <name val="Arial Cyr"/>
      <charset val="204"/>
    </font>
    <font>
      <sz val="10"/>
      <name val="Helv"/>
      <charset val="204"/>
    </font>
    <font>
      <i/>
      <sz val="12"/>
      <name val="Times New Roman"/>
      <family val="1"/>
      <charset val="204"/>
    </font>
    <font>
      <sz val="10"/>
      <name val="Arial Cyr"/>
      <family val="2"/>
      <charset val="204"/>
    </font>
    <font>
      <b/>
      <sz val="12"/>
      <name val="Arial Cyr"/>
      <charset val="204"/>
    </font>
    <font>
      <b/>
      <i/>
      <sz val="12"/>
      <name val="Times New Roman"/>
      <family val="1"/>
      <charset val="204"/>
    </font>
    <font>
      <b/>
      <i/>
      <sz val="12"/>
      <name val="Arial Cyr"/>
      <charset val="204"/>
    </font>
    <font>
      <i/>
      <sz val="12"/>
      <name val="Arial Cyr"/>
      <charset val="204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0" fontId="12" fillId="0" borderId="0"/>
    <xf numFmtId="0" fontId="7" fillId="0" borderId="0"/>
    <xf numFmtId="0" fontId="3" fillId="0" borderId="0"/>
    <xf numFmtId="0" fontId="5" fillId="0" borderId="0"/>
    <xf numFmtId="43" fontId="3" fillId="0" borderId="0" applyFont="0" applyFill="0" applyBorder="0" applyAlignment="0" applyProtection="0"/>
  </cellStyleXfs>
  <cellXfs count="66">
    <xf numFmtId="0" fontId="0" fillId="0" borderId="0" xfId="0"/>
    <xf numFmtId="0" fontId="1" fillId="0" borderId="0" xfId="4" applyFont="1" applyFill="1" applyAlignment="1">
      <alignment horizontal="left"/>
    </xf>
    <xf numFmtId="0" fontId="1" fillId="0" borderId="0" xfId="4" applyFont="1" applyFill="1"/>
    <xf numFmtId="0" fontId="4" fillId="0" borderId="0" xfId="4" applyFont="1" applyFill="1"/>
    <xf numFmtId="164" fontId="1" fillId="0" borderId="0" xfId="4" applyNumberFormat="1" applyFont="1" applyFill="1" applyAlignment="1"/>
    <xf numFmtId="0" fontId="1" fillId="0" borderId="1" xfId="4" applyFont="1" applyFill="1" applyBorder="1" applyAlignment="1">
      <alignment horizontal="center" vertical="top" wrapText="1"/>
    </xf>
    <xf numFmtId="0" fontId="2" fillId="0" borderId="1" xfId="4" applyFont="1" applyFill="1" applyBorder="1" applyAlignment="1">
      <alignment horizontal="left" vertical="top" wrapText="1"/>
    </xf>
    <xf numFmtId="164" fontId="1" fillId="0" borderId="1" xfId="4" applyNumberFormat="1" applyFont="1" applyFill="1" applyBorder="1" applyAlignment="1">
      <alignment horizontal="center" vertical="center" wrapText="1"/>
    </xf>
    <xf numFmtId="0" fontId="1" fillId="0" borderId="1" xfId="4" applyFont="1" applyFill="1" applyBorder="1" applyAlignment="1">
      <alignment horizontal="left" vertical="top" wrapText="1"/>
    </xf>
    <xf numFmtId="164" fontId="1" fillId="2" borderId="1" xfId="4" applyNumberFormat="1" applyFont="1" applyFill="1" applyBorder="1" applyAlignment="1">
      <alignment horizontal="center" vertical="center" wrapText="1"/>
    </xf>
    <xf numFmtId="0" fontId="4" fillId="0" borderId="0" xfId="4" applyFont="1" applyFill="1" applyBorder="1"/>
    <xf numFmtId="0" fontId="8" fillId="0" borderId="0" xfId="4" applyFont="1" applyFill="1"/>
    <xf numFmtId="0" fontId="1" fillId="0" borderId="0" xfId="4" applyFont="1" applyFill="1" applyBorder="1" applyAlignment="1">
      <alignment horizontal="center" vertical="top" wrapText="1"/>
    </xf>
    <xf numFmtId="0" fontId="1" fillId="0" borderId="0" xfId="4" applyFont="1" applyFill="1" applyBorder="1" applyAlignment="1">
      <alignment horizontal="left" vertical="top" wrapText="1"/>
    </xf>
    <xf numFmtId="164" fontId="1" fillId="0" borderId="0" xfId="4" applyNumberFormat="1" applyFont="1" applyFill="1" applyBorder="1" applyAlignment="1">
      <alignment horizontal="center" vertical="center" wrapText="1"/>
    </xf>
    <xf numFmtId="0" fontId="1" fillId="0" borderId="0" xfId="4" applyFont="1" applyFill="1" applyBorder="1" applyAlignment="1"/>
    <xf numFmtId="164" fontId="4" fillId="0" borderId="1" xfId="4" applyNumberFormat="1" applyFont="1" applyFill="1" applyBorder="1" applyAlignment="1">
      <alignment horizontal="center" vertical="center"/>
    </xf>
    <xf numFmtId="0" fontId="1" fillId="0" borderId="0" xfId="4" applyFont="1" applyFill="1" applyAlignment="1">
      <alignment vertical="top" wrapText="1"/>
    </xf>
    <xf numFmtId="164" fontId="2" fillId="0" borderId="0" xfId="0" applyNumberFormat="1" applyFont="1" applyFill="1" applyBorder="1" applyAlignment="1">
      <alignment horizontal="right" vertical="center"/>
    </xf>
    <xf numFmtId="0" fontId="4" fillId="0" borderId="1" xfId="4" applyFont="1" applyFill="1" applyBorder="1"/>
    <xf numFmtId="164" fontId="1" fillId="0" borderId="1" xfId="4" applyNumberFormat="1" applyFont="1" applyFill="1" applyBorder="1" applyAlignment="1">
      <alignment horizontal="center" vertical="center"/>
    </xf>
    <xf numFmtId="164" fontId="1" fillId="0" borderId="1" xfId="4" applyNumberFormat="1" applyFont="1" applyFill="1" applyBorder="1"/>
    <xf numFmtId="0" fontId="10" fillId="0" borderId="0" xfId="4" applyFont="1" applyFill="1"/>
    <xf numFmtId="0" fontId="6" fillId="0" borderId="1" xfId="4" applyFont="1" applyFill="1" applyBorder="1" applyAlignment="1">
      <alignment horizontal="center" vertical="top" wrapText="1"/>
    </xf>
    <xf numFmtId="0" fontId="11" fillId="0" borderId="0" xfId="4" applyFont="1" applyFill="1"/>
    <xf numFmtId="0" fontId="4" fillId="0" borderId="0" xfId="4" applyFont="1" applyFill="1" applyAlignment="1">
      <alignment horizontal="center" vertical="center"/>
    </xf>
    <xf numFmtId="164" fontId="4" fillId="0" borderId="0" xfId="4" applyNumberFormat="1" applyFont="1" applyFill="1" applyBorder="1" applyAlignment="1">
      <alignment vertical="center"/>
    </xf>
    <xf numFmtId="164" fontId="11" fillId="0" borderId="0" xfId="4" applyNumberFormat="1" applyFont="1" applyFill="1" applyAlignment="1">
      <alignment horizontal="center" vertical="center"/>
    </xf>
    <xf numFmtId="0" fontId="1" fillId="0" borderId="1" xfId="4" applyFont="1" applyFill="1" applyBorder="1" applyAlignment="1">
      <alignment horizontal="center" vertical="center"/>
    </xf>
    <xf numFmtId="164" fontId="10" fillId="0" borderId="0" xfId="4" applyNumberFormat="1" applyFont="1" applyFill="1"/>
    <xf numFmtId="164" fontId="11" fillId="0" borderId="0" xfId="4" applyNumberFormat="1" applyFont="1" applyFill="1"/>
    <xf numFmtId="164" fontId="1" fillId="2" borderId="2" xfId="0" applyNumberFormat="1" applyFont="1" applyFill="1" applyBorder="1" applyAlignment="1">
      <alignment horizontal="center" vertical="center"/>
    </xf>
    <xf numFmtId="164" fontId="1" fillId="2" borderId="0" xfId="0" applyNumberFormat="1" applyFont="1" applyFill="1" applyBorder="1" applyAlignment="1">
      <alignment horizontal="center" vertical="center"/>
    </xf>
    <xf numFmtId="164" fontId="1" fillId="0" borderId="1" xfId="4" applyNumberFormat="1" applyFont="1" applyFill="1" applyBorder="1" applyAlignment="1">
      <alignment horizontal="right" vertical="center"/>
    </xf>
    <xf numFmtId="0" fontId="9" fillId="0" borderId="1" xfId="4" applyFont="1" applyFill="1" applyBorder="1" applyAlignment="1">
      <alignment horizontal="center" vertical="top" wrapText="1"/>
    </xf>
    <xf numFmtId="0" fontId="9" fillId="0" borderId="1" xfId="4" applyFont="1" applyFill="1" applyBorder="1" applyAlignment="1">
      <alignment horizontal="left" vertical="top" wrapText="1"/>
    </xf>
    <xf numFmtId="164" fontId="9" fillId="0" borderId="1" xfId="4" applyNumberFormat="1" applyFont="1" applyFill="1" applyBorder="1" applyAlignment="1">
      <alignment horizontal="center" vertical="center" wrapText="1"/>
    </xf>
    <xf numFmtId="0" fontId="6" fillId="0" borderId="1" xfId="4" applyFont="1" applyFill="1" applyBorder="1" applyAlignment="1">
      <alignment horizontal="left" vertical="top" wrapText="1"/>
    </xf>
    <xf numFmtId="164" fontId="6" fillId="0" borderId="1" xfId="4" applyNumberFormat="1" applyFont="1" applyFill="1" applyBorder="1" applyAlignment="1">
      <alignment horizontal="center" vertical="center" wrapText="1"/>
    </xf>
    <xf numFmtId="164" fontId="11" fillId="0" borderId="1" xfId="4" applyNumberFormat="1" applyFont="1" applyFill="1" applyBorder="1" applyAlignment="1">
      <alignment horizontal="center" vertical="center"/>
    </xf>
    <xf numFmtId="0" fontId="11" fillId="0" borderId="1" xfId="4" applyFont="1" applyFill="1" applyBorder="1"/>
    <xf numFmtId="0" fontId="2" fillId="0" borderId="1" xfId="4" applyFont="1" applyFill="1" applyBorder="1" applyAlignment="1">
      <alignment horizontal="center" vertical="top" wrapText="1"/>
    </xf>
    <xf numFmtId="164" fontId="2" fillId="0" borderId="1" xfId="4" applyNumberFormat="1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right" vertical="center"/>
    </xf>
    <xf numFmtId="164" fontId="4" fillId="0" borderId="1" xfId="4" applyNumberFormat="1" applyFont="1" applyFill="1" applyBorder="1" applyAlignment="1">
      <alignment vertical="center"/>
    </xf>
    <xf numFmtId="164" fontId="8" fillId="0" borderId="1" xfId="4" applyNumberFormat="1" applyFont="1" applyFill="1" applyBorder="1" applyAlignment="1">
      <alignment vertical="center"/>
    </xf>
    <xf numFmtId="164" fontId="8" fillId="0" borderId="1" xfId="4" applyNumberFormat="1" applyFont="1" applyFill="1" applyBorder="1"/>
    <xf numFmtId="0" fontId="2" fillId="0" borderId="0" xfId="4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left"/>
    </xf>
    <xf numFmtId="0" fontId="1" fillId="0" borderId="3" xfId="5" applyFont="1" applyFill="1" applyBorder="1" applyAlignment="1">
      <alignment horizontal="left" vertical="center" wrapText="1" indent="2"/>
    </xf>
    <xf numFmtId="0" fontId="1" fillId="0" borderId="4" xfId="5" applyFont="1" applyFill="1" applyBorder="1" applyAlignment="1">
      <alignment horizontal="left" vertical="center" wrapText="1" indent="2"/>
    </xf>
    <xf numFmtId="0" fontId="1" fillId="0" borderId="5" xfId="5" applyFont="1" applyFill="1" applyBorder="1" applyAlignment="1">
      <alignment horizontal="left" vertical="center" wrapText="1" indent="2"/>
    </xf>
    <xf numFmtId="0" fontId="1" fillId="0" borderId="3" xfId="4" applyFont="1" applyFill="1" applyBorder="1" applyAlignment="1">
      <alignment horizontal="left" vertical="top" wrapText="1" indent="2"/>
    </xf>
    <xf numFmtId="0" fontId="1" fillId="0" borderId="4" xfId="4" applyFont="1" applyFill="1" applyBorder="1" applyAlignment="1">
      <alignment horizontal="left" vertical="top" wrapText="1" indent="2"/>
    </xf>
    <xf numFmtId="0" fontId="1" fillId="0" borderId="5" xfId="4" applyFont="1" applyFill="1" applyBorder="1" applyAlignment="1">
      <alignment horizontal="left" vertical="top" wrapText="1" indent="2"/>
    </xf>
    <xf numFmtId="0" fontId="1" fillId="0" borderId="0" xfId="4" applyFont="1" applyFill="1" applyAlignment="1">
      <alignment horizontal="left" vertical="top" wrapText="1"/>
    </xf>
    <xf numFmtId="0" fontId="1" fillId="0" borderId="1" xfId="4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4" applyFont="1" applyFill="1" applyBorder="1" applyAlignment="1">
      <alignment horizontal="center" vertical="center"/>
    </xf>
    <xf numFmtId="0" fontId="1" fillId="0" borderId="0" xfId="4" applyFont="1" applyFill="1" applyBorder="1" applyAlignment="1">
      <alignment horizontal="right"/>
    </xf>
    <xf numFmtId="0" fontId="1" fillId="0" borderId="3" xfId="4" applyFont="1" applyFill="1" applyBorder="1" applyAlignment="1">
      <alignment horizontal="left" vertical="center" wrapText="1" indent="2"/>
    </xf>
    <xf numFmtId="0" fontId="1" fillId="0" borderId="4" xfId="4" applyFont="1" applyFill="1" applyBorder="1" applyAlignment="1">
      <alignment horizontal="left" vertical="center" wrapText="1" indent="2"/>
    </xf>
    <xf numFmtId="0" fontId="1" fillId="0" borderId="5" xfId="4" applyFont="1" applyFill="1" applyBorder="1" applyAlignment="1">
      <alignment horizontal="left" vertical="center" wrapText="1" indent="2"/>
    </xf>
    <xf numFmtId="0" fontId="1" fillId="0" borderId="3" xfId="5" applyFont="1" applyFill="1" applyBorder="1" applyAlignment="1">
      <alignment horizontal="left" vertical="center" wrapText="1" indent="1"/>
    </xf>
    <xf numFmtId="0" fontId="1" fillId="0" borderId="4" xfId="5" applyFont="1" applyFill="1" applyBorder="1" applyAlignment="1">
      <alignment horizontal="left" vertical="center" wrapText="1" indent="1"/>
    </xf>
    <xf numFmtId="0" fontId="1" fillId="0" borderId="5" xfId="5" applyFont="1" applyFill="1" applyBorder="1" applyAlignment="1">
      <alignment horizontal="left" vertical="center" wrapText="1" indent="1"/>
    </xf>
  </cellXfs>
  <cellStyles count="7">
    <cellStyle name="Обычный" xfId="0" builtinId="0"/>
    <cellStyle name="Обычный 2" xfId="1"/>
    <cellStyle name="Обычный 3" xfId="2"/>
    <cellStyle name="Обычный 4" xfId="3"/>
    <cellStyle name="Обычный_КАИП версия 23 июля (10) 2" xfId="4"/>
    <cellStyle name="Обычный_Лист1" xfId="5"/>
    <cellStyle name="Финансовый 2" xfId="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N441"/>
  <sheetViews>
    <sheetView tabSelected="1" view="pageBreakPreview" zoomScale="84" zoomScaleNormal="100" zoomScaleSheetLayoutView="84" workbookViewId="0">
      <pane xSplit="2" ySplit="6" topLeftCell="C337" activePane="bottomRight" state="frozen"/>
      <selection pane="topRight" activeCell="C1" sqref="C1"/>
      <selection pane="bottomLeft" activeCell="A6" sqref="A6"/>
      <selection pane="bottomRight" activeCell="G338" sqref="G338"/>
    </sheetView>
  </sheetViews>
  <sheetFormatPr defaultRowHeight="15"/>
  <cols>
    <col min="1" max="1" width="5.28515625" style="3" customWidth="1"/>
    <col min="2" max="2" width="61" style="3" customWidth="1"/>
    <col min="3" max="3" width="17.7109375" style="3" customWidth="1"/>
    <col min="4" max="10" width="17" style="3" customWidth="1"/>
    <col min="11" max="11" width="17.42578125" style="3" customWidth="1"/>
    <col min="12" max="12" width="17.140625" style="3" customWidth="1"/>
    <col min="13" max="13" width="18.28515625" style="3" customWidth="1"/>
    <col min="14" max="14" width="17.140625" style="3" customWidth="1"/>
    <col min="15" max="16384" width="9.140625" style="3"/>
  </cols>
  <sheetData>
    <row r="1" spans="1:11" ht="63.75" customHeight="1">
      <c r="A1" s="2"/>
      <c r="B1" s="2"/>
      <c r="C1" s="2"/>
      <c r="E1" s="17"/>
      <c r="H1" s="55" t="s">
        <v>39</v>
      </c>
      <c r="I1" s="55"/>
      <c r="J1" s="55"/>
      <c r="K1" s="55"/>
    </row>
    <row r="2" spans="1:11" ht="18.75" customHeight="1">
      <c r="A2" s="47" t="s">
        <v>35</v>
      </c>
      <c r="B2" s="47"/>
      <c r="C2" s="47"/>
      <c r="D2" s="47"/>
      <c r="E2" s="47"/>
      <c r="F2" s="47"/>
      <c r="G2" s="47"/>
      <c r="H2" s="47"/>
      <c r="I2" s="47"/>
      <c r="J2" s="47"/>
      <c r="K2" s="47"/>
    </row>
    <row r="3" spans="1:11" ht="18.75" customHeight="1">
      <c r="A3" s="47" t="s">
        <v>85</v>
      </c>
      <c r="B3" s="47"/>
      <c r="C3" s="47"/>
      <c r="D3" s="47"/>
      <c r="E3" s="47"/>
      <c r="F3" s="47"/>
      <c r="G3" s="47"/>
      <c r="H3" s="47"/>
      <c r="I3" s="47"/>
      <c r="J3" s="47"/>
      <c r="K3" s="47"/>
    </row>
    <row r="4" spans="1:11" ht="21.75" customHeight="1">
      <c r="A4" s="56" t="s">
        <v>0</v>
      </c>
      <c r="B4" s="56" t="s">
        <v>7</v>
      </c>
      <c r="C4" s="56" t="s">
        <v>6</v>
      </c>
      <c r="D4" s="58" t="s">
        <v>26</v>
      </c>
      <c r="E4" s="58"/>
      <c r="F4" s="58"/>
      <c r="G4" s="58"/>
      <c r="H4" s="58"/>
      <c r="I4" s="58"/>
      <c r="J4" s="58"/>
      <c r="K4" s="58"/>
    </row>
    <row r="5" spans="1:11" ht="19.5" customHeight="1">
      <c r="A5" s="56"/>
      <c r="B5" s="56"/>
      <c r="C5" s="56"/>
      <c r="D5" s="57" t="s">
        <v>8</v>
      </c>
      <c r="E5" s="57" t="s">
        <v>9</v>
      </c>
      <c r="F5" s="57" t="s">
        <v>10</v>
      </c>
      <c r="G5" s="57" t="s">
        <v>11</v>
      </c>
      <c r="H5" s="57" t="s">
        <v>12</v>
      </c>
      <c r="I5" s="57" t="s">
        <v>13</v>
      </c>
      <c r="J5" s="57" t="s">
        <v>34</v>
      </c>
      <c r="K5" s="57"/>
    </row>
    <row r="6" spans="1:11" ht="29.25" customHeight="1">
      <c r="A6" s="56"/>
      <c r="B6" s="56"/>
      <c r="C6" s="56"/>
      <c r="D6" s="57"/>
      <c r="E6" s="57"/>
      <c r="F6" s="57"/>
      <c r="G6" s="57"/>
      <c r="H6" s="57"/>
      <c r="I6" s="57"/>
      <c r="J6" s="28" t="s">
        <v>14</v>
      </c>
      <c r="K6" s="28" t="s">
        <v>57</v>
      </c>
    </row>
    <row r="7" spans="1:11" ht="23.25" customHeight="1">
      <c r="A7" s="63" t="s">
        <v>5</v>
      </c>
      <c r="B7" s="64"/>
      <c r="C7" s="64"/>
      <c r="D7" s="64"/>
      <c r="E7" s="64"/>
      <c r="F7" s="64"/>
      <c r="G7" s="64"/>
      <c r="H7" s="64"/>
      <c r="I7" s="64"/>
      <c r="J7" s="64"/>
      <c r="K7" s="65"/>
    </row>
    <row r="8" spans="1:11" ht="39" customHeight="1">
      <c r="A8" s="49" t="s">
        <v>76</v>
      </c>
      <c r="B8" s="50"/>
      <c r="C8" s="50"/>
      <c r="D8" s="50"/>
      <c r="E8" s="50"/>
      <c r="F8" s="50"/>
      <c r="G8" s="50"/>
      <c r="H8" s="50"/>
      <c r="I8" s="50"/>
      <c r="J8" s="50"/>
      <c r="K8" s="51"/>
    </row>
    <row r="9" spans="1:11" ht="35.25" customHeight="1">
      <c r="A9" s="5">
        <v>1</v>
      </c>
      <c r="B9" s="6" t="s">
        <v>44</v>
      </c>
      <c r="C9" s="7">
        <f>C11+C12+C13+C14</f>
        <v>7609.3</v>
      </c>
      <c r="D9" s="7">
        <f>D11+D12+D13+D14</f>
        <v>30610.6</v>
      </c>
      <c r="E9" s="7">
        <f>E11+E12+E13+E14</f>
        <v>82927</v>
      </c>
      <c r="F9" s="7">
        <f>F11+F12+F13+F14</f>
        <v>7609.3</v>
      </c>
      <c r="G9" s="7"/>
      <c r="H9" s="7"/>
      <c r="I9" s="7"/>
      <c r="J9" s="16"/>
      <c r="K9" s="19"/>
    </row>
    <row r="10" spans="1:11" ht="14.25" customHeight="1">
      <c r="A10" s="5"/>
      <c r="B10" s="8" t="s">
        <v>3</v>
      </c>
      <c r="C10" s="7"/>
      <c r="D10" s="7"/>
      <c r="E10" s="7"/>
      <c r="F10" s="7"/>
      <c r="G10" s="7"/>
      <c r="H10" s="7"/>
      <c r="I10" s="7"/>
      <c r="J10" s="20"/>
      <c r="K10" s="21"/>
    </row>
    <row r="11" spans="1:11" ht="14.25" customHeight="1">
      <c r="A11" s="5"/>
      <c r="B11" s="8" t="s">
        <v>1</v>
      </c>
      <c r="C11" s="7"/>
      <c r="D11" s="7"/>
      <c r="E11" s="7"/>
      <c r="F11" s="7"/>
      <c r="G11" s="7"/>
      <c r="H11" s="7"/>
      <c r="I11" s="7"/>
      <c r="J11" s="20"/>
      <c r="K11" s="21"/>
    </row>
    <row r="12" spans="1:11" ht="14.25" customHeight="1">
      <c r="A12" s="5"/>
      <c r="B12" s="8" t="s">
        <v>2</v>
      </c>
      <c r="C12" s="7">
        <f>F12</f>
        <v>7609.3</v>
      </c>
      <c r="D12" s="7">
        <v>30610.6</v>
      </c>
      <c r="E12" s="7">
        <v>82927</v>
      </c>
      <c r="F12" s="7">
        <v>7609.3</v>
      </c>
      <c r="G12" s="7"/>
      <c r="H12" s="7"/>
      <c r="I12" s="7"/>
      <c r="J12" s="20"/>
      <c r="K12" s="21"/>
    </row>
    <row r="13" spans="1:11" ht="14.25" customHeight="1">
      <c r="A13" s="5"/>
      <c r="B13" s="8" t="s">
        <v>4</v>
      </c>
      <c r="C13" s="7"/>
      <c r="D13" s="7"/>
      <c r="E13" s="7"/>
      <c r="F13" s="7"/>
      <c r="G13" s="7"/>
      <c r="H13" s="7"/>
      <c r="I13" s="7"/>
      <c r="J13" s="20"/>
      <c r="K13" s="21"/>
    </row>
    <row r="14" spans="1:11" ht="14.25" customHeight="1">
      <c r="A14" s="5"/>
      <c r="B14" s="8" t="s">
        <v>36</v>
      </c>
      <c r="C14" s="7"/>
      <c r="D14" s="7"/>
      <c r="E14" s="7"/>
      <c r="F14" s="7"/>
      <c r="G14" s="7"/>
      <c r="H14" s="7"/>
      <c r="I14" s="7"/>
      <c r="J14" s="20"/>
      <c r="K14" s="21"/>
    </row>
    <row r="15" spans="1:11" ht="33.75" customHeight="1">
      <c r="A15" s="5">
        <v>2</v>
      </c>
      <c r="B15" s="6" t="s">
        <v>45</v>
      </c>
      <c r="C15" s="7">
        <f>C17+C18+C19+C20</f>
        <v>0</v>
      </c>
      <c r="D15" s="7">
        <f>D17+D18+D19+D20</f>
        <v>105734.5</v>
      </c>
      <c r="E15" s="7">
        <f>E17+E18+E19+E20</f>
        <v>45314.8</v>
      </c>
      <c r="F15" s="7"/>
      <c r="G15" s="7"/>
      <c r="H15" s="7"/>
      <c r="I15" s="7"/>
      <c r="J15" s="16"/>
      <c r="K15" s="19"/>
    </row>
    <row r="16" spans="1:11" ht="14.25" customHeight="1">
      <c r="A16" s="5"/>
      <c r="B16" s="8" t="s">
        <v>3</v>
      </c>
      <c r="C16" s="7"/>
      <c r="D16" s="7"/>
      <c r="E16" s="7"/>
      <c r="F16" s="7"/>
      <c r="G16" s="7"/>
      <c r="H16" s="7"/>
      <c r="I16" s="7"/>
      <c r="J16" s="20"/>
      <c r="K16" s="21"/>
    </row>
    <row r="17" spans="1:11" ht="14.25" customHeight="1">
      <c r="A17" s="5"/>
      <c r="B17" s="8" t="s">
        <v>1</v>
      </c>
      <c r="C17" s="7"/>
      <c r="D17" s="7"/>
      <c r="E17" s="7"/>
      <c r="F17" s="7"/>
      <c r="G17" s="7"/>
      <c r="H17" s="7"/>
      <c r="I17" s="7"/>
      <c r="J17" s="20"/>
      <c r="K17" s="21"/>
    </row>
    <row r="18" spans="1:11" ht="14.25" customHeight="1">
      <c r="A18" s="5"/>
      <c r="B18" s="8" t="s">
        <v>2</v>
      </c>
      <c r="C18" s="7">
        <f>F18</f>
        <v>0</v>
      </c>
      <c r="D18" s="7">
        <v>105734.5</v>
      </c>
      <c r="E18" s="7">
        <v>45314.8</v>
      </c>
      <c r="F18" s="7"/>
      <c r="G18" s="7"/>
      <c r="H18" s="7"/>
      <c r="I18" s="7"/>
      <c r="J18" s="20"/>
      <c r="K18" s="21"/>
    </row>
    <row r="19" spans="1:11" ht="14.25" customHeight="1">
      <c r="A19" s="5"/>
      <c r="B19" s="8" t="s">
        <v>4</v>
      </c>
      <c r="C19" s="7"/>
      <c r="D19" s="7"/>
      <c r="E19" s="7"/>
      <c r="F19" s="7"/>
      <c r="G19" s="7"/>
      <c r="H19" s="7"/>
      <c r="I19" s="7"/>
      <c r="J19" s="20"/>
      <c r="K19" s="21"/>
    </row>
    <row r="20" spans="1:11" ht="14.25" customHeight="1">
      <c r="A20" s="5"/>
      <c r="B20" s="8" t="s">
        <v>36</v>
      </c>
      <c r="C20" s="7"/>
      <c r="D20" s="7"/>
      <c r="E20" s="7"/>
      <c r="F20" s="7"/>
      <c r="G20" s="7"/>
      <c r="H20" s="7"/>
      <c r="I20" s="7"/>
      <c r="J20" s="20"/>
      <c r="K20" s="21"/>
    </row>
    <row r="21" spans="1:11" ht="36" customHeight="1">
      <c r="A21" s="5">
        <v>3</v>
      </c>
      <c r="B21" s="6" t="s">
        <v>52</v>
      </c>
      <c r="C21" s="7">
        <f>C23+C24+C25+C26</f>
        <v>0</v>
      </c>
      <c r="D21" s="7">
        <f>D23+D24+D25+D26</f>
        <v>62749</v>
      </c>
      <c r="E21" s="7">
        <f>E23+E24+E25+E26</f>
        <v>146094.5</v>
      </c>
      <c r="F21" s="7"/>
      <c r="G21" s="7"/>
      <c r="H21" s="7"/>
      <c r="I21" s="7"/>
      <c r="J21" s="16"/>
      <c r="K21" s="19"/>
    </row>
    <row r="22" spans="1:11" ht="14.25" customHeight="1">
      <c r="A22" s="5"/>
      <c r="B22" s="8" t="s">
        <v>3</v>
      </c>
      <c r="C22" s="7"/>
      <c r="D22" s="7"/>
      <c r="E22" s="7"/>
      <c r="F22" s="7"/>
      <c r="G22" s="7"/>
      <c r="H22" s="7"/>
      <c r="I22" s="7"/>
      <c r="J22" s="20"/>
      <c r="K22" s="21"/>
    </row>
    <row r="23" spans="1:11" ht="14.25" customHeight="1">
      <c r="A23" s="5"/>
      <c r="B23" s="8" t="s">
        <v>1</v>
      </c>
      <c r="C23" s="7"/>
      <c r="D23" s="7"/>
      <c r="E23" s="7"/>
      <c r="F23" s="7"/>
      <c r="G23" s="7"/>
      <c r="H23" s="7"/>
      <c r="I23" s="7"/>
      <c r="J23" s="20"/>
      <c r="K23" s="21"/>
    </row>
    <row r="24" spans="1:11" ht="14.25" customHeight="1">
      <c r="A24" s="5"/>
      <c r="B24" s="8" t="s">
        <v>2</v>
      </c>
      <c r="C24" s="7">
        <f>F24</f>
        <v>0</v>
      </c>
      <c r="D24" s="7">
        <v>62749</v>
      </c>
      <c r="E24" s="7">
        <v>146094.5</v>
      </c>
      <c r="F24" s="7"/>
      <c r="G24" s="7"/>
      <c r="H24" s="7"/>
      <c r="I24" s="7"/>
      <c r="J24" s="20"/>
      <c r="K24" s="21"/>
    </row>
    <row r="25" spans="1:11" ht="14.25" customHeight="1">
      <c r="A25" s="5"/>
      <c r="B25" s="8" t="s">
        <v>4</v>
      </c>
      <c r="C25" s="7"/>
      <c r="D25" s="7"/>
      <c r="E25" s="7"/>
      <c r="F25" s="7"/>
      <c r="G25" s="7"/>
      <c r="H25" s="7"/>
      <c r="I25" s="7"/>
      <c r="J25" s="20"/>
      <c r="K25" s="21"/>
    </row>
    <row r="26" spans="1:11" ht="14.25" customHeight="1">
      <c r="A26" s="5"/>
      <c r="B26" s="8" t="s">
        <v>36</v>
      </c>
      <c r="C26" s="7"/>
      <c r="D26" s="7"/>
      <c r="E26" s="7"/>
      <c r="F26" s="7"/>
      <c r="G26" s="7"/>
      <c r="H26" s="7"/>
      <c r="I26" s="7"/>
      <c r="J26" s="20"/>
      <c r="K26" s="21"/>
    </row>
    <row r="27" spans="1:11" ht="26.25" customHeight="1">
      <c r="A27" s="5">
        <v>4</v>
      </c>
      <c r="B27" s="6" t="s">
        <v>53</v>
      </c>
      <c r="C27" s="7">
        <f>C29+C30+C31+C32</f>
        <v>0</v>
      </c>
      <c r="D27" s="7">
        <f>D29+D30+D31+D32</f>
        <v>138961.60000000001</v>
      </c>
      <c r="E27" s="7">
        <f>E29+E30+E31+E32</f>
        <v>121674.8</v>
      </c>
      <c r="F27" s="7"/>
      <c r="G27" s="7"/>
      <c r="H27" s="7"/>
      <c r="I27" s="7"/>
      <c r="J27" s="16"/>
      <c r="K27" s="19"/>
    </row>
    <row r="28" spans="1:11" ht="14.25" customHeight="1">
      <c r="A28" s="5"/>
      <c r="B28" s="8" t="s">
        <v>3</v>
      </c>
      <c r="C28" s="7"/>
      <c r="D28" s="7"/>
      <c r="E28" s="7"/>
      <c r="F28" s="7"/>
      <c r="G28" s="7"/>
      <c r="H28" s="7"/>
      <c r="I28" s="7"/>
      <c r="J28" s="20"/>
      <c r="K28" s="21"/>
    </row>
    <row r="29" spans="1:11" ht="14.25" customHeight="1">
      <c r="A29" s="5"/>
      <c r="B29" s="8" t="s">
        <v>1</v>
      </c>
      <c r="C29" s="7"/>
      <c r="D29" s="7"/>
      <c r="E29" s="7"/>
      <c r="F29" s="7"/>
      <c r="G29" s="7"/>
      <c r="H29" s="7"/>
      <c r="I29" s="7"/>
      <c r="J29" s="20"/>
      <c r="K29" s="21"/>
    </row>
    <row r="30" spans="1:11" ht="14.25" customHeight="1">
      <c r="A30" s="5"/>
      <c r="B30" s="8" t="s">
        <v>2</v>
      </c>
      <c r="C30" s="7">
        <f>F30</f>
        <v>0</v>
      </c>
      <c r="D30" s="7">
        <v>138961.60000000001</v>
      </c>
      <c r="E30" s="7">
        <v>121674.8</v>
      </c>
      <c r="F30" s="7"/>
      <c r="G30" s="7"/>
      <c r="H30" s="7"/>
      <c r="I30" s="7"/>
      <c r="J30" s="20"/>
      <c r="K30" s="21"/>
    </row>
    <row r="31" spans="1:11" ht="14.25" customHeight="1">
      <c r="A31" s="5"/>
      <c r="B31" s="8" t="s">
        <v>4</v>
      </c>
      <c r="C31" s="7"/>
      <c r="D31" s="7"/>
      <c r="E31" s="7"/>
      <c r="F31" s="7"/>
      <c r="G31" s="7"/>
      <c r="H31" s="7"/>
      <c r="I31" s="7"/>
      <c r="J31" s="20"/>
      <c r="K31" s="21"/>
    </row>
    <row r="32" spans="1:11" ht="14.25" customHeight="1">
      <c r="A32" s="5"/>
      <c r="B32" s="8" t="s">
        <v>36</v>
      </c>
      <c r="C32" s="7"/>
      <c r="D32" s="7"/>
      <c r="E32" s="7"/>
      <c r="F32" s="7"/>
      <c r="G32" s="7"/>
      <c r="H32" s="7"/>
      <c r="I32" s="7"/>
      <c r="J32" s="20"/>
      <c r="K32" s="21"/>
    </row>
    <row r="33" spans="1:11" ht="26.25" customHeight="1">
      <c r="A33" s="5">
        <v>5</v>
      </c>
      <c r="B33" s="6" t="s">
        <v>54</v>
      </c>
      <c r="C33" s="7">
        <f>C35+C36+C37+C38</f>
        <v>185318.1</v>
      </c>
      <c r="D33" s="7">
        <f>D35+D36+D37+D38</f>
        <v>0</v>
      </c>
      <c r="E33" s="7">
        <f>E35+E36+E37+E38</f>
        <v>103500</v>
      </c>
      <c r="F33" s="7">
        <f>F35+F36+F37+F38</f>
        <v>185318.1</v>
      </c>
      <c r="G33" s="7"/>
      <c r="H33" s="7"/>
      <c r="I33" s="7"/>
      <c r="J33" s="16"/>
      <c r="K33" s="19"/>
    </row>
    <row r="34" spans="1:11" ht="14.25" customHeight="1">
      <c r="A34" s="5"/>
      <c r="B34" s="8" t="s">
        <v>3</v>
      </c>
      <c r="C34" s="7"/>
      <c r="D34" s="7"/>
      <c r="E34" s="7"/>
      <c r="F34" s="7"/>
      <c r="G34" s="7"/>
      <c r="H34" s="7"/>
      <c r="I34" s="7"/>
      <c r="J34" s="20"/>
      <c r="K34" s="21"/>
    </row>
    <row r="35" spans="1:11" ht="14.25" customHeight="1">
      <c r="A35" s="5"/>
      <c r="B35" s="8" t="s">
        <v>1</v>
      </c>
      <c r="C35" s="7"/>
      <c r="D35" s="7"/>
      <c r="E35" s="7"/>
      <c r="F35" s="7"/>
      <c r="G35" s="7"/>
      <c r="H35" s="7"/>
      <c r="I35" s="7"/>
      <c r="J35" s="20"/>
      <c r="K35" s="21"/>
    </row>
    <row r="36" spans="1:11" ht="16.5" customHeight="1">
      <c r="A36" s="5"/>
      <c r="B36" s="8" t="s">
        <v>2</v>
      </c>
      <c r="C36" s="7">
        <f>F36</f>
        <v>185318.1</v>
      </c>
      <c r="D36" s="7"/>
      <c r="E36" s="7">
        <f>100000+3500</f>
        <v>103500</v>
      </c>
      <c r="F36" s="7">
        <v>185318.1</v>
      </c>
      <c r="G36" s="7"/>
      <c r="H36" s="7"/>
      <c r="I36" s="7"/>
      <c r="J36" s="20"/>
      <c r="K36" s="21"/>
    </row>
    <row r="37" spans="1:11" ht="14.25" customHeight="1">
      <c r="A37" s="5"/>
      <c r="B37" s="8" t="s">
        <v>4</v>
      </c>
      <c r="C37" s="7"/>
      <c r="D37" s="7"/>
      <c r="E37" s="7"/>
      <c r="F37" s="7"/>
      <c r="G37" s="7"/>
      <c r="H37" s="7"/>
      <c r="I37" s="7"/>
      <c r="J37" s="20"/>
      <c r="K37" s="21"/>
    </row>
    <row r="38" spans="1:11" ht="14.25" customHeight="1">
      <c r="A38" s="5"/>
      <c r="B38" s="8" t="s">
        <v>36</v>
      </c>
      <c r="C38" s="7"/>
      <c r="D38" s="7"/>
      <c r="E38" s="7"/>
      <c r="F38" s="7"/>
      <c r="G38" s="7"/>
      <c r="H38" s="7"/>
      <c r="I38" s="7"/>
      <c r="J38" s="20"/>
      <c r="K38" s="21"/>
    </row>
    <row r="39" spans="1:11" ht="33" customHeight="1">
      <c r="A39" s="5">
        <v>6</v>
      </c>
      <c r="B39" s="6" t="s">
        <v>55</v>
      </c>
      <c r="C39" s="7">
        <f t="shared" ref="C39:H39" si="0">C41+C42+C43+C44</f>
        <v>136204</v>
      </c>
      <c r="D39" s="7">
        <f t="shared" si="0"/>
        <v>0</v>
      </c>
      <c r="E39" s="7">
        <f t="shared" si="0"/>
        <v>1333.3</v>
      </c>
      <c r="F39" s="7">
        <f t="shared" si="0"/>
        <v>21543.3</v>
      </c>
      <c r="G39" s="7">
        <f t="shared" si="0"/>
        <v>94660.7</v>
      </c>
      <c r="H39" s="7">
        <f t="shared" si="0"/>
        <v>20000</v>
      </c>
      <c r="I39" s="7"/>
      <c r="J39" s="16"/>
      <c r="K39" s="19"/>
    </row>
    <row r="40" spans="1:11" ht="14.25" customHeight="1">
      <c r="A40" s="5"/>
      <c r="B40" s="8" t="s">
        <v>3</v>
      </c>
      <c r="C40" s="7"/>
      <c r="D40" s="7"/>
      <c r="E40" s="7"/>
      <c r="F40" s="7"/>
      <c r="G40" s="7"/>
      <c r="H40" s="7"/>
      <c r="I40" s="7"/>
      <c r="J40" s="20"/>
      <c r="K40" s="21"/>
    </row>
    <row r="41" spans="1:11" ht="14.25" customHeight="1">
      <c r="A41" s="5"/>
      <c r="B41" s="8" t="s">
        <v>1</v>
      </c>
      <c r="C41" s="7"/>
      <c r="D41" s="7"/>
      <c r="E41" s="7"/>
      <c r="F41" s="7"/>
      <c r="G41" s="7"/>
      <c r="H41" s="7"/>
      <c r="I41" s="7"/>
      <c r="J41" s="20"/>
      <c r="K41" s="21"/>
    </row>
    <row r="42" spans="1:11" ht="14.25" customHeight="1">
      <c r="A42" s="5"/>
      <c r="B42" s="8" t="s">
        <v>2</v>
      </c>
      <c r="C42" s="7">
        <f>F42+G42+H42</f>
        <v>136204</v>
      </c>
      <c r="D42" s="7"/>
      <c r="E42" s="7">
        <v>1333.3</v>
      </c>
      <c r="F42" s="7">
        <f>41543.3-20000</f>
        <v>21543.3</v>
      </c>
      <c r="G42" s="7">
        <v>94660.7</v>
      </c>
      <c r="H42" s="7">
        <v>20000</v>
      </c>
      <c r="I42" s="7"/>
      <c r="J42" s="20"/>
      <c r="K42" s="21"/>
    </row>
    <row r="43" spans="1:11" ht="14.25" customHeight="1">
      <c r="A43" s="5"/>
      <c r="B43" s="8" t="s">
        <v>4</v>
      </c>
      <c r="C43" s="7"/>
      <c r="D43" s="7"/>
      <c r="E43" s="7"/>
      <c r="F43" s="7"/>
      <c r="G43" s="7"/>
      <c r="H43" s="7"/>
      <c r="I43" s="7"/>
      <c r="J43" s="20"/>
      <c r="K43" s="21"/>
    </row>
    <row r="44" spans="1:11" ht="14.25" customHeight="1">
      <c r="A44" s="5"/>
      <c r="B44" s="8" t="s">
        <v>36</v>
      </c>
      <c r="C44" s="7"/>
      <c r="D44" s="7"/>
      <c r="E44" s="7"/>
      <c r="F44" s="7"/>
      <c r="G44" s="7"/>
      <c r="H44" s="7"/>
      <c r="I44" s="7"/>
      <c r="J44" s="20"/>
      <c r="K44" s="21"/>
    </row>
    <row r="45" spans="1:11" ht="24.75" customHeight="1">
      <c r="A45" s="5">
        <v>7</v>
      </c>
      <c r="B45" s="6" t="s">
        <v>56</v>
      </c>
      <c r="C45" s="7">
        <f>C47+C48+C49+C50</f>
        <v>115231.7</v>
      </c>
      <c r="D45" s="7">
        <f>D47+D48+D49+D50</f>
        <v>0</v>
      </c>
      <c r="E45" s="7">
        <f>E47+E48+E49+E50</f>
        <v>1445.1</v>
      </c>
      <c r="F45" s="7">
        <f>F47+F48+F49+F50</f>
        <v>41681.199999999997</v>
      </c>
      <c r="G45" s="7">
        <f>G47+G48+G49+G50</f>
        <v>73550.5</v>
      </c>
      <c r="H45" s="7"/>
      <c r="I45" s="7"/>
      <c r="J45" s="16"/>
      <c r="K45" s="19"/>
    </row>
    <row r="46" spans="1:11" ht="14.25" customHeight="1">
      <c r="A46" s="5"/>
      <c r="B46" s="8" t="s">
        <v>3</v>
      </c>
      <c r="C46" s="7"/>
      <c r="D46" s="7"/>
      <c r="E46" s="7"/>
      <c r="F46" s="7"/>
      <c r="G46" s="7"/>
      <c r="H46" s="7"/>
      <c r="I46" s="7"/>
      <c r="J46" s="20"/>
      <c r="K46" s="21"/>
    </row>
    <row r="47" spans="1:11" ht="14.25" customHeight="1">
      <c r="A47" s="5"/>
      <c r="B47" s="8" t="s">
        <v>1</v>
      </c>
      <c r="C47" s="7"/>
      <c r="D47" s="7"/>
      <c r="E47" s="7"/>
      <c r="F47" s="7"/>
      <c r="G47" s="7"/>
      <c r="H47" s="7"/>
      <c r="I47" s="7"/>
      <c r="J47" s="20"/>
      <c r="K47" s="21"/>
    </row>
    <row r="48" spans="1:11" ht="14.25" customHeight="1">
      <c r="A48" s="5"/>
      <c r="B48" s="8" t="s">
        <v>2</v>
      </c>
      <c r="C48" s="7">
        <f>F48+G48</f>
        <v>115231.7</v>
      </c>
      <c r="D48" s="7"/>
      <c r="E48" s="7">
        <v>1445.1</v>
      </c>
      <c r="F48" s="7">
        <v>41681.199999999997</v>
      </c>
      <c r="G48" s="7">
        <v>73550.5</v>
      </c>
      <c r="H48" s="7"/>
      <c r="I48" s="7"/>
      <c r="J48" s="20"/>
      <c r="K48" s="21"/>
    </row>
    <row r="49" spans="1:11" ht="14.25" customHeight="1">
      <c r="A49" s="5"/>
      <c r="B49" s="8" t="s">
        <v>4</v>
      </c>
      <c r="C49" s="7"/>
      <c r="D49" s="7"/>
      <c r="E49" s="7"/>
      <c r="F49" s="7"/>
      <c r="G49" s="7"/>
      <c r="H49" s="7"/>
      <c r="I49" s="7"/>
      <c r="J49" s="20"/>
      <c r="K49" s="21"/>
    </row>
    <row r="50" spans="1:11" ht="14.25" customHeight="1">
      <c r="A50" s="5"/>
      <c r="B50" s="8" t="s">
        <v>36</v>
      </c>
      <c r="C50" s="7"/>
      <c r="D50" s="7"/>
      <c r="E50" s="7"/>
      <c r="F50" s="7"/>
      <c r="G50" s="7"/>
      <c r="H50" s="7"/>
      <c r="I50" s="7"/>
      <c r="J50" s="20"/>
      <c r="K50" s="21"/>
    </row>
    <row r="51" spans="1:11" ht="47.25" customHeight="1">
      <c r="A51" s="5">
        <v>8</v>
      </c>
      <c r="B51" s="6" t="s">
        <v>86</v>
      </c>
      <c r="C51" s="7">
        <f t="shared" ref="C51:K51" si="1">C53+C54+C55+C56</f>
        <v>102856.9</v>
      </c>
      <c r="D51" s="7">
        <f t="shared" si="1"/>
        <v>0</v>
      </c>
      <c r="E51" s="7">
        <f t="shared" si="1"/>
        <v>0</v>
      </c>
      <c r="F51" s="7">
        <f t="shared" si="1"/>
        <v>5000</v>
      </c>
      <c r="G51" s="7">
        <f t="shared" si="1"/>
        <v>0</v>
      </c>
      <c r="H51" s="7">
        <f t="shared" si="1"/>
        <v>97856.9</v>
      </c>
      <c r="I51" s="7"/>
      <c r="J51" s="7">
        <f t="shared" si="1"/>
        <v>0</v>
      </c>
      <c r="K51" s="7">
        <f t="shared" si="1"/>
        <v>0</v>
      </c>
    </row>
    <row r="52" spans="1:11" ht="14.25" customHeight="1">
      <c r="A52" s="5"/>
      <c r="B52" s="8" t="s">
        <v>3</v>
      </c>
      <c r="C52" s="7"/>
      <c r="D52" s="7"/>
      <c r="E52" s="7"/>
      <c r="F52" s="7"/>
      <c r="G52" s="7"/>
      <c r="H52" s="7"/>
      <c r="I52" s="7"/>
      <c r="J52" s="20"/>
      <c r="K52" s="21"/>
    </row>
    <row r="53" spans="1:11" ht="14.25" customHeight="1">
      <c r="A53" s="5"/>
      <c r="B53" s="8" t="s">
        <v>1</v>
      </c>
      <c r="C53" s="7"/>
      <c r="D53" s="7"/>
      <c r="E53" s="7"/>
      <c r="F53" s="7"/>
      <c r="G53" s="7"/>
      <c r="H53" s="7"/>
      <c r="I53" s="7"/>
      <c r="J53" s="20"/>
      <c r="K53" s="21"/>
    </row>
    <row r="54" spans="1:11" ht="14.25" customHeight="1">
      <c r="A54" s="5"/>
      <c r="B54" s="8" t="s">
        <v>2</v>
      </c>
      <c r="C54" s="7">
        <f>F54+G54+H54</f>
        <v>102856.9</v>
      </c>
      <c r="D54" s="7"/>
      <c r="E54" s="7"/>
      <c r="F54" s="7">
        <f>15714.2-10714.2</f>
        <v>5000</v>
      </c>
      <c r="G54" s="7"/>
      <c r="H54" s="7">
        <f>87142.7+10714.2</f>
        <v>97856.9</v>
      </c>
      <c r="I54" s="7"/>
      <c r="J54" s="20"/>
      <c r="K54" s="21"/>
    </row>
    <row r="55" spans="1:11" ht="14.25" customHeight="1">
      <c r="A55" s="5"/>
      <c r="B55" s="8" t="s">
        <v>4</v>
      </c>
      <c r="C55" s="7"/>
      <c r="D55" s="7"/>
      <c r="E55" s="7"/>
      <c r="F55" s="7"/>
      <c r="G55" s="7"/>
      <c r="H55" s="7"/>
      <c r="I55" s="7"/>
      <c r="J55" s="20"/>
      <c r="K55" s="21"/>
    </row>
    <row r="56" spans="1:11" ht="14.25" customHeight="1">
      <c r="A56" s="5"/>
      <c r="B56" s="8" t="s">
        <v>36</v>
      </c>
      <c r="C56" s="7"/>
      <c r="D56" s="7"/>
      <c r="E56" s="7"/>
      <c r="F56" s="7"/>
      <c r="G56" s="7"/>
      <c r="H56" s="7"/>
      <c r="I56" s="7"/>
      <c r="J56" s="20"/>
      <c r="K56" s="21"/>
    </row>
    <row r="57" spans="1:11" ht="33.75" customHeight="1">
      <c r="A57" s="5">
        <v>9</v>
      </c>
      <c r="B57" s="6" t="s">
        <v>63</v>
      </c>
      <c r="C57" s="7">
        <f t="shared" ref="C57:K57" si="2">C59+C60+C61+C62</f>
        <v>211678.9</v>
      </c>
      <c r="D57" s="7">
        <f t="shared" si="2"/>
        <v>0</v>
      </c>
      <c r="E57" s="7">
        <f t="shared" si="2"/>
        <v>0</v>
      </c>
      <c r="F57" s="7">
        <f t="shared" si="2"/>
        <v>5000</v>
      </c>
      <c r="G57" s="7">
        <f t="shared" si="2"/>
        <v>28200</v>
      </c>
      <c r="H57" s="7">
        <f t="shared" si="2"/>
        <v>178478.9</v>
      </c>
      <c r="I57" s="7"/>
      <c r="J57" s="7">
        <f t="shared" si="2"/>
        <v>0</v>
      </c>
      <c r="K57" s="7">
        <f t="shared" si="2"/>
        <v>0</v>
      </c>
    </row>
    <row r="58" spans="1:11" ht="14.25" customHeight="1">
      <c r="A58" s="5"/>
      <c r="B58" s="8" t="s">
        <v>3</v>
      </c>
      <c r="C58" s="7"/>
      <c r="D58" s="7"/>
      <c r="E58" s="7"/>
      <c r="F58" s="7"/>
      <c r="G58" s="7"/>
      <c r="H58" s="7"/>
      <c r="I58" s="7"/>
      <c r="J58" s="20"/>
      <c r="K58" s="21"/>
    </row>
    <row r="59" spans="1:11" ht="14.25" customHeight="1">
      <c r="A59" s="5"/>
      <c r="B59" s="8" t="s">
        <v>1</v>
      </c>
      <c r="C59" s="7"/>
      <c r="D59" s="7"/>
      <c r="E59" s="7"/>
      <c r="F59" s="7"/>
      <c r="G59" s="7"/>
      <c r="H59" s="7"/>
      <c r="I59" s="7"/>
      <c r="J59" s="20"/>
      <c r="K59" s="21"/>
    </row>
    <row r="60" spans="1:11" ht="14.25" customHeight="1">
      <c r="A60" s="5"/>
      <c r="B60" s="8" t="s">
        <v>2</v>
      </c>
      <c r="C60" s="7">
        <f>F60+G60+H60+J60+K60</f>
        <v>211678.9</v>
      </c>
      <c r="D60" s="7"/>
      <c r="E60" s="7"/>
      <c r="F60" s="7">
        <v>5000</v>
      </c>
      <c r="G60" s="7">
        <v>28200</v>
      </c>
      <c r="H60" s="7">
        <f>124266.5+15997+38215.4</f>
        <v>178478.9</v>
      </c>
      <c r="I60" s="7"/>
      <c r="J60" s="20"/>
      <c r="K60" s="21"/>
    </row>
    <row r="61" spans="1:11" ht="14.25" customHeight="1">
      <c r="A61" s="5"/>
      <c r="B61" s="8" t="s">
        <v>4</v>
      </c>
      <c r="C61" s="7"/>
      <c r="D61" s="7"/>
      <c r="E61" s="7"/>
      <c r="F61" s="7"/>
      <c r="G61" s="7"/>
      <c r="H61" s="7"/>
      <c r="I61" s="7"/>
      <c r="J61" s="20"/>
      <c r="K61" s="21"/>
    </row>
    <row r="62" spans="1:11" ht="14.25" customHeight="1">
      <c r="A62" s="5"/>
      <c r="B62" s="8" t="s">
        <v>36</v>
      </c>
      <c r="C62" s="7"/>
      <c r="D62" s="7"/>
      <c r="E62" s="7"/>
      <c r="F62" s="7"/>
      <c r="G62" s="7"/>
      <c r="H62" s="7"/>
      <c r="I62" s="7"/>
      <c r="J62" s="20"/>
      <c r="K62" s="21"/>
    </row>
    <row r="63" spans="1:11" ht="47.25" customHeight="1">
      <c r="A63" s="5">
        <v>10</v>
      </c>
      <c r="B63" s="6" t="s">
        <v>87</v>
      </c>
      <c r="C63" s="7">
        <f t="shared" ref="C63:K63" si="3">C65+C66+C67+C68</f>
        <v>102856.9</v>
      </c>
      <c r="D63" s="7">
        <f t="shared" si="3"/>
        <v>0</v>
      </c>
      <c r="E63" s="7">
        <f t="shared" si="3"/>
        <v>0</v>
      </c>
      <c r="F63" s="7">
        <f t="shared" si="3"/>
        <v>5000</v>
      </c>
      <c r="G63" s="7">
        <f t="shared" si="3"/>
        <v>0</v>
      </c>
      <c r="H63" s="7">
        <f t="shared" si="3"/>
        <v>97856.9</v>
      </c>
      <c r="I63" s="7"/>
      <c r="J63" s="7">
        <f t="shared" si="3"/>
        <v>0</v>
      </c>
      <c r="K63" s="7">
        <f t="shared" si="3"/>
        <v>0</v>
      </c>
    </row>
    <row r="64" spans="1:11" ht="14.25" customHeight="1">
      <c r="A64" s="5"/>
      <c r="B64" s="8" t="s">
        <v>3</v>
      </c>
      <c r="C64" s="7"/>
      <c r="D64" s="7"/>
      <c r="E64" s="7"/>
      <c r="F64" s="7"/>
      <c r="G64" s="7"/>
      <c r="H64" s="7"/>
      <c r="I64" s="7"/>
      <c r="J64" s="20"/>
      <c r="K64" s="21"/>
    </row>
    <row r="65" spans="1:11" ht="14.25" customHeight="1">
      <c r="A65" s="5"/>
      <c r="B65" s="8" t="s">
        <v>1</v>
      </c>
      <c r="C65" s="7"/>
      <c r="D65" s="7"/>
      <c r="E65" s="7"/>
      <c r="F65" s="7"/>
      <c r="G65" s="7"/>
      <c r="H65" s="7"/>
      <c r="I65" s="7"/>
      <c r="J65" s="20"/>
      <c r="K65" s="21"/>
    </row>
    <row r="66" spans="1:11" ht="14.25" customHeight="1">
      <c r="A66" s="5"/>
      <c r="B66" s="8" t="s">
        <v>2</v>
      </c>
      <c r="C66" s="7">
        <f>F66+G66+H66+J66+K66</f>
        <v>102856.9</v>
      </c>
      <c r="D66" s="7"/>
      <c r="E66" s="7"/>
      <c r="F66" s="7">
        <f>15714.2-10714.2</f>
        <v>5000</v>
      </c>
      <c r="G66" s="7"/>
      <c r="H66" s="7">
        <f>87142.7+10714.2</f>
        <v>97856.9</v>
      </c>
      <c r="I66" s="7"/>
      <c r="J66" s="20"/>
      <c r="K66" s="21"/>
    </row>
    <row r="67" spans="1:11" ht="14.25" customHeight="1">
      <c r="A67" s="5"/>
      <c r="B67" s="8" t="s">
        <v>4</v>
      </c>
      <c r="C67" s="7"/>
      <c r="D67" s="7"/>
      <c r="E67" s="7"/>
      <c r="F67" s="7"/>
      <c r="G67" s="7"/>
      <c r="H67" s="7"/>
      <c r="I67" s="7"/>
      <c r="J67" s="20"/>
      <c r="K67" s="21"/>
    </row>
    <row r="68" spans="1:11" ht="14.25" customHeight="1">
      <c r="A68" s="5"/>
      <c r="B68" s="8" t="s">
        <v>36</v>
      </c>
      <c r="C68" s="7"/>
      <c r="D68" s="7"/>
      <c r="E68" s="7"/>
      <c r="F68" s="7"/>
      <c r="G68" s="7"/>
      <c r="H68" s="7"/>
      <c r="I68" s="7"/>
      <c r="J68" s="20"/>
      <c r="K68" s="21"/>
    </row>
    <row r="69" spans="1:11" ht="48.75" customHeight="1">
      <c r="A69" s="5">
        <v>11</v>
      </c>
      <c r="B69" s="6" t="s">
        <v>88</v>
      </c>
      <c r="C69" s="7">
        <f t="shared" ref="C69:K69" si="4">C71+C72+C73+C74</f>
        <v>102856.9</v>
      </c>
      <c r="D69" s="7">
        <f t="shared" si="4"/>
        <v>0</v>
      </c>
      <c r="E69" s="7">
        <f t="shared" si="4"/>
        <v>0</v>
      </c>
      <c r="F69" s="7">
        <f t="shared" si="4"/>
        <v>5000</v>
      </c>
      <c r="G69" s="7">
        <f t="shared" si="4"/>
        <v>0</v>
      </c>
      <c r="H69" s="7">
        <f t="shared" si="4"/>
        <v>97856.9</v>
      </c>
      <c r="I69" s="7"/>
      <c r="J69" s="7">
        <f t="shared" si="4"/>
        <v>0</v>
      </c>
      <c r="K69" s="7">
        <f t="shared" si="4"/>
        <v>0</v>
      </c>
    </row>
    <row r="70" spans="1:11" ht="14.25" customHeight="1">
      <c r="A70" s="5"/>
      <c r="B70" s="8" t="s">
        <v>3</v>
      </c>
      <c r="C70" s="7"/>
      <c r="D70" s="7"/>
      <c r="E70" s="7"/>
      <c r="F70" s="7"/>
      <c r="G70" s="7"/>
      <c r="H70" s="7"/>
      <c r="I70" s="7"/>
      <c r="J70" s="20"/>
      <c r="K70" s="21"/>
    </row>
    <row r="71" spans="1:11" ht="14.25" customHeight="1">
      <c r="A71" s="5"/>
      <c r="B71" s="8" t="s">
        <v>1</v>
      </c>
      <c r="C71" s="7"/>
      <c r="D71" s="7"/>
      <c r="E71" s="7"/>
      <c r="F71" s="7"/>
      <c r="G71" s="7"/>
      <c r="H71" s="7"/>
      <c r="I71" s="7"/>
      <c r="J71" s="20"/>
      <c r="K71" s="21"/>
    </row>
    <row r="72" spans="1:11" ht="14.25" customHeight="1">
      <c r="A72" s="5"/>
      <c r="B72" s="8" t="s">
        <v>2</v>
      </c>
      <c r="C72" s="7">
        <f>F72+G72+H72+J72+K72</f>
        <v>102856.9</v>
      </c>
      <c r="D72" s="7"/>
      <c r="E72" s="7"/>
      <c r="F72" s="7">
        <f>15714.2-10714.2</f>
        <v>5000</v>
      </c>
      <c r="G72" s="7"/>
      <c r="H72" s="7">
        <f>87142.7+10714.2</f>
        <v>97856.9</v>
      </c>
      <c r="I72" s="7"/>
      <c r="J72" s="20"/>
      <c r="K72" s="21"/>
    </row>
    <row r="73" spans="1:11" ht="14.25" customHeight="1">
      <c r="A73" s="5"/>
      <c r="B73" s="8" t="s">
        <v>4</v>
      </c>
      <c r="C73" s="7"/>
      <c r="D73" s="7"/>
      <c r="E73" s="7"/>
      <c r="F73" s="7"/>
      <c r="G73" s="7"/>
      <c r="H73" s="7"/>
      <c r="I73" s="7"/>
      <c r="J73" s="20"/>
      <c r="K73" s="21"/>
    </row>
    <row r="74" spans="1:11" ht="14.25" customHeight="1">
      <c r="A74" s="5"/>
      <c r="B74" s="8" t="s">
        <v>36</v>
      </c>
      <c r="C74" s="7"/>
      <c r="D74" s="7"/>
      <c r="E74" s="7"/>
      <c r="F74" s="7"/>
      <c r="G74" s="7"/>
      <c r="H74" s="7"/>
      <c r="I74" s="7"/>
      <c r="J74" s="20"/>
      <c r="K74" s="21"/>
    </row>
    <row r="75" spans="1:11" ht="45.75" customHeight="1">
      <c r="A75" s="5">
        <v>12</v>
      </c>
      <c r="B75" s="6" t="s">
        <v>89</v>
      </c>
      <c r="C75" s="7">
        <f t="shared" ref="C75:K75" si="5">C77+C78+C79+C80</f>
        <v>102856.9</v>
      </c>
      <c r="D75" s="7">
        <f t="shared" si="5"/>
        <v>0</v>
      </c>
      <c r="E75" s="7">
        <f t="shared" si="5"/>
        <v>0</v>
      </c>
      <c r="F75" s="7">
        <f t="shared" si="5"/>
        <v>5000</v>
      </c>
      <c r="G75" s="7">
        <f t="shared" si="5"/>
        <v>0</v>
      </c>
      <c r="H75" s="7">
        <f t="shared" si="5"/>
        <v>97856.9</v>
      </c>
      <c r="I75" s="7"/>
      <c r="J75" s="7">
        <f t="shared" si="5"/>
        <v>0</v>
      </c>
      <c r="K75" s="7">
        <f t="shared" si="5"/>
        <v>0</v>
      </c>
    </row>
    <row r="76" spans="1:11" ht="14.25" customHeight="1">
      <c r="A76" s="5"/>
      <c r="B76" s="8" t="s">
        <v>3</v>
      </c>
      <c r="C76" s="7"/>
      <c r="D76" s="7"/>
      <c r="E76" s="7"/>
      <c r="F76" s="7"/>
      <c r="G76" s="7"/>
      <c r="H76" s="7"/>
      <c r="I76" s="7"/>
      <c r="J76" s="20"/>
      <c r="K76" s="21"/>
    </row>
    <row r="77" spans="1:11" ht="14.25" customHeight="1">
      <c r="A77" s="5"/>
      <c r="B77" s="8" t="s">
        <v>1</v>
      </c>
      <c r="C77" s="7"/>
      <c r="D77" s="7"/>
      <c r="E77" s="7"/>
      <c r="F77" s="7"/>
      <c r="G77" s="7"/>
      <c r="H77" s="7"/>
      <c r="I77" s="7"/>
      <c r="J77" s="20"/>
      <c r="K77" s="21"/>
    </row>
    <row r="78" spans="1:11" ht="14.25" customHeight="1">
      <c r="A78" s="5"/>
      <c r="B78" s="8" t="s">
        <v>2</v>
      </c>
      <c r="C78" s="7">
        <f>F78+G78+H78+J78+K78</f>
        <v>102856.9</v>
      </c>
      <c r="D78" s="7"/>
      <c r="E78" s="7"/>
      <c r="F78" s="7">
        <f>15714.2-10714.2</f>
        <v>5000</v>
      </c>
      <c r="G78" s="7"/>
      <c r="H78" s="7">
        <f>87142.7+10714.2</f>
        <v>97856.9</v>
      </c>
      <c r="I78" s="7"/>
      <c r="J78" s="20"/>
      <c r="K78" s="21"/>
    </row>
    <row r="79" spans="1:11" ht="14.25" customHeight="1">
      <c r="A79" s="5"/>
      <c r="B79" s="8" t="s">
        <v>4</v>
      </c>
      <c r="C79" s="7"/>
      <c r="D79" s="7"/>
      <c r="E79" s="7"/>
      <c r="F79" s="7"/>
      <c r="G79" s="7"/>
      <c r="H79" s="7"/>
      <c r="I79" s="7"/>
      <c r="J79" s="20"/>
      <c r="K79" s="21"/>
    </row>
    <row r="80" spans="1:11" ht="14.25" customHeight="1">
      <c r="A80" s="5"/>
      <c r="B80" s="8" t="s">
        <v>36</v>
      </c>
      <c r="C80" s="7"/>
      <c r="D80" s="7"/>
      <c r="E80" s="7"/>
      <c r="F80" s="7"/>
      <c r="G80" s="7"/>
      <c r="H80" s="7"/>
      <c r="I80" s="7"/>
      <c r="J80" s="20"/>
      <c r="K80" s="21"/>
    </row>
    <row r="81" spans="1:11" ht="45.75" customHeight="1">
      <c r="A81" s="5">
        <v>13</v>
      </c>
      <c r="B81" s="6" t="s">
        <v>90</v>
      </c>
      <c r="C81" s="7">
        <f t="shared" ref="C81:K81" si="6">C83+C84+C85+C86</f>
        <v>102856.9</v>
      </c>
      <c r="D81" s="7">
        <f t="shared" si="6"/>
        <v>0</v>
      </c>
      <c r="E81" s="7">
        <f t="shared" si="6"/>
        <v>0</v>
      </c>
      <c r="F81" s="7">
        <f t="shared" si="6"/>
        <v>5000</v>
      </c>
      <c r="G81" s="7">
        <f t="shared" si="6"/>
        <v>0</v>
      </c>
      <c r="H81" s="7">
        <f t="shared" si="6"/>
        <v>97856.9</v>
      </c>
      <c r="I81" s="7"/>
      <c r="J81" s="7">
        <f t="shared" si="6"/>
        <v>0</v>
      </c>
      <c r="K81" s="7">
        <f t="shared" si="6"/>
        <v>0</v>
      </c>
    </row>
    <row r="82" spans="1:11" ht="14.25" customHeight="1">
      <c r="A82" s="5"/>
      <c r="B82" s="8" t="s">
        <v>3</v>
      </c>
      <c r="C82" s="7"/>
      <c r="D82" s="7"/>
      <c r="E82" s="7"/>
      <c r="F82" s="7"/>
      <c r="G82" s="7"/>
      <c r="H82" s="7"/>
      <c r="I82" s="7"/>
      <c r="J82" s="20"/>
      <c r="K82" s="21"/>
    </row>
    <row r="83" spans="1:11" ht="14.25" customHeight="1">
      <c r="A83" s="5"/>
      <c r="B83" s="8" t="s">
        <v>1</v>
      </c>
      <c r="C83" s="7"/>
      <c r="D83" s="7"/>
      <c r="E83" s="7"/>
      <c r="F83" s="7"/>
      <c r="G83" s="7"/>
      <c r="H83" s="7"/>
      <c r="I83" s="7"/>
      <c r="J83" s="20"/>
      <c r="K83" s="21"/>
    </row>
    <row r="84" spans="1:11" ht="14.25" customHeight="1">
      <c r="A84" s="5"/>
      <c r="B84" s="8" t="s">
        <v>2</v>
      </c>
      <c r="C84" s="7">
        <f>F84+G84+H84+J84+K84</f>
        <v>102856.9</v>
      </c>
      <c r="D84" s="7"/>
      <c r="E84" s="7"/>
      <c r="F84" s="7">
        <f>15714.2-10714.2</f>
        <v>5000</v>
      </c>
      <c r="G84" s="7"/>
      <c r="H84" s="7">
        <f>87142.7+10714.2</f>
        <v>97856.9</v>
      </c>
      <c r="I84" s="7"/>
      <c r="J84" s="20"/>
      <c r="K84" s="21"/>
    </row>
    <row r="85" spans="1:11" ht="14.25" customHeight="1">
      <c r="A85" s="5"/>
      <c r="B85" s="8" t="s">
        <v>4</v>
      </c>
      <c r="C85" s="7"/>
      <c r="D85" s="7"/>
      <c r="E85" s="7"/>
      <c r="F85" s="7"/>
      <c r="G85" s="7"/>
      <c r="H85" s="7"/>
      <c r="I85" s="7"/>
      <c r="J85" s="20"/>
      <c r="K85" s="21"/>
    </row>
    <row r="86" spans="1:11" ht="14.25" customHeight="1">
      <c r="A86" s="5"/>
      <c r="B86" s="8" t="s">
        <v>36</v>
      </c>
      <c r="C86" s="7"/>
      <c r="D86" s="7"/>
      <c r="E86" s="7"/>
      <c r="F86" s="7"/>
      <c r="G86" s="7"/>
      <c r="H86" s="7"/>
      <c r="I86" s="7"/>
      <c r="J86" s="20"/>
      <c r="K86" s="21"/>
    </row>
    <row r="87" spans="1:11" ht="45" customHeight="1">
      <c r="A87" s="5">
        <v>14</v>
      </c>
      <c r="B87" s="6" t="s">
        <v>91</v>
      </c>
      <c r="C87" s="7">
        <f t="shared" ref="C87:K87" si="7">C89+C90+C91+C92</f>
        <v>102856.9</v>
      </c>
      <c r="D87" s="7">
        <f t="shared" si="7"/>
        <v>0</v>
      </c>
      <c r="E87" s="7">
        <f t="shared" si="7"/>
        <v>0</v>
      </c>
      <c r="F87" s="7">
        <f t="shared" si="7"/>
        <v>5000</v>
      </c>
      <c r="G87" s="7">
        <f t="shared" si="7"/>
        <v>0</v>
      </c>
      <c r="H87" s="7">
        <f t="shared" si="7"/>
        <v>62897</v>
      </c>
      <c r="I87" s="7"/>
      <c r="J87" s="7">
        <f t="shared" si="7"/>
        <v>34959.9</v>
      </c>
      <c r="K87" s="7">
        <f t="shared" si="7"/>
        <v>0</v>
      </c>
    </row>
    <row r="88" spans="1:11" ht="14.25" customHeight="1">
      <c r="A88" s="5"/>
      <c r="B88" s="8" t="s">
        <v>3</v>
      </c>
      <c r="C88" s="7"/>
      <c r="D88" s="7"/>
      <c r="E88" s="7"/>
      <c r="F88" s="7"/>
      <c r="G88" s="7"/>
      <c r="H88" s="7"/>
      <c r="I88" s="7"/>
      <c r="J88" s="20"/>
      <c r="K88" s="21"/>
    </row>
    <row r="89" spans="1:11" ht="14.25" customHeight="1">
      <c r="A89" s="5"/>
      <c r="B89" s="8" t="s">
        <v>1</v>
      </c>
      <c r="C89" s="7"/>
      <c r="D89" s="7"/>
      <c r="E89" s="7"/>
      <c r="F89" s="7"/>
      <c r="G89" s="7"/>
      <c r="H89" s="7"/>
      <c r="I89" s="7"/>
      <c r="J89" s="20"/>
      <c r="K89" s="21"/>
    </row>
    <row r="90" spans="1:11" ht="14.25" customHeight="1">
      <c r="A90" s="5"/>
      <c r="B90" s="8" t="s">
        <v>2</v>
      </c>
      <c r="C90" s="7">
        <f>F90+G90+H90+J90+K90</f>
        <v>102856.9</v>
      </c>
      <c r="D90" s="7"/>
      <c r="E90" s="7"/>
      <c r="F90" s="7">
        <f>15714.2-10714.2</f>
        <v>5000</v>
      </c>
      <c r="G90" s="7"/>
      <c r="H90" s="7">
        <v>62897</v>
      </c>
      <c r="I90" s="7"/>
      <c r="J90" s="20">
        <v>34959.9</v>
      </c>
      <c r="K90" s="21"/>
    </row>
    <row r="91" spans="1:11" ht="14.25" customHeight="1">
      <c r="A91" s="5"/>
      <c r="B91" s="8" t="s">
        <v>4</v>
      </c>
      <c r="C91" s="7"/>
      <c r="D91" s="7"/>
      <c r="E91" s="7"/>
      <c r="F91" s="7"/>
      <c r="G91" s="7"/>
      <c r="H91" s="7"/>
      <c r="I91" s="7"/>
      <c r="J91" s="20"/>
      <c r="K91" s="21"/>
    </row>
    <row r="92" spans="1:11" ht="14.25" customHeight="1">
      <c r="A92" s="5"/>
      <c r="B92" s="8" t="s">
        <v>36</v>
      </c>
      <c r="C92" s="7"/>
      <c r="D92" s="7"/>
      <c r="E92" s="7"/>
      <c r="F92" s="7"/>
      <c r="G92" s="7"/>
      <c r="H92" s="7"/>
      <c r="I92" s="7"/>
      <c r="J92" s="20"/>
      <c r="K92" s="21"/>
    </row>
    <row r="93" spans="1:11" ht="41.25" customHeight="1">
      <c r="A93" s="5">
        <v>15</v>
      </c>
      <c r="B93" s="6" t="s">
        <v>64</v>
      </c>
      <c r="C93" s="7">
        <f t="shared" ref="C93:K93" si="8">C95+C96+C97+C98</f>
        <v>138156.20000000001</v>
      </c>
      <c r="D93" s="7">
        <f t="shared" si="8"/>
        <v>0</v>
      </c>
      <c r="E93" s="7">
        <f t="shared" si="8"/>
        <v>1471.1</v>
      </c>
      <c r="F93" s="9">
        <f t="shared" si="8"/>
        <v>50000</v>
      </c>
      <c r="G93" s="9">
        <f t="shared" si="8"/>
        <v>59627.3</v>
      </c>
      <c r="H93" s="9">
        <f t="shared" si="8"/>
        <v>28528.9</v>
      </c>
      <c r="I93" s="9"/>
      <c r="J93" s="9">
        <f t="shared" si="8"/>
        <v>0</v>
      </c>
      <c r="K93" s="9">
        <f t="shared" si="8"/>
        <v>0</v>
      </c>
    </row>
    <row r="94" spans="1:11" ht="14.25" customHeight="1">
      <c r="A94" s="5"/>
      <c r="B94" s="8" t="s">
        <v>3</v>
      </c>
      <c r="C94" s="7"/>
      <c r="D94" s="7"/>
      <c r="E94" s="7"/>
      <c r="F94" s="9"/>
      <c r="G94" s="9"/>
      <c r="H94" s="9"/>
      <c r="I94" s="9"/>
      <c r="J94" s="20"/>
      <c r="K94" s="21"/>
    </row>
    <row r="95" spans="1:11" ht="14.25" customHeight="1">
      <c r="A95" s="5"/>
      <c r="B95" s="8" t="s">
        <v>1</v>
      </c>
      <c r="C95" s="7">
        <f>F95+G95+H95+J95+K95</f>
        <v>20000</v>
      </c>
      <c r="D95" s="7"/>
      <c r="E95" s="7"/>
      <c r="F95" s="9">
        <v>20000</v>
      </c>
      <c r="G95" s="9"/>
      <c r="H95" s="9"/>
      <c r="I95" s="9"/>
      <c r="J95" s="20"/>
      <c r="K95" s="21"/>
    </row>
    <row r="96" spans="1:11" ht="14.25" customHeight="1">
      <c r="A96" s="5"/>
      <c r="B96" s="8" t="s">
        <v>2</v>
      </c>
      <c r="C96" s="7">
        <f>F96+G96+H96+J96+K96</f>
        <v>118156.2</v>
      </c>
      <c r="D96" s="7"/>
      <c r="E96" s="7">
        <v>1471.1</v>
      </c>
      <c r="F96" s="9">
        <v>30000</v>
      </c>
      <c r="G96" s="9">
        <v>59627.3</v>
      </c>
      <c r="H96" s="9">
        <v>28528.9</v>
      </c>
      <c r="I96" s="9"/>
      <c r="J96" s="20"/>
      <c r="K96" s="21"/>
    </row>
    <row r="97" spans="1:11" ht="14.25" customHeight="1">
      <c r="A97" s="5"/>
      <c r="B97" s="8" t="s">
        <v>4</v>
      </c>
      <c r="C97" s="7"/>
      <c r="D97" s="7"/>
      <c r="E97" s="7"/>
      <c r="F97" s="9"/>
      <c r="G97" s="9"/>
      <c r="H97" s="9"/>
      <c r="I97" s="9"/>
      <c r="J97" s="20"/>
      <c r="K97" s="21"/>
    </row>
    <row r="98" spans="1:11" ht="14.25" customHeight="1">
      <c r="A98" s="5"/>
      <c r="B98" s="8" t="s">
        <v>36</v>
      </c>
      <c r="C98" s="7"/>
      <c r="D98" s="7"/>
      <c r="E98" s="7"/>
      <c r="F98" s="9"/>
      <c r="G98" s="9"/>
      <c r="H98" s="9"/>
      <c r="I98" s="9"/>
      <c r="J98" s="20"/>
      <c r="K98" s="21"/>
    </row>
    <row r="99" spans="1:11" ht="39" customHeight="1">
      <c r="A99" s="5">
        <v>16</v>
      </c>
      <c r="B99" s="6" t="s">
        <v>65</v>
      </c>
      <c r="C99" s="7">
        <f t="shared" ref="C99:K99" si="9">C101+C102+C103+C104</f>
        <v>138034.6</v>
      </c>
      <c r="D99" s="7">
        <f t="shared" si="9"/>
        <v>0</v>
      </c>
      <c r="E99" s="7">
        <f t="shared" si="9"/>
        <v>1354.9</v>
      </c>
      <c r="F99" s="9">
        <f t="shared" si="9"/>
        <v>50909.8</v>
      </c>
      <c r="G99" s="9">
        <f t="shared" si="9"/>
        <v>48478.7</v>
      </c>
      <c r="H99" s="9">
        <f t="shared" si="9"/>
        <v>38646.1</v>
      </c>
      <c r="I99" s="9"/>
      <c r="J99" s="9">
        <f t="shared" si="9"/>
        <v>0</v>
      </c>
      <c r="K99" s="9">
        <f t="shared" si="9"/>
        <v>0</v>
      </c>
    </row>
    <row r="100" spans="1:11" ht="14.25" customHeight="1">
      <c r="A100" s="5"/>
      <c r="B100" s="8" t="s">
        <v>3</v>
      </c>
      <c r="C100" s="7"/>
      <c r="D100" s="7"/>
      <c r="E100" s="7"/>
      <c r="F100" s="9"/>
      <c r="G100" s="9"/>
      <c r="H100" s="9"/>
      <c r="I100" s="9"/>
      <c r="J100" s="20"/>
      <c r="K100" s="21"/>
    </row>
    <row r="101" spans="1:11" ht="14.25" customHeight="1">
      <c r="A101" s="5"/>
      <c r="B101" s="8" t="s">
        <v>1</v>
      </c>
      <c r="C101" s="7">
        <f>F101+G101+H101+J101+K101</f>
        <v>30000</v>
      </c>
      <c r="D101" s="7"/>
      <c r="E101" s="7"/>
      <c r="F101" s="9">
        <v>30000</v>
      </c>
      <c r="G101" s="9"/>
      <c r="H101" s="9"/>
      <c r="I101" s="9"/>
      <c r="J101" s="20"/>
      <c r="K101" s="21"/>
    </row>
    <row r="102" spans="1:11" ht="14.25" customHeight="1">
      <c r="A102" s="5"/>
      <c r="B102" s="8" t="s">
        <v>2</v>
      </c>
      <c r="C102" s="7">
        <f>F102+G102+H102+J102+K102</f>
        <v>108034.6</v>
      </c>
      <c r="D102" s="7"/>
      <c r="E102" s="7">
        <v>1354.9</v>
      </c>
      <c r="F102" s="9">
        <v>20909.8</v>
      </c>
      <c r="G102" s="9">
        <v>48478.7</v>
      </c>
      <c r="H102" s="9">
        <v>38646.1</v>
      </c>
      <c r="I102" s="9"/>
      <c r="J102" s="20"/>
      <c r="K102" s="21"/>
    </row>
    <row r="103" spans="1:11" ht="14.25" customHeight="1">
      <c r="A103" s="5"/>
      <c r="B103" s="8" t="s">
        <v>4</v>
      </c>
      <c r="C103" s="7"/>
      <c r="D103" s="7"/>
      <c r="E103" s="7"/>
      <c r="F103" s="9"/>
      <c r="G103" s="9"/>
      <c r="H103" s="9"/>
      <c r="I103" s="9"/>
      <c r="J103" s="20"/>
      <c r="K103" s="21"/>
    </row>
    <row r="104" spans="1:11" ht="14.25" customHeight="1">
      <c r="A104" s="5"/>
      <c r="B104" s="8" t="s">
        <v>36</v>
      </c>
      <c r="C104" s="7"/>
      <c r="D104" s="7"/>
      <c r="E104" s="7"/>
      <c r="F104" s="9"/>
      <c r="G104" s="9"/>
      <c r="H104" s="9"/>
      <c r="I104" s="9"/>
      <c r="J104" s="20"/>
      <c r="K104" s="21"/>
    </row>
    <row r="105" spans="1:11" ht="35.25" customHeight="1">
      <c r="A105" s="5">
        <v>17</v>
      </c>
      <c r="B105" s="6" t="s">
        <v>66</v>
      </c>
      <c r="C105" s="7">
        <f t="shared" ref="C105:K105" si="10">C107+C108+C109+C110</f>
        <v>142049</v>
      </c>
      <c r="D105" s="7">
        <f t="shared" si="10"/>
        <v>0</v>
      </c>
      <c r="E105" s="7">
        <f t="shared" si="10"/>
        <v>1434</v>
      </c>
      <c r="F105" s="9">
        <f t="shared" si="10"/>
        <v>50000</v>
      </c>
      <c r="G105" s="9">
        <f t="shared" si="10"/>
        <v>54627.3</v>
      </c>
      <c r="H105" s="9">
        <f t="shared" si="10"/>
        <v>37421.699999999997</v>
      </c>
      <c r="I105" s="9"/>
      <c r="J105" s="9">
        <f t="shared" si="10"/>
        <v>0</v>
      </c>
      <c r="K105" s="9">
        <f t="shared" si="10"/>
        <v>0</v>
      </c>
    </row>
    <row r="106" spans="1:11" ht="14.25" customHeight="1">
      <c r="A106" s="5"/>
      <c r="B106" s="8" t="s">
        <v>3</v>
      </c>
      <c r="C106" s="7"/>
      <c r="D106" s="7"/>
      <c r="E106" s="7"/>
      <c r="F106" s="9"/>
      <c r="G106" s="9"/>
      <c r="H106" s="9"/>
      <c r="I106" s="9"/>
      <c r="J106" s="20"/>
      <c r="K106" s="21"/>
    </row>
    <row r="107" spans="1:11" ht="14.25" customHeight="1">
      <c r="A107" s="5"/>
      <c r="B107" s="8" t="s">
        <v>1</v>
      </c>
      <c r="C107" s="7">
        <f>F107+G107+H107+J107+K107</f>
        <v>20000</v>
      </c>
      <c r="D107" s="7"/>
      <c r="E107" s="7"/>
      <c r="F107" s="9">
        <v>20000</v>
      </c>
      <c r="G107" s="9"/>
      <c r="H107" s="9"/>
      <c r="I107" s="9"/>
      <c r="J107" s="20"/>
      <c r="K107" s="21"/>
    </row>
    <row r="108" spans="1:11" ht="14.25" customHeight="1">
      <c r="A108" s="5"/>
      <c r="B108" s="8" t="s">
        <v>2</v>
      </c>
      <c r="C108" s="7">
        <f>F108+G108+H108+J108+K108</f>
        <v>122049</v>
      </c>
      <c r="D108" s="7"/>
      <c r="E108" s="7">
        <v>1434</v>
      </c>
      <c r="F108" s="9">
        <v>30000</v>
      </c>
      <c r="G108" s="9">
        <v>54627.3</v>
      </c>
      <c r="H108" s="9">
        <f>33566+3855.7</f>
        <v>37421.699999999997</v>
      </c>
      <c r="I108" s="9"/>
      <c r="J108" s="20"/>
      <c r="K108" s="21"/>
    </row>
    <row r="109" spans="1:11" ht="14.25" customHeight="1">
      <c r="A109" s="5"/>
      <c r="B109" s="8" t="s">
        <v>4</v>
      </c>
      <c r="C109" s="7"/>
      <c r="D109" s="7"/>
      <c r="E109" s="7"/>
      <c r="F109" s="9"/>
      <c r="G109" s="9"/>
      <c r="H109" s="9"/>
      <c r="I109" s="9"/>
      <c r="J109" s="20"/>
      <c r="K109" s="21"/>
    </row>
    <row r="110" spans="1:11" ht="14.25" customHeight="1">
      <c r="A110" s="5"/>
      <c r="B110" s="8" t="s">
        <v>36</v>
      </c>
      <c r="C110" s="7"/>
      <c r="D110" s="7"/>
      <c r="E110" s="7"/>
      <c r="F110" s="9"/>
      <c r="G110" s="9"/>
      <c r="H110" s="9"/>
      <c r="I110" s="9"/>
      <c r="J110" s="20"/>
      <c r="K110" s="21"/>
    </row>
    <row r="111" spans="1:11" ht="39" customHeight="1">
      <c r="A111" s="5">
        <v>18</v>
      </c>
      <c r="B111" s="6" t="s">
        <v>67</v>
      </c>
      <c r="C111" s="7">
        <f t="shared" ref="C111:K111" si="11">C113+C114+C115+C116</f>
        <v>211678.9</v>
      </c>
      <c r="D111" s="7">
        <f t="shared" si="11"/>
        <v>0</v>
      </c>
      <c r="E111" s="7">
        <f t="shared" si="11"/>
        <v>0</v>
      </c>
      <c r="F111" s="9">
        <f t="shared" si="11"/>
        <v>29846</v>
      </c>
      <c r="G111" s="9">
        <f t="shared" si="11"/>
        <v>100000</v>
      </c>
      <c r="H111" s="9">
        <f t="shared" si="11"/>
        <v>81832.899999999994</v>
      </c>
      <c r="I111" s="9"/>
      <c r="J111" s="9">
        <f t="shared" si="11"/>
        <v>0</v>
      </c>
      <c r="K111" s="9">
        <f t="shared" si="11"/>
        <v>0</v>
      </c>
    </row>
    <row r="112" spans="1:11" ht="14.25" customHeight="1">
      <c r="A112" s="5"/>
      <c r="B112" s="8" t="s">
        <v>3</v>
      </c>
      <c r="C112" s="7"/>
      <c r="D112" s="7"/>
      <c r="E112" s="7"/>
      <c r="F112" s="9"/>
      <c r="G112" s="9"/>
      <c r="H112" s="9"/>
      <c r="I112" s="9"/>
      <c r="J112" s="20"/>
      <c r="K112" s="21"/>
    </row>
    <row r="113" spans="1:11" ht="14.25" customHeight="1">
      <c r="A113" s="5"/>
      <c r="B113" s="8" t="s">
        <v>1</v>
      </c>
      <c r="C113" s="7">
        <f>F113+G113+H113+J113+K113</f>
        <v>0</v>
      </c>
      <c r="D113" s="7"/>
      <c r="E113" s="7"/>
      <c r="F113" s="9">
        <f>20000-20000</f>
        <v>0</v>
      </c>
      <c r="G113" s="9"/>
      <c r="H113" s="9"/>
      <c r="I113" s="9"/>
      <c r="J113" s="20"/>
      <c r="K113" s="21"/>
    </row>
    <row r="114" spans="1:11" ht="15.75" customHeight="1">
      <c r="A114" s="5"/>
      <c r="B114" s="8" t="s">
        <v>2</v>
      </c>
      <c r="C114" s="7">
        <f>F114+G114+H114+J114+K114</f>
        <v>211678.9</v>
      </c>
      <c r="D114" s="7"/>
      <c r="E114" s="7"/>
      <c r="F114" s="9">
        <v>29846</v>
      </c>
      <c r="G114" s="9">
        <v>100000</v>
      </c>
      <c r="H114" s="9">
        <v>81832.899999999994</v>
      </c>
      <c r="I114" s="9"/>
      <c r="J114" s="20"/>
      <c r="K114" s="21"/>
    </row>
    <row r="115" spans="1:11" ht="14.25" customHeight="1">
      <c r="A115" s="5"/>
      <c r="B115" s="8" t="s">
        <v>4</v>
      </c>
      <c r="C115" s="7"/>
      <c r="D115" s="7"/>
      <c r="E115" s="7"/>
      <c r="F115" s="9"/>
      <c r="G115" s="9"/>
      <c r="H115" s="9"/>
      <c r="I115" s="9"/>
      <c r="J115" s="20"/>
      <c r="K115" s="21"/>
    </row>
    <row r="116" spans="1:11" ht="14.25" customHeight="1">
      <c r="A116" s="5"/>
      <c r="B116" s="8" t="s">
        <v>36</v>
      </c>
      <c r="C116" s="7"/>
      <c r="D116" s="7"/>
      <c r="E116" s="7"/>
      <c r="F116" s="9"/>
      <c r="G116" s="9"/>
      <c r="H116" s="9"/>
      <c r="I116" s="9"/>
      <c r="J116" s="20"/>
      <c r="K116" s="21"/>
    </row>
    <row r="117" spans="1:11" ht="48" customHeight="1">
      <c r="A117" s="5">
        <v>19</v>
      </c>
      <c r="B117" s="6" t="s">
        <v>68</v>
      </c>
      <c r="C117" s="7">
        <f t="shared" ref="C117:K117" si="12">C119+C120+C121+C122</f>
        <v>139627.29999999999</v>
      </c>
      <c r="D117" s="7">
        <f t="shared" si="12"/>
        <v>0</v>
      </c>
      <c r="E117" s="7">
        <f t="shared" si="12"/>
        <v>0</v>
      </c>
      <c r="F117" s="9">
        <f t="shared" si="12"/>
        <v>28513.200000000001</v>
      </c>
      <c r="G117" s="9">
        <f t="shared" si="12"/>
        <v>65000</v>
      </c>
      <c r="H117" s="9">
        <f t="shared" si="12"/>
        <v>46114.1</v>
      </c>
      <c r="I117" s="9"/>
      <c r="J117" s="9">
        <f t="shared" si="12"/>
        <v>0</v>
      </c>
      <c r="K117" s="9">
        <f t="shared" si="12"/>
        <v>0</v>
      </c>
    </row>
    <row r="118" spans="1:11" ht="14.25" customHeight="1">
      <c r="A118" s="5"/>
      <c r="B118" s="8" t="s">
        <v>3</v>
      </c>
      <c r="C118" s="7"/>
      <c r="D118" s="7"/>
      <c r="E118" s="7"/>
      <c r="F118" s="9"/>
      <c r="G118" s="9"/>
      <c r="H118" s="9"/>
      <c r="I118" s="9"/>
      <c r="J118" s="20"/>
      <c r="K118" s="21"/>
    </row>
    <row r="119" spans="1:11" ht="14.25" customHeight="1">
      <c r="A119" s="5"/>
      <c r="B119" s="8" t="s">
        <v>1</v>
      </c>
      <c r="C119" s="7">
        <f>F119+G119+H119+J119+K119</f>
        <v>0</v>
      </c>
      <c r="D119" s="7"/>
      <c r="E119" s="7"/>
      <c r="F119" s="9">
        <f>20000-20000</f>
        <v>0</v>
      </c>
      <c r="G119" s="9"/>
      <c r="H119" s="9"/>
      <c r="I119" s="9"/>
      <c r="J119" s="20"/>
      <c r="K119" s="21"/>
    </row>
    <row r="120" spans="1:11" ht="14.25" customHeight="1">
      <c r="A120" s="5"/>
      <c r="B120" s="8" t="s">
        <v>2</v>
      </c>
      <c r="C120" s="7">
        <f>F120+G120+H120+J120+K120</f>
        <v>139627.29999999999</v>
      </c>
      <c r="D120" s="7"/>
      <c r="E120" s="7"/>
      <c r="F120" s="9">
        <v>28513.200000000001</v>
      </c>
      <c r="G120" s="9">
        <v>65000</v>
      </c>
      <c r="H120" s="9">
        <v>46114.1</v>
      </c>
      <c r="I120" s="9"/>
      <c r="J120" s="20"/>
      <c r="K120" s="21"/>
    </row>
    <row r="121" spans="1:11" ht="15" customHeight="1">
      <c r="A121" s="5"/>
      <c r="B121" s="8" t="s">
        <v>4</v>
      </c>
      <c r="C121" s="7"/>
      <c r="D121" s="7"/>
      <c r="E121" s="7"/>
      <c r="F121" s="9"/>
      <c r="G121" s="9"/>
      <c r="H121" s="9"/>
      <c r="I121" s="9"/>
      <c r="J121" s="20"/>
      <c r="K121" s="21"/>
    </row>
    <row r="122" spans="1:11" ht="17.25" customHeight="1">
      <c r="A122" s="5"/>
      <c r="B122" s="8" t="s">
        <v>36</v>
      </c>
      <c r="C122" s="7"/>
      <c r="D122" s="7"/>
      <c r="E122" s="7"/>
      <c r="F122" s="9"/>
      <c r="G122" s="9"/>
      <c r="H122" s="9"/>
      <c r="I122" s="9"/>
      <c r="J122" s="20"/>
      <c r="K122" s="21"/>
    </row>
    <row r="123" spans="1:11" ht="53.25" customHeight="1">
      <c r="A123" s="5">
        <v>20</v>
      </c>
      <c r="B123" s="6" t="s">
        <v>82</v>
      </c>
      <c r="C123" s="7">
        <f t="shared" ref="C123:H123" si="13">C125+C126+C127+C128</f>
        <v>10906.4</v>
      </c>
      <c r="D123" s="7">
        <f t="shared" si="13"/>
        <v>0</v>
      </c>
      <c r="E123" s="7">
        <f t="shared" si="13"/>
        <v>0</v>
      </c>
      <c r="F123" s="7">
        <f t="shared" si="13"/>
        <v>10906.4</v>
      </c>
      <c r="G123" s="7">
        <f t="shared" si="13"/>
        <v>0</v>
      </c>
      <c r="H123" s="7">
        <f t="shared" si="13"/>
        <v>0</v>
      </c>
      <c r="I123" s="7"/>
      <c r="J123" s="20"/>
      <c r="K123" s="21"/>
    </row>
    <row r="124" spans="1:11" ht="17.25" customHeight="1">
      <c r="A124" s="5"/>
      <c r="B124" s="8" t="s">
        <v>3</v>
      </c>
      <c r="C124" s="7"/>
      <c r="D124" s="7"/>
      <c r="E124" s="7"/>
      <c r="F124" s="7"/>
      <c r="G124" s="7"/>
      <c r="H124" s="7"/>
      <c r="I124" s="7"/>
      <c r="J124" s="20"/>
      <c r="K124" s="21"/>
    </row>
    <row r="125" spans="1:11" ht="17.25" customHeight="1">
      <c r="A125" s="5"/>
      <c r="B125" s="8" t="s">
        <v>1</v>
      </c>
      <c r="C125" s="7">
        <f>F125+G125+H125+J125+K125</f>
        <v>0</v>
      </c>
      <c r="D125" s="7"/>
      <c r="E125" s="7"/>
      <c r="F125" s="7"/>
      <c r="G125" s="7"/>
      <c r="H125" s="7"/>
      <c r="I125" s="7"/>
      <c r="J125" s="20"/>
      <c r="K125" s="21"/>
    </row>
    <row r="126" spans="1:11" ht="17.25" customHeight="1">
      <c r="A126" s="5"/>
      <c r="B126" s="8" t="s">
        <v>2</v>
      </c>
      <c r="C126" s="7">
        <f>F126+G126+H126+J126+K126</f>
        <v>10906.4</v>
      </c>
      <c r="D126" s="7"/>
      <c r="E126" s="7"/>
      <c r="F126" s="7">
        <f>10906.4</f>
        <v>10906.4</v>
      </c>
      <c r="G126" s="7">
        <f>100000-100000</f>
        <v>0</v>
      </c>
      <c r="H126" s="7">
        <f>84647.3+16125.2-100772.5</f>
        <v>0</v>
      </c>
      <c r="I126" s="7"/>
      <c r="J126" s="20"/>
      <c r="K126" s="21"/>
    </row>
    <row r="127" spans="1:11" ht="17.25" customHeight="1">
      <c r="A127" s="5"/>
      <c r="B127" s="8" t="s">
        <v>4</v>
      </c>
      <c r="C127" s="7"/>
      <c r="D127" s="7"/>
      <c r="E127" s="7"/>
      <c r="F127" s="7"/>
      <c r="G127" s="7"/>
      <c r="H127" s="7"/>
      <c r="I127" s="7"/>
      <c r="J127" s="20"/>
      <c r="K127" s="21"/>
    </row>
    <row r="128" spans="1:11" ht="17.25" customHeight="1">
      <c r="A128" s="5"/>
      <c r="B128" s="8" t="s">
        <v>36</v>
      </c>
      <c r="C128" s="7"/>
      <c r="D128" s="7"/>
      <c r="E128" s="7"/>
      <c r="F128" s="7"/>
      <c r="G128" s="7"/>
      <c r="H128" s="7"/>
      <c r="I128" s="7"/>
      <c r="J128" s="20"/>
      <c r="K128" s="21"/>
    </row>
    <row r="129" spans="1:11" ht="48.75" customHeight="1">
      <c r="A129" s="5">
        <v>21</v>
      </c>
      <c r="B129" s="6" t="s">
        <v>69</v>
      </c>
      <c r="C129" s="7">
        <f t="shared" ref="C129:K129" si="14">C131+C132+C133+C134</f>
        <v>196678</v>
      </c>
      <c r="D129" s="7">
        <f t="shared" si="14"/>
        <v>0</v>
      </c>
      <c r="E129" s="7">
        <f t="shared" si="14"/>
        <v>0</v>
      </c>
      <c r="F129" s="9">
        <f t="shared" si="14"/>
        <v>62000</v>
      </c>
      <c r="G129" s="9">
        <f t="shared" si="14"/>
        <v>98000</v>
      </c>
      <c r="H129" s="9">
        <f t="shared" si="14"/>
        <v>36678</v>
      </c>
      <c r="I129" s="9"/>
      <c r="J129" s="9">
        <f t="shared" si="14"/>
        <v>0</v>
      </c>
      <c r="K129" s="9">
        <f t="shared" si="14"/>
        <v>0</v>
      </c>
    </row>
    <row r="130" spans="1:11" ht="14.25" customHeight="1">
      <c r="A130" s="5"/>
      <c r="B130" s="8" t="s">
        <v>3</v>
      </c>
      <c r="C130" s="7"/>
      <c r="D130" s="7"/>
      <c r="E130" s="7"/>
      <c r="F130" s="9"/>
      <c r="G130" s="9"/>
      <c r="H130" s="9"/>
      <c r="I130" s="9"/>
      <c r="J130" s="20"/>
      <c r="K130" s="21"/>
    </row>
    <row r="131" spans="1:11" ht="14.25" customHeight="1">
      <c r="A131" s="5"/>
      <c r="B131" s="8" t="s">
        <v>1</v>
      </c>
      <c r="C131" s="7">
        <f>F131+G131+H131+J131+K131</f>
        <v>25000</v>
      </c>
      <c r="D131" s="7"/>
      <c r="E131" s="7"/>
      <c r="F131" s="9">
        <v>25000</v>
      </c>
      <c r="G131" s="9"/>
      <c r="H131" s="9"/>
      <c r="I131" s="9"/>
      <c r="J131" s="20"/>
      <c r="K131" s="21"/>
    </row>
    <row r="132" spans="1:11" ht="14.25" customHeight="1">
      <c r="A132" s="5"/>
      <c r="B132" s="8" t="s">
        <v>2</v>
      </c>
      <c r="C132" s="7">
        <f>F132+G132+H132+J132+K132</f>
        <v>171678</v>
      </c>
      <c r="D132" s="7"/>
      <c r="E132" s="7"/>
      <c r="F132" s="9">
        <v>37000</v>
      </c>
      <c r="G132" s="9">
        <v>98000</v>
      </c>
      <c r="H132" s="9">
        <v>36678</v>
      </c>
      <c r="I132" s="9"/>
      <c r="J132" s="20"/>
      <c r="K132" s="21"/>
    </row>
    <row r="133" spans="1:11" ht="14.25" customHeight="1">
      <c r="A133" s="5"/>
      <c r="B133" s="8" t="s">
        <v>4</v>
      </c>
      <c r="C133" s="7"/>
      <c r="D133" s="7"/>
      <c r="E133" s="7"/>
      <c r="F133" s="9"/>
      <c r="G133" s="9"/>
      <c r="H133" s="9"/>
      <c r="I133" s="9"/>
      <c r="J133" s="20"/>
      <c r="K133" s="21"/>
    </row>
    <row r="134" spans="1:11" ht="16.5" customHeight="1">
      <c r="A134" s="5"/>
      <c r="B134" s="8" t="s">
        <v>36</v>
      </c>
      <c r="C134" s="7"/>
      <c r="D134" s="7"/>
      <c r="E134" s="7"/>
      <c r="F134" s="9"/>
      <c r="G134" s="9"/>
      <c r="H134" s="9"/>
      <c r="I134" s="9"/>
      <c r="J134" s="20"/>
      <c r="K134" s="21"/>
    </row>
    <row r="135" spans="1:11" ht="47.25" customHeight="1">
      <c r="A135" s="5">
        <v>22</v>
      </c>
      <c r="B135" s="6" t="s">
        <v>81</v>
      </c>
      <c r="C135" s="7">
        <f t="shared" ref="C135:H135" si="15">C137+C138+C139+C140</f>
        <v>10000</v>
      </c>
      <c r="D135" s="7">
        <f t="shared" si="15"/>
        <v>0</v>
      </c>
      <c r="E135" s="7">
        <f t="shared" si="15"/>
        <v>0</v>
      </c>
      <c r="F135" s="7">
        <f t="shared" si="15"/>
        <v>10000</v>
      </c>
      <c r="G135" s="7">
        <f t="shared" si="15"/>
        <v>0</v>
      </c>
      <c r="H135" s="7">
        <f t="shared" si="15"/>
        <v>0</v>
      </c>
      <c r="I135" s="7"/>
      <c r="J135" s="16"/>
      <c r="K135" s="19"/>
    </row>
    <row r="136" spans="1:11" ht="16.5" customHeight="1">
      <c r="A136" s="5"/>
      <c r="B136" s="8" t="s">
        <v>3</v>
      </c>
      <c r="C136" s="7"/>
      <c r="D136" s="7"/>
      <c r="E136" s="7"/>
      <c r="F136" s="7"/>
      <c r="G136" s="7"/>
      <c r="H136" s="7"/>
      <c r="I136" s="7"/>
      <c r="J136" s="20"/>
      <c r="K136" s="21"/>
    </row>
    <row r="137" spans="1:11" ht="16.5" customHeight="1">
      <c r="A137" s="5"/>
      <c r="B137" s="8" t="s">
        <v>1</v>
      </c>
      <c r="C137" s="7">
        <f>F137+G137+H137+J137+K137</f>
        <v>0</v>
      </c>
      <c r="D137" s="7"/>
      <c r="E137" s="7"/>
      <c r="F137" s="7"/>
      <c r="G137" s="7"/>
      <c r="H137" s="7"/>
      <c r="I137" s="7"/>
      <c r="J137" s="20"/>
      <c r="K137" s="21"/>
    </row>
    <row r="138" spans="1:11" ht="16.5" customHeight="1">
      <c r="A138" s="5"/>
      <c r="B138" s="8" t="s">
        <v>2</v>
      </c>
      <c r="C138" s="7">
        <f>F138+G138+H138+J138+K138</f>
        <v>10000</v>
      </c>
      <c r="D138" s="7"/>
      <c r="E138" s="7"/>
      <c r="F138" s="7">
        <f>10000</f>
        <v>10000</v>
      </c>
      <c r="G138" s="7">
        <f>100000-100000</f>
        <v>0</v>
      </c>
      <c r="H138" s="7">
        <f>83735.8+17943.1-101678.9</f>
        <v>0</v>
      </c>
      <c r="I138" s="7"/>
      <c r="J138" s="20"/>
      <c r="K138" s="21"/>
    </row>
    <row r="139" spans="1:11" ht="16.5" customHeight="1">
      <c r="A139" s="5"/>
      <c r="B139" s="8" t="s">
        <v>4</v>
      </c>
      <c r="C139" s="7"/>
      <c r="D139" s="7"/>
      <c r="E139" s="7"/>
      <c r="F139" s="7"/>
      <c r="G139" s="7"/>
      <c r="H139" s="7"/>
      <c r="I139" s="7"/>
      <c r="J139" s="20"/>
      <c r="K139" s="21"/>
    </row>
    <row r="140" spans="1:11" ht="16.5" customHeight="1">
      <c r="A140" s="5"/>
      <c r="B140" s="8" t="s">
        <v>36</v>
      </c>
      <c r="C140" s="7"/>
      <c r="D140" s="7"/>
      <c r="E140" s="7"/>
      <c r="F140" s="7"/>
      <c r="G140" s="7"/>
      <c r="H140" s="7"/>
      <c r="I140" s="7"/>
      <c r="J140" s="20"/>
      <c r="K140" s="21"/>
    </row>
    <row r="141" spans="1:11" ht="48.75" customHeight="1">
      <c r="A141" s="5">
        <v>23</v>
      </c>
      <c r="B141" s="6" t="s">
        <v>80</v>
      </c>
      <c r="C141" s="7">
        <f t="shared" ref="C141:H141" si="16">C143+C144+C145+C146</f>
        <v>10000</v>
      </c>
      <c r="D141" s="7">
        <f t="shared" si="16"/>
        <v>0</v>
      </c>
      <c r="E141" s="7">
        <f t="shared" si="16"/>
        <v>0</v>
      </c>
      <c r="F141" s="7">
        <f t="shared" si="16"/>
        <v>10000</v>
      </c>
      <c r="G141" s="7">
        <f t="shared" si="16"/>
        <v>0</v>
      </c>
      <c r="H141" s="7">
        <f t="shared" si="16"/>
        <v>0</v>
      </c>
      <c r="I141" s="7"/>
      <c r="J141" s="16"/>
      <c r="K141" s="19"/>
    </row>
    <row r="142" spans="1:11" ht="16.5" customHeight="1">
      <c r="A142" s="5"/>
      <c r="B142" s="8" t="s">
        <v>3</v>
      </c>
      <c r="C142" s="7"/>
      <c r="D142" s="7"/>
      <c r="E142" s="7"/>
      <c r="F142" s="7"/>
      <c r="G142" s="7"/>
      <c r="H142" s="7"/>
      <c r="I142" s="7"/>
      <c r="J142" s="20"/>
      <c r="K142" s="21"/>
    </row>
    <row r="143" spans="1:11" ht="16.5" customHeight="1">
      <c r="A143" s="5"/>
      <c r="B143" s="8" t="s">
        <v>1</v>
      </c>
      <c r="C143" s="7">
        <f>F143+G143+H143+J143+K143</f>
        <v>0</v>
      </c>
      <c r="D143" s="7"/>
      <c r="E143" s="7"/>
      <c r="F143" s="7"/>
      <c r="G143" s="7"/>
      <c r="H143" s="7"/>
      <c r="I143" s="7"/>
      <c r="J143" s="20"/>
      <c r="K143" s="21"/>
    </row>
    <row r="144" spans="1:11" ht="16.5" customHeight="1">
      <c r="A144" s="5"/>
      <c r="B144" s="8" t="s">
        <v>2</v>
      </c>
      <c r="C144" s="7">
        <f>F144+G144+H144+J144+K144</f>
        <v>10000</v>
      </c>
      <c r="D144" s="7"/>
      <c r="E144" s="7"/>
      <c r="F144" s="7">
        <v>10000</v>
      </c>
      <c r="G144" s="7">
        <f>96444.8-96444.8</f>
        <v>0</v>
      </c>
      <c r="H144" s="7">
        <f>88400.1+16834-105234.1</f>
        <v>0</v>
      </c>
      <c r="I144" s="7"/>
      <c r="J144" s="20"/>
      <c r="K144" s="21"/>
    </row>
    <row r="145" spans="1:11" ht="16.5" customHeight="1">
      <c r="A145" s="5"/>
      <c r="B145" s="8" t="s">
        <v>4</v>
      </c>
      <c r="C145" s="7"/>
      <c r="D145" s="7"/>
      <c r="E145" s="7"/>
      <c r="F145" s="7"/>
      <c r="G145" s="7"/>
      <c r="H145" s="7"/>
      <c r="I145" s="7"/>
      <c r="J145" s="20"/>
      <c r="K145" s="21"/>
    </row>
    <row r="146" spans="1:11" ht="16.5" customHeight="1">
      <c r="A146" s="5"/>
      <c r="B146" s="8" t="s">
        <v>36</v>
      </c>
      <c r="C146" s="7"/>
      <c r="D146" s="7"/>
      <c r="E146" s="7"/>
      <c r="F146" s="7"/>
      <c r="G146" s="7"/>
      <c r="H146" s="7"/>
      <c r="I146" s="7"/>
      <c r="J146" s="20"/>
      <c r="K146" s="21"/>
    </row>
    <row r="147" spans="1:11" ht="30.75" customHeight="1">
      <c r="A147" s="5">
        <v>24</v>
      </c>
      <c r="B147" s="6" t="s">
        <v>70</v>
      </c>
      <c r="C147" s="7">
        <f>C149+C150+C151+C152</f>
        <v>150810.70000000001</v>
      </c>
      <c r="D147" s="7">
        <f t="shared" ref="D147:K147" si="17">D149+D150+D151+D152</f>
        <v>0</v>
      </c>
      <c r="E147" s="7">
        <f t="shared" si="17"/>
        <v>0</v>
      </c>
      <c r="F147" s="9">
        <f t="shared" si="17"/>
        <v>55000</v>
      </c>
      <c r="G147" s="9">
        <f t="shared" si="17"/>
        <v>54627.3</v>
      </c>
      <c r="H147" s="9">
        <f t="shared" si="17"/>
        <v>41183.4</v>
      </c>
      <c r="I147" s="9"/>
      <c r="J147" s="9">
        <f t="shared" si="17"/>
        <v>0</v>
      </c>
      <c r="K147" s="9">
        <f t="shared" si="17"/>
        <v>0</v>
      </c>
    </row>
    <row r="148" spans="1:11" ht="14.25" customHeight="1">
      <c r="A148" s="5"/>
      <c r="B148" s="8" t="s">
        <v>3</v>
      </c>
      <c r="C148" s="7"/>
      <c r="D148" s="7"/>
      <c r="E148" s="7"/>
      <c r="F148" s="9"/>
      <c r="G148" s="9"/>
      <c r="H148" s="9"/>
      <c r="I148" s="9"/>
      <c r="J148" s="20"/>
      <c r="K148" s="21"/>
    </row>
    <row r="149" spans="1:11" ht="14.25" customHeight="1">
      <c r="A149" s="5"/>
      <c r="B149" s="8" t="s">
        <v>1</v>
      </c>
      <c r="C149" s="7">
        <f>F149+G149+H149+J149+K149</f>
        <v>20000</v>
      </c>
      <c r="D149" s="7"/>
      <c r="E149" s="7"/>
      <c r="F149" s="9">
        <v>20000</v>
      </c>
      <c r="G149" s="9"/>
      <c r="H149" s="9"/>
      <c r="I149" s="9"/>
      <c r="J149" s="20"/>
      <c r="K149" s="21"/>
    </row>
    <row r="150" spans="1:11" ht="14.25" customHeight="1">
      <c r="A150" s="5"/>
      <c r="B150" s="8" t="s">
        <v>2</v>
      </c>
      <c r="C150" s="7">
        <f>F150+G150+H150+J150+K150</f>
        <v>130810.7</v>
      </c>
      <c r="D150" s="7"/>
      <c r="E150" s="7"/>
      <c r="F150" s="9">
        <v>35000</v>
      </c>
      <c r="G150" s="9">
        <v>54627.3</v>
      </c>
      <c r="H150" s="9">
        <f>40000-10000+11183.4</f>
        <v>41183.4</v>
      </c>
      <c r="I150" s="9"/>
      <c r="J150" s="20"/>
      <c r="K150" s="21"/>
    </row>
    <row r="151" spans="1:11" ht="14.25" customHeight="1">
      <c r="A151" s="5"/>
      <c r="B151" s="8" t="s">
        <v>4</v>
      </c>
      <c r="C151" s="7"/>
      <c r="D151" s="7"/>
      <c r="E151" s="7"/>
      <c r="F151" s="9"/>
      <c r="G151" s="9"/>
      <c r="H151" s="9"/>
      <c r="I151" s="9"/>
      <c r="J151" s="20"/>
      <c r="K151" s="21"/>
    </row>
    <row r="152" spans="1:11" ht="14.25" customHeight="1">
      <c r="A152" s="5"/>
      <c r="B152" s="8" t="s">
        <v>36</v>
      </c>
      <c r="C152" s="7"/>
      <c r="D152" s="7"/>
      <c r="E152" s="7"/>
      <c r="F152" s="9"/>
      <c r="G152" s="9"/>
      <c r="H152" s="9"/>
      <c r="I152" s="9"/>
      <c r="J152" s="20"/>
      <c r="K152" s="21"/>
    </row>
    <row r="153" spans="1:11" ht="36.75" customHeight="1">
      <c r="A153" s="5">
        <v>25</v>
      </c>
      <c r="B153" s="6" t="s">
        <v>71</v>
      </c>
      <c r="C153" s="7">
        <f t="shared" ref="C153:K153" si="18">C155+C156+C157+C158</f>
        <v>139627.29999999999</v>
      </c>
      <c r="D153" s="7">
        <f t="shared" si="18"/>
        <v>0</v>
      </c>
      <c r="E153" s="7">
        <f t="shared" si="18"/>
        <v>0</v>
      </c>
      <c r="F153" s="9">
        <f t="shared" si="18"/>
        <v>45000</v>
      </c>
      <c r="G153" s="9">
        <f t="shared" si="18"/>
        <v>54627.3</v>
      </c>
      <c r="H153" s="9">
        <f t="shared" si="18"/>
        <v>40000</v>
      </c>
      <c r="I153" s="9"/>
      <c r="J153" s="9">
        <f t="shared" si="18"/>
        <v>0</v>
      </c>
      <c r="K153" s="9">
        <f t="shared" si="18"/>
        <v>0</v>
      </c>
    </row>
    <row r="154" spans="1:11" ht="14.25" customHeight="1">
      <c r="A154" s="5"/>
      <c r="B154" s="8" t="s">
        <v>3</v>
      </c>
      <c r="C154" s="7"/>
      <c r="D154" s="7"/>
      <c r="E154" s="7"/>
      <c r="F154" s="9"/>
      <c r="G154" s="9"/>
      <c r="H154" s="9"/>
      <c r="I154" s="9"/>
      <c r="J154" s="20"/>
      <c r="K154" s="21"/>
    </row>
    <row r="155" spans="1:11" ht="14.25" customHeight="1">
      <c r="A155" s="5"/>
      <c r="B155" s="8" t="s">
        <v>1</v>
      </c>
      <c r="C155" s="7">
        <f>F155+G155+H155+J155+K155</f>
        <v>20000</v>
      </c>
      <c r="D155" s="7"/>
      <c r="E155" s="7"/>
      <c r="F155" s="9">
        <v>20000</v>
      </c>
      <c r="G155" s="9"/>
      <c r="H155" s="9"/>
      <c r="I155" s="9"/>
      <c r="J155" s="20"/>
      <c r="K155" s="21"/>
    </row>
    <row r="156" spans="1:11" ht="14.25" customHeight="1">
      <c r="A156" s="5"/>
      <c r="B156" s="8" t="s">
        <v>2</v>
      </c>
      <c r="C156" s="7">
        <f>F156+G156+H156+J156+K156</f>
        <v>119627.3</v>
      </c>
      <c r="D156" s="7"/>
      <c r="E156" s="7"/>
      <c r="F156" s="9">
        <f>35000-10000</f>
        <v>25000</v>
      </c>
      <c r="G156" s="9">
        <v>54627.3</v>
      </c>
      <c r="H156" s="9">
        <v>40000</v>
      </c>
      <c r="I156" s="9"/>
      <c r="J156" s="20"/>
      <c r="K156" s="21"/>
    </row>
    <row r="157" spans="1:11" ht="14.25" customHeight="1">
      <c r="A157" s="5"/>
      <c r="B157" s="8" t="s">
        <v>4</v>
      </c>
      <c r="C157" s="7"/>
      <c r="D157" s="7"/>
      <c r="E157" s="7"/>
      <c r="F157" s="9"/>
      <c r="G157" s="9"/>
      <c r="H157" s="9"/>
      <c r="I157" s="9"/>
      <c r="J157" s="20"/>
      <c r="K157" s="21"/>
    </row>
    <row r="158" spans="1:11" ht="14.25" customHeight="1">
      <c r="A158" s="5"/>
      <c r="B158" s="8" t="s">
        <v>36</v>
      </c>
      <c r="C158" s="7"/>
      <c r="D158" s="7"/>
      <c r="E158" s="7"/>
      <c r="F158" s="9"/>
      <c r="G158" s="9"/>
      <c r="H158" s="9"/>
      <c r="I158" s="9"/>
      <c r="J158" s="20"/>
      <c r="K158" s="21"/>
    </row>
    <row r="159" spans="1:11" ht="40.5" customHeight="1">
      <c r="A159" s="5">
        <v>26</v>
      </c>
      <c r="B159" s="6" t="s">
        <v>72</v>
      </c>
      <c r="C159" s="7">
        <f t="shared" ref="C159:K159" si="19">C161+C162+C163+C164</f>
        <v>198678.9</v>
      </c>
      <c r="D159" s="7">
        <f t="shared" si="19"/>
        <v>0</v>
      </c>
      <c r="E159" s="7">
        <f t="shared" si="19"/>
        <v>0</v>
      </c>
      <c r="F159" s="9">
        <f t="shared" si="19"/>
        <v>60000</v>
      </c>
      <c r="G159" s="9">
        <f t="shared" si="19"/>
        <v>78339.5</v>
      </c>
      <c r="H159" s="9">
        <f t="shared" si="19"/>
        <v>60339.4</v>
      </c>
      <c r="I159" s="9"/>
      <c r="J159" s="9">
        <f t="shared" si="19"/>
        <v>0</v>
      </c>
      <c r="K159" s="9">
        <f t="shared" si="19"/>
        <v>0</v>
      </c>
    </row>
    <row r="160" spans="1:11" ht="14.25" customHeight="1">
      <c r="A160" s="5"/>
      <c r="B160" s="8" t="s">
        <v>3</v>
      </c>
      <c r="C160" s="7"/>
      <c r="D160" s="7"/>
      <c r="E160" s="7"/>
      <c r="F160" s="9"/>
      <c r="G160" s="9"/>
      <c r="H160" s="9"/>
      <c r="I160" s="9"/>
      <c r="J160" s="20"/>
      <c r="K160" s="21"/>
    </row>
    <row r="161" spans="1:11" ht="14.25" customHeight="1">
      <c r="A161" s="5"/>
      <c r="B161" s="8" t="s">
        <v>1</v>
      </c>
      <c r="C161" s="7">
        <f>F161+G161+H161+J161+K161</f>
        <v>20000</v>
      </c>
      <c r="D161" s="7"/>
      <c r="E161" s="7"/>
      <c r="F161" s="9">
        <v>20000</v>
      </c>
      <c r="G161" s="9"/>
      <c r="H161" s="9"/>
      <c r="I161" s="9"/>
      <c r="J161" s="20"/>
      <c r="K161" s="21"/>
    </row>
    <row r="162" spans="1:11" ht="14.25" customHeight="1">
      <c r="A162" s="5"/>
      <c r="B162" s="8" t="s">
        <v>2</v>
      </c>
      <c r="C162" s="7">
        <f>F162+G162+H162+J162+K162</f>
        <v>178678.9</v>
      </c>
      <c r="D162" s="7"/>
      <c r="E162" s="7"/>
      <c r="F162" s="9">
        <v>40000</v>
      </c>
      <c r="G162" s="9">
        <v>78339.5</v>
      </c>
      <c r="H162" s="9">
        <v>60339.4</v>
      </c>
      <c r="I162" s="9"/>
      <c r="J162" s="20"/>
      <c r="K162" s="21"/>
    </row>
    <row r="163" spans="1:11" ht="14.25" customHeight="1">
      <c r="A163" s="5"/>
      <c r="B163" s="8" t="s">
        <v>4</v>
      </c>
      <c r="C163" s="7"/>
      <c r="D163" s="7"/>
      <c r="E163" s="7"/>
      <c r="F163" s="9"/>
      <c r="G163" s="9"/>
      <c r="H163" s="9"/>
      <c r="I163" s="9"/>
      <c r="J163" s="20"/>
      <c r="K163" s="21"/>
    </row>
    <row r="164" spans="1:11" ht="14.25" customHeight="1">
      <c r="A164" s="5"/>
      <c r="B164" s="8" t="s">
        <v>36</v>
      </c>
      <c r="C164" s="7"/>
      <c r="D164" s="7"/>
      <c r="E164" s="7"/>
      <c r="F164" s="9"/>
      <c r="G164" s="9"/>
      <c r="H164" s="9"/>
      <c r="I164" s="9"/>
      <c r="J164" s="20"/>
      <c r="K164" s="21"/>
    </row>
    <row r="165" spans="1:11" ht="40.5" customHeight="1">
      <c r="A165" s="5">
        <v>27</v>
      </c>
      <c r="B165" s="6" t="s">
        <v>73</v>
      </c>
      <c r="C165" s="7">
        <f t="shared" ref="C165:K165" si="20">C167+C168+C169+C170</f>
        <v>158170.29999999999</v>
      </c>
      <c r="D165" s="7">
        <f t="shared" si="20"/>
        <v>0</v>
      </c>
      <c r="E165" s="7">
        <f t="shared" si="20"/>
        <v>0</v>
      </c>
      <c r="F165" s="9">
        <f t="shared" si="20"/>
        <v>9837.7000000000007</v>
      </c>
      <c r="G165" s="9">
        <f t="shared" si="20"/>
        <v>71842.8</v>
      </c>
      <c r="H165" s="9">
        <f t="shared" si="20"/>
        <v>76489.8</v>
      </c>
      <c r="I165" s="9"/>
      <c r="J165" s="9">
        <f t="shared" si="20"/>
        <v>0</v>
      </c>
      <c r="K165" s="9">
        <f t="shared" si="20"/>
        <v>0</v>
      </c>
    </row>
    <row r="166" spans="1:11" ht="14.25" customHeight="1">
      <c r="A166" s="5"/>
      <c r="B166" s="8" t="s">
        <v>3</v>
      </c>
      <c r="C166" s="7"/>
      <c r="D166" s="7"/>
      <c r="E166" s="7"/>
      <c r="F166" s="9"/>
      <c r="G166" s="9"/>
      <c r="H166" s="9"/>
      <c r="I166" s="9"/>
      <c r="J166" s="20"/>
      <c r="K166" s="21"/>
    </row>
    <row r="167" spans="1:11" ht="14.25" customHeight="1">
      <c r="A167" s="5"/>
      <c r="B167" s="8" t="s">
        <v>1</v>
      </c>
      <c r="C167" s="7">
        <f>F167+G167+H167+J167+K167</f>
        <v>0</v>
      </c>
      <c r="D167" s="7"/>
      <c r="E167" s="7"/>
      <c r="F167" s="9"/>
      <c r="G167" s="9"/>
      <c r="H167" s="9"/>
      <c r="I167" s="9"/>
      <c r="J167" s="20"/>
      <c r="K167" s="21"/>
    </row>
    <row r="168" spans="1:11" ht="14.25" customHeight="1">
      <c r="A168" s="5"/>
      <c r="B168" s="8" t="s">
        <v>2</v>
      </c>
      <c r="C168" s="7">
        <f>F168+G168+H168+J168+K168</f>
        <v>158170.29999999999</v>
      </c>
      <c r="D168" s="7"/>
      <c r="E168" s="7"/>
      <c r="F168" s="9">
        <v>9837.7000000000007</v>
      </c>
      <c r="G168" s="9">
        <v>71842.8</v>
      </c>
      <c r="H168" s="9">
        <v>76489.8</v>
      </c>
      <c r="I168" s="9"/>
      <c r="J168" s="20"/>
      <c r="K168" s="21"/>
    </row>
    <row r="169" spans="1:11" ht="14.25" customHeight="1">
      <c r="A169" s="5"/>
      <c r="B169" s="8" t="s">
        <v>4</v>
      </c>
      <c r="C169" s="7"/>
      <c r="D169" s="7"/>
      <c r="E169" s="7"/>
      <c r="F169" s="9"/>
      <c r="G169" s="9"/>
      <c r="H169" s="9"/>
      <c r="I169" s="9"/>
      <c r="J169" s="20"/>
      <c r="K169" s="21"/>
    </row>
    <row r="170" spans="1:11" ht="14.25" customHeight="1">
      <c r="A170" s="5"/>
      <c r="B170" s="8" t="s">
        <v>36</v>
      </c>
      <c r="C170" s="7"/>
      <c r="D170" s="7"/>
      <c r="E170" s="7"/>
      <c r="F170" s="9"/>
      <c r="G170" s="9"/>
      <c r="H170" s="9"/>
      <c r="I170" s="9"/>
      <c r="J170" s="20"/>
      <c r="K170" s="21"/>
    </row>
    <row r="171" spans="1:11" ht="36.75" customHeight="1">
      <c r="A171" s="5">
        <v>28</v>
      </c>
      <c r="B171" s="6" t="s">
        <v>78</v>
      </c>
      <c r="C171" s="7">
        <f t="shared" ref="C171:K171" si="21">C173+C174+C175+C176</f>
        <v>127817.7</v>
      </c>
      <c r="D171" s="7">
        <f t="shared" si="21"/>
        <v>0</v>
      </c>
      <c r="E171" s="7">
        <f t="shared" si="21"/>
        <v>0</v>
      </c>
      <c r="F171" s="7">
        <f t="shared" si="21"/>
        <v>25996.1</v>
      </c>
      <c r="G171" s="7">
        <f t="shared" si="21"/>
        <v>28216.3</v>
      </c>
      <c r="H171" s="7">
        <f t="shared" si="21"/>
        <v>73605.3</v>
      </c>
      <c r="I171" s="7">
        <f t="shared" si="21"/>
        <v>0</v>
      </c>
      <c r="J171" s="7">
        <f t="shared" si="21"/>
        <v>0</v>
      </c>
      <c r="K171" s="7">
        <f t="shared" si="21"/>
        <v>0</v>
      </c>
    </row>
    <row r="172" spans="1:11" ht="14.25" customHeight="1">
      <c r="A172" s="5"/>
      <c r="B172" s="8" t="s">
        <v>3</v>
      </c>
      <c r="C172" s="7"/>
      <c r="D172" s="7"/>
      <c r="E172" s="7"/>
      <c r="F172" s="7"/>
      <c r="G172" s="7"/>
      <c r="H172" s="7"/>
      <c r="I172" s="7"/>
      <c r="J172" s="20"/>
      <c r="K172" s="21"/>
    </row>
    <row r="173" spans="1:11" ht="14.25" customHeight="1">
      <c r="A173" s="5"/>
      <c r="B173" s="8" t="s">
        <v>1</v>
      </c>
      <c r="C173" s="7">
        <f>F173+G173+H173+J173+K173</f>
        <v>0</v>
      </c>
      <c r="D173" s="7"/>
      <c r="E173" s="7"/>
      <c r="F173" s="7"/>
      <c r="G173" s="7"/>
      <c r="H173" s="7"/>
      <c r="I173" s="7"/>
      <c r="J173" s="20"/>
      <c r="K173" s="21"/>
    </row>
    <row r="174" spans="1:11" ht="14.25" customHeight="1">
      <c r="A174" s="5"/>
      <c r="B174" s="8" t="s">
        <v>2</v>
      </c>
      <c r="C174" s="7">
        <f>F174+G174+H174+J174+I174+K174</f>
        <v>127817.7</v>
      </c>
      <c r="D174" s="7"/>
      <c r="E174" s="7"/>
      <c r="F174" s="7">
        <v>25996.1</v>
      </c>
      <c r="G174" s="7">
        <v>28216.3</v>
      </c>
      <c r="H174" s="7">
        <f>20444.5+56416.3-3255.5</f>
        <v>73605.3</v>
      </c>
      <c r="I174" s="20"/>
      <c r="J174" s="21"/>
      <c r="K174" s="21"/>
    </row>
    <row r="175" spans="1:11" ht="14.25" customHeight="1">
      <c r="A175" s="5"/>
      <c r="B175" s="8" t="s">
        <v>4</v>
      </c>
      <c r="C175" s="7"/>
      <c r="D175" s="7"/>
      <c r="E175" s="7"/>
      <c r="F175" s="9"/>
      <c r="G175" s="9"/>
      <c r="H175" s="9"/>
      <c r="I175" s="9"/>
      <c r="J175" s="20"/>
      <c r="K175" s="21"/>
    </row>
    <row r="176" spans="1:11" ht="14.25" customHeight="1">
      <c r="A176" s="5"/>
      <c r="B176" s="8" t="s">
        <v>36</v>
      </c>
      <c r="C176" s="7"/>
      <c r="D176" s="7"/>
      <c r="E176" s="7"/>
      <c r="F176" s="9"/>
      <c r="G176" s="9"/>
      <c r="H176" s="9"/>
      <c r="I176" s="9"/>
      <c r="J176" s="20"/>
      <c r="K176" s="21"/>
    </row>
    <row r="177" spans="1:11" ht="46.5" customHeight="1">
      <c r="A177" s="5">
        <v>29</v>
      </c>
      <c r="B177" s="6" t="s">
        <v>58</v>
      </c>
      <c r="C177" s="7">
        <f t="shared" ref="C177:K177" si="22">C179+C180+C181+C182</f>
        <v>95927.9</v>
      </c>
      <c r="D177" s="7">
        <f t="shared" si="22"/>
        <v>0</v>
      </c>
      <c r="E177" s="7">
        <f t="shared" si="22"/>
        <v>0</v>
      </c>
      <c r="F177" s="9">
        <f t="shared" si="22"/>
        <v>30000</v>
      </c>
      <c r="G177" s="9">
        <f t="shared" si="22"/>
        <v>65927.899999999994</v>
      </c>
      <c r="H177" s="9">
        <f t="shared" si="22"/>
        <v>0</v>
      </c>
      <c r="I177" s="9"/>
      <c r="J177" s="9">
        <f t="shared" si="22"/>
        <v>0</v>
      </c>
      <c r="K177" s="9">
        <f t="shared" si="22"/>
        <v>0</v>
      </c>
    </row>
    <row r="178" spans="1:11" ht="14.25" customHeight="1">
      <c r="A178" s="5"/>
      <c r="B178" s="8" t="s">
        <v>3</v>
      </c>
      <c r="C178" s="7"/>
      <c r="D178" s="7"/>
      <c r="E178" s="7"/>
      <c r="F178" s="9"/>
      <c r="G178" s="9"/>
      <c r="H178" s="9"/>
      <c r="I178" s="9"/>
      <c r="J178" s="20"/>
      <c r="K178" s="21"/>
    </row>
    <row r="179" spans="1:11" ht="14.25" customHeight="1">
      <c r="A179" s="5"/>
      <c r="B179" s="8" t="s">
        <v>1</v>
      </c>
      <c r="C179" s="7">
        <f>F179+G179+H179+J179+K179</f>
        <v>0</v>
      </c>
      <c r="D179" s="7"/>
      <c r="E179" s="7"/>
      <c r="F179" s="9"/>
      <c r="G179" s="9"/>
      <c r="H179" s="9"/>
      <c r="I179" s="9"/>
      <c r="J179" s="20"/>
      <c r="K179" s="21"/>
    </row>
    <row r="180" spans="1:11" ht="14.25" customHeight="1">
      <c r="A180" s="5"/>
      <c r="B180" s="8" t="s">
        <v>2</v>
      </c>
      <c r="C180" s="7">
        <f>F180+G180+H180+J180+K180</f>
        <v>95927.9</v>
      </c>
      <c r="D180" s="7"/>
      <c r="E180" s="7"/>
      <c r="F180" s="9">
        <v>30000</v>
      </c>
      <c r="G180" s="9">
        <v>65927.899999999994</v>
      </c>
      <c r="H180" s="9"/>
      <c r="I180" s="9"/>
      <c r="J180" s="20"/>
      <c r="K180" s="21"/>
    </row>
    <row r="181" spans="1:11" ht="14.25" customHeight="1">
      <c r="A181" s="5"/>
      <c r="B181" s="8" t="s">
        <v>4</v>
      </c>
      <c r="C181" s="7"/>
      <c r="D181" s="7"/>
      <c r="E181" s="7"/>
      <c r="F181" s="9"/>
      <c r="G181" s="9"/>
      <c r="H181" s="9"/>
      <c r="I181" s="9"/>
      <c r="J181" s="20"/>
      <c r="K181" s="21"/>
    </row>
    <row r="182" spans="1:11" ht="14.25" customHeight="1">
      <c r="A182" s="5"/>
      <c r="B182" s="8" t="s">
        <v>36</v>
      </c>
      <c r="C182" s="7"/>
      <c r="D182" s="7"/>
      <c r="E182" s="7"/>
      <c r="F182" s="9"/>
      <c r="G182" s="9"/>
      <c r="H182" s="9"/>
      <c r="I182" s="9"/>
      <c r="J182" s="20"/>
      <c r="K182" s="21"/>
    </row>
    <row r="183" spans="1:11" ht="36.75" customHeight="1">
      <c r="A183" s="5">
        <v>30</v>
      </c>
      <c r="B183" s="6" t="s">
        <v>74</v>
      </c>
      <c r="C183" s="7">
        <f t="shared" ref="C183:K183" si="23">C185+C186+C187+C188</f>
        <v>205154.9</v>
      </c>
      <c r="D183" s="7">
        <f t="shared" si="23"/>
        <v>0</v>
      </c>
      <c r="E183" s="7">
        <f t="shared" si="23"/>
        <v>0</v>
      </c>
      <c r="F183" s="9">
        <f t="shared" si="23"/>
        <v>60547.6</v>
      </c>
      <c r="G183" s="9">
        <f t="shared" si="23"/>
        <v>105000</v>
      </c>
      <c r="H183" s="9">
        <f t="shared" si="23"/>
        <v>39607.300000000003</v>
      </c>
      <c r="I183" s="9"/>
      <c r="J183" s="9">
        <f t="shared" si="23"/>
        <v>0</v>
      </c>
      <c r="K183" s="9">
        <f t="shared" si="23"/>
        <v>0</v>
      </c>
    </row>
    <row r="184" spans="1:11" ht="14.25" customHeight="1">
      <c r="A184" s="5"/>
      <c r="B184" s="8" t="s">
        <v>3</v>
      </c>
      <c r="C184" s="7"/>
      <c r="D184" s="7"/>
      <c r="E184" s="7"/>
      <c r="F184" s="9"/>
      <c r="G184" s="9"/>
      <c r="H184" s="9"/>
      <c r="I184" s="9"/>
      <c r="J184" s="20"/>
      <c r="K184" s="21"/>
    </row>
    <row r="185" spans="1:11" ht="14.25" customHeight="1">
      <c r="A185" s="5"/>
      <c r="B185" s="8" t="s">
        <v>1</v>
      </c>
      <c r="C185" s="7">
        <f>F185+G185+H185+J185+K185</f>
        <v>25000</v>
      </c>
      <c r="D185" s="7"/>
      <c r="E185" s="7"/>
      <c r="F185" s="9">
        <v>25000</v>
      </c>
      <c r="G185" s="9"/>
      <c r="H185" s="9"/>
      <c r="I185" s="9"/>
      <c r="J185" s="20"/>
      <c r="K185" s="21"/>
    </row>
    <row r="186" spans="1:11" ht="14.25" customHeight="1">
      <c r="A186" s="5"/>
      <c r="B186" s="8" t="s">
        <v>2</v>
      </c>
      <c r="C186" s="7">
        <f>F186+G186+H186+J186+K186</f>
        <v>180154.9</v>
      </c>
      <c r="D186" s="7"/>
      <c r="E186" s="7"/>
      <c r="F186" s="9">
        <v>35547.599999999999</v>
      </c>
      <c r="G186" s="9">
        <v>105000</v>
      </c>
      <c r="H186" s="9">
        <v>39607.300000000003</v>
      </c>
      <c r="I186" s="9"/>
      <c r="J186" s="20"/>
      <c r="K186" s="21"/>
    </row>
    <row r="187" spans="1:11" ht="14.25" customHeight="1">
      <c r="A187" s="5"/>
      <c r="B187" s="8" t="s">
        <v>4</v>
      </c>
      <c r="C187" s="7"/>
      <c r="D187" s="7"/>
      <c r="E187" s="7"/>
      <c r="F187" s="9"/>
      <c r="G187" s="9"/>
      <c r="H187" s="9"/>
      <c r="I187" s="9"/>
      <c r="J187" s="20"/>
      <c r="K187" s="21"/>
    </row>
    <row r="188" spans="1:11" ht="14.25" customHeight="1">
      <c r="A188" s="5"/>
      <c r="B188" s="8" t="s">
        <v>36</v>
      </c>
      <c r="C188" s="7"/>
      <c r="D188" s="7"/>
      <c r="E188" s="7"/>
      <c r="F188" s="9"/>
      <c r="G188" s="9"/>
      <c r="H188" s="9"/>
      <c r="I188" s="9"/>
      <c r="J188" s="20"/>
      <c r="K188" s="21"/>
    </row>
    <row r="189" spans="1:11" ht="36" customHeight="1">
      <c r="A189" s="5">
        <v>31</v>
      </c>
      <c r="B189" s="6" t="s">
        <v>75</v>
      </c>
      <c r="C189" s="7">
        <f t="shared" ref="C189:K189" si="24">C191+C192+C193+C194</f>
        <v>139627.29999999999</v>
      </c>
      <c r="D189" s="7">
        <f t="shared" si="24"/>
        <v>0</v>
      </c>
      <c r="E189" s="7">
        <f t="shared" si="24"/>
        <v>0</v>
      </c>
      <c r="F189" s="9">
        <f t="shared" si="24"/>
        <v>58000</v>
      </c>
      <c r="G189" s="9">
        <f t="shared" si="24"/>
        <v>59627.3</v>
      </c>
      <c r="H189" s="9">
        <f t="shared" si="24"/>
        <v>22000</v>
      </c>
      <c r="I189" s="9"/>
      <c r="J189" s="9">
        <f t="shared" si="24"/>
        <v>0</v>
      </c>
      <c r="K189" s="9">
        <f t="shared" si="24"/>
        <v>0</v>
      </c>
    </row>
    <row r="190" spans="1:11" ht="14.25" customHeight="1">
      <c r="A190" s="5"/>
      <c r="B190" s="8" t="s">
        <v>3</v>
      </c>
      <c r="C190" s="7"/>
      <c r="D190" s="7"/>
      <c r="E190" s="7"/>
      <c r="F190" s="9"/>
      <c r="G190" s="9"/>
      <c r="H190" s="9"/>
      <c r="I190" s="9"/>
      <c r="J190" s="20"/>
      <c r="K190" s="21"/>
    </row>
    <row r="191" spans="1:11" ht="14.25" customHeight="1">
      <c r="A191" s="5"/>
      <c r="B191" s="8" t="s">
        <v>1</v>
      </c>
      <c r="C191" s="7">
        <f>F191+G191+H191+J191+K191</f>
        <v>20000</v>
      </c>
      <c r="D191" s="7"/>
      <c r="E191" s="7"/>
      <c r="F191" s="9">
        <v>20000</v>
      </c>
      <c r="G191" s="9"/>
      <c r="H191" s="9"/>
      <c r="I191" s="9"/>
      <c r="J191" s="20"/>
      <c r="K191" s="21"/>
    </row>
    <row r="192" spans="1:11" ht="14.25" customHeight="1">
      <c r="A192" s="5"/>
      <c r="B192" s="8" t="s">
        <v>2</v>
      </c>
      <c r="C192" s="7">
        <f>F192+G192+H192+J192+K192</f>
        <v>119627.3</v>
      </c>
      <c r="D192" s="7"/>
      <c r="E192" s="7"/>
      <c r="F192" s="9">
        <v>38000</v>
      </c>
      <c r="G192" s="9">
        <v>59627.3</v>
      </c>
      <c r="H192" s="9">
        <v>22000</v>
      </c>
      <c r="I192" s="9"/>
      <c r="J192" s="20"/>
      <c r="K192" s="21"/>
    </row>
    <row r="193" spans="1:12" ht="14.25" customHeight="1">
      <c r="A193" s="5"/>
      <c r="B193" s="8" t="s">
        <v>4</v>
      </c>
      <c r="C193" s="7"/>
      <c r="D193" s="7"/>
      <c r="E193" s="7"/>
      <c r="F193" s="9"/>
      <c r="G193" s="9"/>
      <c r="H193" s="9"/>
      <c r="I193" s="9"/>
      <c r="J193" s="20"/>
      <c r="K193" s="21"/>
    </row>
    <row r="194" spans="1:12" ht="14.25" customHeight="1">
      <c r="A194" s="5"/>
      <c r="B194" s="8" t="s">
        <v>36</v>
      </c>
      <c r="C194" s="7"/>
      <c r="D194" s="7"/>
      <c r="E194" s="7"/>
      <c r="F194" s="9"/>
      <c r="G194" s="9"/>
      <c r="H194" s="9"/>
      <c r="I194" s="9"/>
      <c r="J194" s="20"/>
      <c r="K194" s="21"/>
    </row>
    <row r="195" spans="1:12" ht="43.5" customHeight="1">
      <c r="A195" s="5">
        <v>32</v>
      </c>
      <c r="B195" s="6" t="s">
        <v>79</v>
      </c>
      <c r="C195" s="7">
        <f>C197+C198+C199+C200</f>
        <v>10000</v>
      </c>
      <c r="D195" s="7"/>
      <c r="E195" s="7"/>
      <c r="F195" s="7">
        <f>F197+F198+F199+F200</f>
        <v>10000</v>
      </c>
      <c r="G195" s="7">
        <f>G197+G198+G199+G200</f>
        <v>0</v>
      </c>
      <c r="H195" s="7">
        <f>H197+H198+H199+H200</f>
        <v>0</v>
      </c>
      <c r="I195" s="7"/>
      <c r="J195" s="20"/>
      <c r="K195" s="21"/>
    </row>
    <row r="196" spans="1:12" ht="14.25" customHeight="1">
      <c r="A196" s="5"/>
      <c r="B196" s="8" t="s">
        <v>3</v>
      </c>
      <c r="C196" s="7"/>
      <c r="D196" s="7"/>
      <c r="E196" s="7"/>
      <c r="F196" s="7"/>
      <c r="G196" s="7"/>
      <c r="H196" s="7"/>
      <c r="I196" s="7"/>
      <c r="J196" s="20"/>
      <c r="K196" s="21"/>
    </row>
    <row r="197" spans="1:12" ht="14.25" customHeight="1">
      <c r="A197" s="5"/>
      <c r="B197" s="8" t="s">
        <v>1</v>
      </c>
      <c r="C197" s="7">
        <f>F197+G197+H197+J197+K197</f>
        <v>0</v>
      </c>
      <c r="D197" s="7"/>
      <c r="E197" s="7"/>
      <c r="F197" s="7"/>
      <c r="G197" s="7"/>
      <c r="H197" s="7"/>
      <c r="I197" s="7"/>
      <c r="J197" s="20"/>
      <c r="K197" s="21"/>
    </row>
    <row r="198" spans="1:12" ht="14.25" customHeight="1">
      <c r="A198" s="5"/>
      <c r="B198" s="8" t="s">
        <v>2</v>
      </c>
      <c r="C198" s="7">
        <f>F198+G198+H198+J198+K198</f>
        <v>10000</v>
      </c>
      <c r="D198" s="7"/>
      <c r="E198" s="7"/>
      <c r="F198" s="7">
        <f>10000</f>
        <v>10000</v>
      </c>
      <c r="G198" s="7">
        <f>99000-99000</f>
        <v>0</v>
      </c>
      <c r="H198" s="7">
        <f>88491+14187.9-102678.9</f>
        <v>0</v>
      </c>
      <c r="I198" s="7"/>
      <c r="J198" s="20"/>
      <c r="K198" s="21"/>
    </row>
    <row r="199" spans="1:12" ht="14.25" customHeight="1">
      <c r="A199" s="5"/>
      <c r="B199" s="8" t="s">
        <v>4</v>
      </c>
      <c r="C199" s="7"/>
      <c r="D199" s="7"/>
      <c r="E199" s="7"/>
      <c r="F199" s="7"/>
      <c r="G199" s="7"/>
      <c r="H199" s="7"/>
      <c r="I199" s="7"/>
      <c r="J199" s="20"/>
      <c r="K199" s="21"/>
    </row>
    <row r="200" spans="1:12" ht="14.25" customHeight="1">
      <c r="A200" s="5"/>
      <c r="B200" s="8" t="s">
        <v>36</v>
      </c>
      <c r="C200" s="7"/>
      <c r="D200" s="7"/>
      <c r="E200" s="7"/>
      <c r="F200" s="7"/>
      <c r="G200" s="7"/>
      <c r="H200" s="7"/>
      <c r="I200" s="7"/>
      <c r="J200" s="20"/>
      <c r="K200" s="21"/>
    </row>
    <row r="201" spans="1:12" ht="33" customHeight="1">
      <c r="A201" s="5">
        <v>33</v>
      </c>
      <c r="B201" s="8" t="s">
        <v>46</v>
      </c>
      <c r="C201" s="7"/>
      <c r="D201" s="7"/>
      <c r="E201" s="7"/>
      <c r="F201" s="7">
        <f>F203+F204+F205+F206</f>
        <v>171906.8</v>
      </c>
      <c r="G201" s="7">
        <f>G203+G204+G205+G206</f>
        <v>0</v>
      </c>
      <c r="H201" s="7">
        <f>H203+H204+H205+H206</f>
        <v>0</v>
      </c>
      <c r="I201" s="7"/>
      <c r="J201" s="20"/>
      <c r="K201" s="21"/>
    </row>
    <row r="202" spans="1:12" ht="19.5" customHeight="1">
      <c r="A202" s="5"/>
      <c r="B202" s="8" t="s">
        <v>3</v>
      </c>
      <c r="C202" s="7"/>
      <c r="D202" s="7"/>
      <c r="E202" s="7"/>
      <c r="F202" s="7"/>
      <c r="G202" s="7"/>
      <c r="H202" s="7"/>
      <c r="I202" s="7"/>
      <c r="J202" s="20"/>
      <c r="K202" s="21"/>
    </row>
    <row r="203" spans="1:12" ht="19.5" customHeight="1">
      <c r="A203" s="5"/>
      <c r="B203" s="8" t="s">
        <v>1</v>
      </c>
      <c r="C203" s="7"/>
      <c r="D203" s="7"/>
      <c r="E203" s="7"/>
      <c r="F203" s="7">
        <v>40000</v>
      </c>
      <c r="G203" s="7"/>
      <c r="H203" s="7"/>
      <c r="I203" s="7"/>
      <c r="J203" s="20"/>
      <c r="K203" s="21"/>
    </row>
    <row r="204" spans="1:12" ht="19.5" customHeight="1">
      <c r="A204" s="5"/>
      <c r="B204" s="8" t="s">
        <v>2</v>
      </c>
      <c r="C204" s="7"/>
      <c r="D204" s="7"/>
      <c r="E204" s="7"/>
      <c r="F204" s="7">
        <f>91049.7+14861+15997+9999.1</f>
        <v>131906.79999999999</v>
      </c>
      <c r="G204" s="7"/>
      <c r="H204" s="7"/>
      <c r="I204" s="7"/>
      <c r="J204" s="20"/>
      <c r="K204" s="21"/>
    </row>
    <row r="205" spans="1:12" ht="19.5" customHeight="1">
      <c r="A205" s="5"/>
      <c r="B205" s="8" t="s">
        <v>4</v>
      </c>
      <c r="C205" s="7"/>
      <c r="D205" s="7"/>
      <c r="E205" s="7"/>
      <c r="F205" s="7"/>
      <c r="G205" s="7"/>
      <c r="H205" s="7"/>
      <c r="I205" s="7"/>
      <c r="J205" s="20"/>
      <c r="K205" s="21"/>
    </row>
    <row r="206" spans="1:12" ht="19.5" customHeight="1">
      <c r="A206" s="5"/>
      <c r="B206" s="8" t="s">
        <v>36</v>
      </c>
      <c r="C206" s="7"/>
      <c r="D206" s="7"/>
      <c r="E206" s="7"/>
      <c r="F206" s="7"/>
      <c r="G206" s="7"/>
      <c r="H206" s="7"/>
      <c r="I206" s="7"/>
      <c r="J206" s="20"/>
      <c r="K206" s="21"/>
    </row>
    <row r="207" spans="1:12" s="24" customFormat="1" ht="16.5" customHeight="1">
      <c r="A207" s="34"/>
      <c r="B207" s="35" t="s">
        <v>47</v>
      </c>
      <c r="C207" s="38">
        <f>C209+C210+C211+C212</f>
        <v>3668035.6</v>
      </c>
      <c r="D207" s="38">
        <f t="shared" ref="D207:J207" si="25">D209+D210+D211+D212</f>
        <v>338055.7</v>
      </c>
      <c r="E207" s="38">
        <f>E209+E210+E211+E212</f>
        <v>506549.5</v>
      </c>
      <c r="F207" s="38">
        <f>F209+F210+F211+F212</f>
        <v>1119615.5</v>
      </c>
      <c r="G207" s="38">
        <f>G209+G210+G211+G212</f>
        <v>1140352.8999999999</v>
      </c>
      <c r="H207" s="38">
        <f t="shared" si="25"/>
        <v>1373107.3</v>
      </c>
      <c r="I207" s="38">
        <f>I209+I210+I211+I212</f>
        <v>0</v>
      </c>
      <c r="J207" s="38">
        <f t="shared" si="25"/>
        <v>34959.9</v>
      </c>
      <c r="K207" s="38">
        <f>K209+K210+K211+K212</f>
        <v>0</v>
      </c>
      <c r="L207" s="27"/>
    </row>
    <row r="208" spans="1:12" s="24" customFormat="1" ht="16.5" customHeight="1">
      <c r="A208" s="23"/>
      <c r="B208" s="37" t="s">
        <v>3</v>
      </c>
      <c r="C208" s="38"/>
      <c r="D208" s="38"/>
      <c r="E208" s="38"/>
      <c r="F208" s="38"/>
      <c r="G208" s="38"/>
      <c r="H208" s="38"/>
      <c r="I208" s="38"/>
      <c r="J208" s="39"/>
      <c r="K208" s="38"/>
    </row>
    <row r="209" spans="1:14" s="24" customFormat="1" ht="16.5" customHeight="1">
      <c r="A209" s="23"/>
      <c r="B209" s="37" t="s">
        <v>1</v>
      </c>
      <c r="C209" s="38">
        <f>D209+E209+F209+G209+H209+I209+J209+K209</f>
        <v>240000</v>
      </c>
      <c r="D209" s="38">
        <f>D11+D17+D23+D29+D35+D41+D47+D53+D59+D65+D71+D77+D83+D89+D95+D101+D107+D113+D119+D131+D149+D155+D161+D167+D173+D179+D185+D191</f>
        <v>0</v>
      </c>
      <c r="E209" s="38">
        <f>E11+E17+E23+E29+E35+E41+E47+E53+E59+E65+E71+E77+E83+E89+E95+E101+E107+E113+E119+E131+E149+E155+E161+E167+E173+E179+E185+E191</f>
        <v>0</v>
      </c>
      <c r="F209" s="38">
        <f>F11+F17+F23+F29+F35+F41+F47+F53+F59+F65+F71+F77+F83+F89+F95+F101+F107+F113+F119+F125+F131+F137+F143+F149+F155+F161+F167+F173+F179+F185+F191+F197+F203</f>
        <v>240000</v>
      </c>
      <c r="G209" s="38">
        <f>G11+G17+G23+G29+G35+G41+G47+G53+G59+G65+G71+G77+G83+G89+G95+G101+G107+G113+G119+G125+G131+G137+G143+G149+G155+G161+G167+G173+G179+G185+G191+G197</f>
        <v>0</v>
      </c>
      <c r="H209" s="38">
        <f>H11+H17+H23+H29+H35+H41+H47+H53+H59+H65+H71+H77+H83+H89+H95+H101+H107+H113+H119+H125+H131+H137+H143+H149+H155+H161+H167+H173+H179+H185+H191+H197</f>
        <v>0</v>
      </c>
      <c r="I209" s="38">
        <f>I11+I17+I23+I29+I35+I41+I47+I53+I59+I65+I71+I77+I83+I89+I95+I101+I107+I113+I119+I125+I131+I137+I143+I149+I155+I161+I167+I173+I179+I185+I191+I197</f>
        <v>0</v>
      </c>
      <c r="J209" s="38">
        <f>J11+J17+J23+J29+J35+J41+J47+J53+J59+J65+J71+J77+J83+J89+J95+J101+J107+J113+J119+J125+J131+J137+J143+J149+J155+J161+J167+J173+J179+J185+J191+J197</f>
        <v>0</v>
      </c>
      <c r="K209" s="38">
        <f>K11+K17+K23+K29+K35+K41+K47+K53+K59+K65+K71+K77+K83+K89+K95+K101+K107+K113+K119+K125+K131+K137+K143+K149+K155+K161+K167+K173+K179+K185+K191+K197</f>
        <v>0</v>
      </c>
      <c r="L209" s="30"/>
      <c r="M209" s="30"/>
      <c r="N209" s="30"/>
    </row>
    <row r="210" spans="1:14" s="24" customFormat="1" ht="16.5" customHeight="1">
      <c r="A210" s="23"/>
      <c r="B210" s="37" t="s">
        <v>2</v>
      </c>
      <c r="C210" s="38">
        <f>F210+G210+H210+I210+J210+K210</f>
        <v>3428035.6</v>
      </c>
      <c r="D210" s="38">
        <f>D12+D18+D24+D30+D36+D42+D48+D54+D60+D66+D72+D78+D84+D90+D96+D102+D108+D114+D120+D132+D150+D156+D162+D168+D174+D180+D186+D192</f>
        <v>338055.7</v>
      </c>
      <c r="E210" s="38">
        <f>E12+E18+E24+E30+E36+E42+E48+E54+E60+E66+E72+E78+E84+E90+E96+E102+E108+E114+E120+E132+E150+E156+E162+E168+E174+E180+E186+E192</f>
        <v>506549.5</v>
      </c>
      <c r="F210" s="38">
        <f>F12+F18+F24+F30+F36+F42+F48+F54+F60+F66+F72+F78+F84+F90+F96+F102+F108+F114+F120+F126+F132+F138+F144+F150+F156+F162+F168+F174+F180+F186+F192+F198+F204</f>
        <v>879615.5</v>
      </c>
      <c r="G210" s="38">
        <f>G12+G18+G24+G30+G36+G42+G48+G54+G60+G66+G72+G78+G84+G90+G96+G102+G108+G114+G120+G126+G132+G138+G144+G150+G156+G162+G168+G174+G180+G186+G192+G198+G201</f>
        <v>1140352.8999999999</v>
      </c>
      <c r="H210" s="38">
        <f>H12+H18+H24+H30+H36+H42+H48+H54+H60+H66+H72+H78+H84+H90+H96+H102+H108+H114+H120+H126+H132+H138+H144+H150+H156+H162+H168+H174+H180+H186+H192+H198+H201</f>
        <v>1373107.3</v>
      </c>
      <c r="I210" s="38">
        <f>I12+I18+I24+I30+I36+I42+I48+I54+I60+I66+I72+I78+I84+I90+I96+I102+I108+I114+I120+I126+I132+I138+I144+I150+I156+I162+I168+I174+I180+I186+I192+I198+I201</f>
        <v>0</v>
      </c>
      <c r="J210" s="38">
        <f>J12+J18+J24+J30+J36+J42+J48+J54+J60+J66+J72+J78+J84+J90+J96+J102+J108+J114+J120+J132+J150+J156+J162+J168+J174+J180+J186+J192</f>
        <v>34959.9</v>
      </c>
      <c r="K210" s="38">
        <f>K12+K18+K24+K30+K36+K42+K48+K54+K60+K66+K72+K78+K84+K90+K96+K102+K108+K114+K120+K126+K132+K138+K144+K150+K156+K162+K168+K174+K180+K186+K192+K198+K201</f>
        <v>0</v>
      </c>
      <c r="L210" s="31"/>
      <c r="M210" s="32"/>
      <c r="N210" s="32"/>
    </row>
    <row r="211" spans="1:14" s="24" customFormat="1" ht="16.5" customHeight="1">
      <c r="A211" s="23"/>
      <c r="B211" s="37" t="s">
        <v>4</v>
      </c>
      <c r="C211" s="38">
        <f>C13+C19+C25+C31+C37+C43+C49+C55+C61+C67+C73+C79+C85+C91+C97+C103+C109+C115+C121+C133+C151+C157+C163+C169+C175+C181+C187+C193</f>
        <v>0</v>
      </c>
      <c r="D211" s="38">
        <f t="shared" ref="D211:J211" si="26">D13+D19+D25+D31+D37+D43+D49+D55+D61+D67+D73+D79+D85+D91+D97+D103+D109+D115+D121+D133+D151+D157+D163+D169+D175+D181+D187+D193</f>
        <v>0</v>
      </c>
      <c r="E211" s="38">
        <f t="shared" si="26"/>
        <v>0</v>
      </c>
      <c r="F211" s="38">
        <f t="shared" si="26"/>
        <v>0</v>
      </c>
      <c r="G211" s="38">
        <f t="shared" si="26"/>
        <v>0</v>
      </c>
      <c r="H211" s="38">
        <f t="shared" si="26"/>
        <v>0</v>
      </c>
      <c r="I211" s="38">
        <f>I13+I19+I25+I31+I37+I43+I49+I55+I61+I67+I73+I79+I85+I91+I97+I103+I109+I115+I121+I133+I151+I157+I163+I169+I175+I181+I187+I193</f>
        <v>0</v>
      </c>
      <c r="J211" s="38">
        <f t="shared" si="26"/>
        <v>0</v>
      </c>
      <c r="K211" s="38">
        <f>K13+K19+K25+K31+K37+K43+K49+K55+K61+K67+K73+K79+K85+K91+K97+K103+K109+K115+K121+K133+K151+K157+K163+K169+K175+K181+K187+K193</f>
        <v>0</v>
      </c>
    </row>
    <row r="212" spans="1:14" s="24" customFormat="1" ht="16.5" customHeight="1">
      <c r="A212" s="23"/>
      <c r="B212" s="37" t="s">
        <v>36</v>
      </c>
      <c r="C212" s="38">
        <f>C14+C20+C26+C32+C38+C44+C50+C56+C62+C68+C74+C80+C86+C92+C98+C104+C110+C116+C122+C134+C152+C158+C164+C170+C176+C182+C188+C194</f>
        <v>0</v>
      </c>
      <c r="D212" s="38">
        <f t="shared" ref="D212:J212" si="27">D14+D20+D26+D32+D38+D44+D50+D56+D62+D68+D74+D80+D86+D92+D98+D104+D110+D116+D122+D134+D152+D158+D164+D170+D176+D182+D188+D194</f>
        <v>0</v>
      </c>
      <c r="E212" s="38">
        <f t="shared" si="27"/>
        <v>0</v>
      </c>
      <c r="F212" s="38">
        <f t="shared" si="27"/>
        <v>0</v>
      </c>
      <c r="G212" s="38">
        <f t="shared" si="27"/>
        <v>0</v>
      </c>
      <c r="H212" s="38">
        <f t="shared" si="27"/>
        <v>0</v>
      </c>
      <c r="I212" s="38">
        <f>I14+I20+I26+I32+I38+I44+I50+I56+I62+I68+I74+I80+I86+I92+I98+I104+I110+I116+I122+I134+I152+I158+I164+I170+I176+I182+I188+I194</f>
        <v>0</v>
      </c>
      <c r="J212" s="38">
        <f t="shared" si="27"/>
        <v>0</v>
      </c>
      <c r="K212" s="38">
        <f>K14+K20+K26+K32+K38+K44+K50+K56+K62+K68+K74+K80+K86+K92+K98+K104+K110+K116+K122+K134+K152+K158+K164+K170+K176+K182+K188+K194</f>
        <v>0</v>
      </c>
      <c r="N212" s="30"/>
    </row>
    <row r="213" spans="1:14" s="24" customFormat="1" ht="37.5" customHeight="1">
      <c r="A213" s="52" t="s">
        <v>59</v>
      </c>
      <c r="B213" s="53"/>
      <c r="C213" s="53"/>
      <c r="D213" s="53"/>
      <c r="E213" s="53"/>
      <c r="F213" s="53"/>
      <c r="G213" s="53"/>
      <c r="H213" s="53"/>
      <c r="I213" s="53"/>
      <c r="J213" s="53"/>
      <c r="K213" s="54"/>
    </row>
    <row r="214" spans="1:14" ht="31.5">
      <c r="A214" s="5">
        <v>1</v>
      </c>
      <c r="B214" s="6" t="s">
        <v>17</v>
      </c>
      <c r="C214" s="7">
        <f>F214+G214+H214</f>
        <v>0</v>
      </c>
      <c r="D214" s="7">
        <v>23711.200000000001</v>
      </c>
      <c r="E214" s="7"/>
      <c r="F214" s="7"/>
      <c r="G214" s="7"/>
      <c r="H214" s="7"/>
      <c r="I214" s="7"/>
      <c r="J214" s="16"/>
      <c r="K214" s="19"/>
    </row>
    <row r="215" spans="1:14" ht="14.25" customHeight="1">
      <c r="A215" s="5"/>
      <c r="B215" s="8" t="s">
        <v>3</v>
      </c>
      <c r="C215" s="7"/>
      <c r="D215" s="7"/>
      <c r="E215" s="7"/>
      <c r="F215" s="7"/>
      <c r="G215" s="7"/>
      <c r="H215" s="7"/>
      <c r="I215" s="7"/>
      <c r="J215" s="16"/>
      <c r="K215" s="19"/>
    </row>
    <row r="216" spans="1:14" ht="15.75" customHeight="1">
      <c r="A216" s="5"/>
      <c r="B216" s="8" t="s">
        <v>1</v>
      </c>
      <c r="C216" s="7"/>
      <c r="D216" s="7"/>
      <c r="E216" s="7"/>
      <c r="F216" s="7"/>
      <c r="G216" s="7"/>
      <c r="H216" s="7"/>
      <c r="I216" s="7"/>
      <c r="J216" s="16"/>
      <c r="K216" s="19"/>
    </row>
    <row r="217" spans="1:14" ht="16.5" customHeight="1">
      <c r="A217" s="5"/>
      <c r="B217" s="8" t="s">
        <v>2</v>
      </c>
      <c r="C217" s="7"/>
      <c r="D217" s="7">
        <f>D214</f>
        <v>23711.200000000001</v>
      </c>
      <c r="E217" s="7"/>
      <c r="F217" s="7"/>
      <c r="G217" s="7"/>
      <c r="H217" s="7"/>
      <c r="I217" s="7"/>
      <c r="J217" s="16"/>
      <c r="K217" s="19"/>
    </row>
    <row r="218" spans="1:14" ht="15.75">
      <c r="A218" s="19"/>
      <c r="B218" s="8" t="s">
        <v>4</v>
      </c>
      <c r="C218" s="16"/>
      <c r="D218" s="16"/>
      <c r="E218" s="16"/>
      <c r="F218" s="16"/>
      <c r="G218" s="16"/>
      <c r="H218" s="16"/>
      <c r="I218" s="16"/>
      <c r="J218" s="16"/>
      <c r="K218" s="19"/>
    </row>
    <row r="219" spans="1:14" ht="17.25" customHeight="1">
      <c r="A219" s="5"/>
      <c r="B219" s="8" t="s">
        <v>36</v>
      </c>
      <c r="C219" s="7"/>
      <c r="D219" s="7"/>
      <c r="E219" s="7"/>
      <c r="F219" s="7"/>
      <c r="G219" s="7"/>
      <c r="H219" s="7"/>
      <c r="I219" s="7"/>
      <c r="J219" s="16"/>
      <c r="K219" s="19"/>
    </row>
    <row r="220" spans="1:14" ht="47.25">
      <c r="A220" s="5">
        <v>2</v>
      </c>
      <c r="B220" s="6" t="s">
        <v>62</v>
      </c>
      <c r="C220" s="7">
        <f>C222+C223+C224+C225</f>
        <v>565475.6</v>
      </c>
      <c r="D220" s="7">
        <v>2680.1</v>
      </c>
      <c r="E220" s="7">
        <f t="shared" ref="E220:K220" si="28">E223+E224+E225</f>
        <v>1332.2</v>
      </c>
      <c r="F220" s="7">
        <f t="shared" si="28"/>
        <v>0</v>
      </c>
      <c r="G220" s="7">
        <f t="shared" si="28"/>
        <v>0</v>
      </c>
      <c r="H220" s="7">
        <f t="shared" si="28"/>
        <v>0</v>
      </c>
      <c r="I220" s="7">
        <f t="shared" si="28"/>
        <v>0</v>
      </c>
      <c r="J220" s="7">
        <f t="shared" si="28"/>
        <v>508548.7</v>
      </c>
      <c r="K220" s="7">
        <f t="shared" si="28"/>
        <v>56926.9</v>
      </c>
    </row>
    <row r="221" spans="1:14" ht="15.75">
      <c r="A221" s="5"/>
      <c r="B221" s="8" t="s">
        <v>3</v>
      </c>
      <c r="C221" s="7"/>
      <c r="D221" s="7"/>
      <c r="E221" s="7"/>
      <c r="F221" s="7"/>
      <c r="G221" s="7"/>
      <c r="H221" s="7"/>
      <c r="I221" s="7"/>
      <c r="J221" s="16"/>
      <c r="K221" s="19"/>
    </row>
    <row r="222" spans="1:14" ht="15.75">
      <c r="A222" s="5"/>
      <c r="B222" s="8" t="s">
        <v>1</v>
      </c>
      <c r="C222" s="7"/>
      <c r="D222" s="7"/>
      <c r="E222" s="7"/>
      <c r="F222" s="7"/>
      <c r="G222" s="7"/>
      <c r="H222" s="7"/>
      <c r="I222" s="7"/>
      <c r="J222" s="16"/>
      <c r="K222" s="19"/>
    </row>
    <row r="223" spans="1:14" ht="15.75">
      <c r="A223" s="5"/>
      <c r="B223" s="8" t="s">
        <v>2</v>
      </c>
      <c r="C223" s="7">
        <f>F223+G223+H223+I223+J223+K223</f>
        <v>565475.6</v>
      </c>
      <c r="D223" s="7">
        <f>D220</f>
        <v>2680.1</v>
      </c>
      <c r="E223" s="7">
        <v>1332.2</v>
      </c>
      <c r="F223" s="7">
        <f>80000-80000</f>
        <v>0</v>
      </c>
      <c r="G223" s="7">
        <v>0</v>
      </c>
      <c r="H223" s="7">
        <v>0</v>
      </c>
      <c r="I223" s="7">
        <v>0</v>
      </c>
      <c r="J223" s="7">
        <f>428548.7+80000</f>
        <v>508548.7</v>
      </c>
      <c r="K223" s="7">
        <v>56926.9</v>
      </c>
    </row>
    <row r="224" spans="1:14" ht="15.75">
      <c r="A224" s="5"/>
      <c r="B224" s="8" t="s">
        <v>4</v>
      </c>
      <c r="C224" s="7"/>
      <c r="D224" s="7"/>
      <c r="E224" s="7"/>
      <c r="F224" s="7"/>
      <c r="G224" s="7"/>
      <c r="H224" s="7"/>
      <c r="I224" s="7"/>
      <c r="J224" s="16"/>
      <c r="K224" s="19"/>
    </row>
    <row r="225" spans="1:11" ht="15.75">
      <c r="A225" s="5"/>
      <c r="B225" s="8" t="s">
        <v>36</v>
      </c>
      <c r="C225" s="7"/>
      <c r="D225" s="7"/>
      <c r="E225" s="7"/>
      <c r="F225" s="7"/>
      <c r="G225" s="7"/>
      <c r="H225" s="7"/>
      <c r="I225" s="7"/>
      <c r="J225" s="16"/>
      <c r="K225" s="19"/>
    </row>
    <row r="226" spans="1:11" ht="31.5">
      <c r="A226" s="5">
        <v>3</v>
      </c>
      <c r="B226" s="6" t="s">
        <v>18</v>
      </c>
      <c r="C226" s="7">
        <f>F226+G226+H226</f>
        <v>51161.8</v>
      </c>
      <c r="D226" s="7">
        <v>79993.8</v>
      </c>
      <c r="E226" s="7">
        <f>E229+E230+E231</f>
        <v>50293.2</v>
      </c>
      <c r="F226" s="7">
        <f>F229+F230+F231</f>
        <v>51161.8</v>
      </c>
      <c r="G226" s="7"/>
      <c r="H226" s="7"/>
      <c r="I226" s="7"/>
      <c r="J226" s="16"/>
      <c r="K226" s="19"/>
    </row>
    <row r="227" spans="1:11" ht="15.75">
      <c r="A227" s="5"/>
      <c r="B227" s="8" t="s">
        <v>3</v>
      </c>
      <c r="C227" s="7"/>
      <c r="D227" s="7"/>
      <c r="E227" s="7"/>
      <c r="F227" s="7"/>
      <c r="G227" s="7"/>
      <c r="H227" s="7"/>
      <c r="I227" s="7"/>
      <c r="J227" s="16"/>
      <c r="K227" s="19"/>
    </row>
    <row r="228" spans="1:11" ht="15.75">
      <c r="A228" s="5"/>
      <c r="B228" s="8" t="s">
        <v>1</v>
      </c>
      <c r="C228" s="7"/>
      <c r="D228" s="7"/>
      <c r="E228" s="7"/>
      <c r="F228" s="7"/>
      <c r="G228" s="7"/>
      <c r="H228" s="7"/>
      <c r="I228" s="7"/>
      <c r="J228" s="16"/>
      <c r="K228" s="19"/>
    </row>
    <row r="229" spans="1:11" ht="15.75">
      <c r="A229" s="5"/>
      <c r="B229" s="8" t="s">
        <v>2</v>
      </c>
      <c r="C229" s="7">
        <f>F229+G229+H229</f>
        <v>51161.8</v>
      </c>
      <c r="D229" s="7">
        <f>D226</f>
        <v>79993.8</v>
      </c>
      <c r="E229" s="7">
        <v>50293.2</v>
      </c>
      <c r="F229" s="7">
        <f>93411.3-34049.5-8200</f>
        <v>51161.8</v>
      </c>
      <c r="G229" s="7"/>
      <c r="H229" s="7"/>
      <c r="I229" s="7"/>
      <c r="J229" s="16"/>
      <c r="K229" s="19"/>
    </row>
    <row r="230" spans="1:11" ht="15.75">
      <c r="A230" s="5"/>
      <c r="B230" s="8" t="s">
        <v>4</v>
      </c>
      <c r="C230" s="7"/>
      <c r="D230" s="7"/>
      <c r="E230" s="7"/>
      <c r="F230" s="7"/>
      <c r="G230" s="7"/>
      <c r="H230" s="7"/>
      <c r="I230" s="7"/>
      <c r="J230" s="16"/>
      <c r="K230" s="19"/>
    </row>
    <row r="231" spans="1:11" ht="15.75">
      <c r="A231" s="5"/>
      <c r="B231" s="8" t="s">
        <v>36</v>
      </c>
      <c r="C231" s="7"/>
      <c r="D231" s="7"/>
      <c r="E231" s="7"/>
      <c r="F231" s="7"/>
      <c r="G231" s="7"/>
      <c r="H231" s="7"/>
      <c r="I231" s="7"/>
      <c r="J231" s="16"/>
      <c r="K231" s="19"/>
    </row>
    <row r="232" spans="1:11" ht="33.75" customHeight="1">
      <c r="A232" s="5">
        <v>4</v>
      </c>
      <c r="B232" s="6" t="s">
        <v>28</v>
      </c>
      <c r="C232" s="7">
        <f>F232+G232+H232</f>
        <v>0</v>
      </c>
      <c r="D232" s="7">
        <f>D234+D235+D236+D237</f>
        <v>106605.1</v>
      </c>
      <c r="E232" s="7"/>
      <c r="F232" s="7"/>
      <c r="G232" s="7"/>
      <c r="H232" s="7"/>
      <c r="I232" s="7"/>
      <c r="J232" s="16"/>
      <c r="K232" s="19"/>
    </row>
    <row r="233" spans="1:11" ht="15.75">
      <c r="A233" s="5"/>
      <c r="B233" s="8" t="s">
        <v>3</v>
      </c>
      <c r="C233" s="7"/>
      <c r="D233" s="7"/>
      <c r="E233" s="7"/>
      <c r="F233" s="7"/>
      <c r="G233" s="7"/>
      <c r="H233" s="7"/>
      <c r="I233" s="7"/>
      <c r="J233" s="16"/>
      <c r="K233" s="19"/>
    </row>
    <row r="234" spans="1:11" ht="15.75">
      <c r="A234" s="5"/>
      <c r="B234" s="8" t="s">
        <v>1</v>
      </c>
      <c r="C234" s="7"/>
      <c r="D234" s="7">
        <v>12700</v>
      </c>
      <c r="E234" s="7"/>
      <c r="F234" s="7"/>
      <c r="G234" s="7"/>
      <c r="H234" s="7"/>
      <c r="I234" s="7"/>
      <c r="J234" s="16"/>
      <c r="K234" s="19"/>
    </row>
    <row r="235" spans="1:11" ht="15.75">
      <c r="A235" s="5"/>
      <c r="B235" s="8" t="s">
        <v>2</v>
      </c>
      <c r="C235" s="7"/>
      <c r="D235" s="7">
        <v>93905.1</v>
      </c>
      <c r="E235" s="7"/>
      <c r="F235" s="7"/>
      <c r="G235" s="7"/>
      <c r="H235" s="7"/>
      <c r="I235" s="7"/>
      <c r="J235" s="16"/>
      <c r="K235" s="19"/>
    </row>
    <row r="236" spans="1:11" ht="15.75">
      <c r="A236" s="5"/>
      <c r="B236" s="8" t="s">
        <v>4</v>
      </c>
      <c r="C236" s="7"/>
      <c r="D236" s="7"/>
      <c r="E236" s="7"/>
      <c r="F236" s="7"/>
      <c r="G236" s="7"/>
      <c r="H236" s="7"/>
      <c r="I236" s="7"/>
      <c r="J236" s="16"/>
      <c r="K236" s="19"/>
    </row>
    <row r="237" spans="1:11" ht="15.75">
      <c r="A237" s="5"/>
      <c r="B237" s="8" t="s">
        <v>36</v>
      </c>
      <c r="C237" s="7"/>
      <c r="D237" s="7"/>
      <c r="E237" s="7"/>
      <c r="F237" s="7"/>
      <c r="G237" s="7"/>
      <c r="H237" s="7"/>
      <c r="I237" s="7"/>
      <c r="J237" s="16"/>
      <c r="K237" s="19"/>
    </row>
    <row r="238" spans="1:11" ht="31.5">
      <c r="A238" s="5">
        <v>5</v>
      </c>
      <c r="B238" s="6" t="s">
        <v>29</v>
      </c>
      <c r="C238" s="7">
        <f>F238+G238+H238</f>
        <v>0</v>
      </c>
      <c r="D238" s="7">
        <v>25296.9</v>
      </c>
      <c r="E238" s="7">
        <f>E241</f>
        <v>16135.5</v>
      </c>
      <c r="F238" s="7"/>
      <c r="G238" s="7"/>
      <c r="H238" s="7"/>
      <c r="I238" s="7"/>
      <c r="J238" s="16"/>
      <c r="K238" s="19"/>
    </row>
    <row r="239" spans="1:11" ht="15.75">
      <c r="A239" s="5"/>
      <c r="B239" s="8" t="s">
        <v>3</v>
      </c>
      <c r="C239" s="7"/>
      <c r="D239" s="7"/>
      <c r="E239" s="7"/>
      <c r="F239" s="7"/>
      <c r="G239" s="7"/>
      <c r="H239" s="7"/>
      <c r="I239" s="7"/>
      <c r="J239" s="16"/>
      <c r="K239" s="19"/>
    </row>
    <row r="240" spans="1:11" ht="15.75">
      <c r="A240" s="5"/>
      <c r="B240" s="8" t="s">
        <v>1</v>
      </c>
      <c r="C240" s="7"/>
      <c r="D240" s="7"/>
      <c r="E240" s="7"/>
      <c r="F240" s="7"/>
      <c r="G240" s="7"/>
      <c r="H240" s="7"/>
      <c r="I240" s="7"/>
      <c r="J240" s="16"/>
      <c r="K240" s="19"/>
    </row>
    <row r="241" spans="1:11" ht="15.75">
      <c r="A241" s="5"/>
      <c r="B241" s="8" t="s">
        <v>2</v>
      </c>
      <c r="C241" s="7"/>
      <c r="D241" s="7">
        <v>25296.9</v>
      </c>
      <c r="E241" s="7">
        <v>16135.5</v>
      </c>
      <c r="F241" s="7"/>
      <c r="G241" s="7"/>
      <c r="H241" s="7"/>
      <c r="I241" s="7"/>
      <c r="J241" s="16"/>
      <c r="K241" s="19"/>
    </row>
    <row r="242" spans="1:11" ht="15.75">
      <c r="A242" s="5"/>
      <c r="B242" s="8" t="s">
        <v>4</v>
      </c>
      <c r="C242" s="7"/>
      <c r="D242" s="7"/>
      <c r="E242" s="7"/>
      <c r="F242" s="7"/>
      <c r="G242" s="7"/>
      <c r="H242" s="7"/>
      <c r="I242" s="7"/>
      <c r="J242" s="16"/>
      <c r="K242" s="19"/>
    </row>
    <row r="243" spans="1:11" ht="15.75">
      <c r="A243" s="5"/>
      <c r="B243" s="8" t="s">
        <v>36</v>
      </c>
      <c r="C243" s="7"/>
      <c r="D243" s="7"/>
      <c r="E243" s="7"/>
      <c r="F243" s="7"/>
      <c r="G243" s="7"/>
      <c r="H243" s="7"/>
      <c r="I243" s="7"/>
      <c r="J243" s="16"/>
      <c r="K243" s="19"/>
    </row>
    <row r="244" spans="1:11" ht="51" customHeight="1">
      <c r="A244" s="5">
        <v>6</v>
      </c>
      <c r="B244" s="6" t="s">
        <v>61</v>
      </c>
      <c r="C244" s="7">
        <f>C246+C247+C248+C249</f>
        <v>377793.8</v>
      </c>
      <c r="D244" s="7">
        <v>201.7</v>
      </c>
      <c r="E244" s="7">
        <f>E247+E248+E249</f>
        <v>1183.9000000000001</v>
      </c>
      <c r="F244" s="7">
        <f>F247+F248+F249</f>
        <v>0</v>
      </c>
      <c r="G244" s="7">
        <f>G247+G248+G249</f>
        <v>0</v>
      </c>
      <c r="H244" s="7"/>
      <c r="I244" s="7"/>
      <c r="J244" s="7">
        <f>J247+J248+J249</f>
        <v>377793.8</v>
      </c>
      <c r="K244" s="19"/>
    </row>
    <row r="245" spans="1:11" ht="15.75">
      <c r="A245" s="5"/>
      <c r="B245" s="8" t="s">
        <v>3</v>
      </c>
      <c r="C245" s="7"/>
      <c r="D245" s="7"/>
      <c r="E245" s="7"/>
      <c r="F245" s="7"/>
      <c r="G245" s="7"/>
      <c r="H245" s="7"/>
      <c r="I245" s="7"/>
      <c r="J245" s="16"/>
      <c r="K245" s="19"/>
    </row>
    <row r="246" spans="1:11" ht="15.75">
      <c r="A246" s="5"/>
      <c r="B246" s="8" t="s">
        <v>1</v>
      </c>
      <c r="C246" s="7"/>
      <c r="D246" s="7"/>
      <c r="E246" s="7"/>
      <c r="F246" s="7"/>
      <c r="G246" s="7"/>
      <c r="H246" s="7"/>
      <c r="I246" s="7"/>
      <c r="J246" s="16"/>
      <c r="K246" s="19"/>
    </row>
    <row r="247" spans="1:11" ht="15.75">
      <c r="A247" s="5"/>
      <c r="B247" s="8" t="s">
        <v>2</v>
      </c>
      <c r="C247" s="7">
        <f>F247+G247+H247+I247+J247</f>
        <v>377793.8</v>
      </c>
      <c r="D247" s="7">
        <v>201.7</v>
      </c>
      <c r="E247" s="7">
        <v>1183.9000000000001</v>
      </c>
      <c r="F247" s="7">
        <f>70000-70000</f>
        <v>0</v>
      </c>
      <c r="G247" s="7">
        <v>0</v>
      </c>
      <c r="H247" s="7"/>
      <c r="I247" s="7"/>
      <c r="J247" s="7">
        <f>307793.8+70000</f>
        <v>377793.8</v>
      </c>
      <c r="K247" s="19"/>
    </row>
    <row r="248" spans="1:11" ht="15.75">
      <c r="A248" s="5"/>
      <c r="B248" s="8" t="s">
        <v>4</v>
      </c>
      <c r="C248" s="7"/>
      <c r="D248" s="7"/>
      <c r="E248" s="7"/>
      <c r="F248" s="7"/>
      <c r="G248" s="7"/>
      <c r="H248" s="7"/>
      <c r="I248" s="7"/>
      <c r="J248" s="16"/>
      <c r="K248" s="19"/>
    </row>
    <row r="249" spans="1:11" ht="15.75">
      <c r="A249" s="5"/>
      <c r="B249" s="8" t="s">
        <v>36</v>
      </c>
      <c r="C249" s="7"/>
      <c r="D249" s="7"/>
      <c r="E249" s="7"/>
      <c r="F249" s="7"/>
      <c r="G249" s="7"/>
      <c r="H249" s="7"/>
      <c r="I249" s="7"/>
      <c r="J249" s="16"/>
      <c r="K249" s="19"/>
    </row>
    <row r="250" spans="1:11" ht="18" customHeight="1">
      <c r="A250" s="5">
        <v>7</v>
      </c>
      <c r="B250" s="6" t="s">
        <v>19</v>
      </c>
      <c r="C250" s="7">
        <f>F250+G250+H250</f>
        <v>23257.9</v>
      </c>
      <c r="D250" s="7">
        <f>D252+D253+D254+D255</f>
        <v>99983.2</v>
      </c>
      <c r="E250" s="7">
        <f>E252+E253+E254+E255</f>
        <v>228475.7</v>
      </c>
      <c r="F250" s="7">
        <f>F252+F253+F254+F255</f>
        <v>23257.9</v>
      </c>
      <c r="G250" s="7"/>
      <c r="H250" s="7"/>
      <c r="I250" s="7"/>
      <c r="J250" s="16"/>
      <c r="K250" s="19"/>
    </row>
    <row r="251" spans="1:11" ht="15.75">
      <c r="A251" s="5"/>
      <c r="B251" s="8" t="s">
        <v>3</v>
      </c>
      <c r="C251" s="7"/>
      <c r="D251" s="7"/>
      <c r="E251" s="7"/>
      <c r="F251" s="7"/>
      <c r="G251" s="7"/>
      <c r="H251" s="7"/>
      <c r="I251" s="7"/>
      <c r="J251" s="16"/>
      <c r="K251" s="19"/>
    </row>
    <row r="252" spans="1:11" ht="15.75">
      <c r="A252" s="5"/>
      <c r="B252" s="8" t="s">
        <v>1</v>
      </c>
      <c r="C252" s="7">
        <f>F252+G252+H252</f>
        <v>0</v>
      </c>
      <c r="D252" s="7"/>
      <c r="E252" s="7">
        <v>24340</v>
      </c>
      <c r="F252" s="7"/>
      <c r="G252" s="7"/>
      <c r="H252" s="7"/>
      <c r="I252" s="7"/>
      <c r="J252" s="16"/>
      <c r="K252" s="19"/>
    </row>
    <row r="253" spans="1:11" ht="15.75" customHeight="1">
      <c r="A253" s="5"/>
      <c r="B253" s="8" t="s">
        <v>2</v>
      </c>
      <c r="C253" s="7">
        <f>F253+G253+H253</f>
        <v>23257.9</v>
      </c>
      <c r="D253" s="9">
        <v>99983.2</v>
      </c>
      <c r="E253" s="9">
        <f>204135.7</f>
        <v>204135.7</v>
      </c>
      <c r="F253" s="9">
        <v>23257.9</v>
      </c>
      <c r="G253" s="9"/>
      <c r="H253" s="7"/>
      <c r="I253" s="7"/>
      <c r="J253" s="16"/>
      <c r="K253" s="19"/>
    </row>
    <row r="254" spans="1:11" ht="16.5" customHeight="1">
      <c r="A254" s="5"/>
      <c r="B254" s="8" t="s">
        <v>4</v>
      </c>
      <c r="C254" s="7"/>
      <c r="D254" s="7"/>
      <c r="E254" s="7"/>
      <c r="F254" s="7"/>
      <c r="G254" s="7"/>
      <c r="H254" s="7"/>
      <c r="I254" s="7"/>
      <c r="J254" s="16"/>
      <c r="K254" s="19"/>
    </row>
    <row r="255" spans="1:11" ht="19.5" customHeight="1">
      <c r="A255" s="5"/>
      <c r="B255" s="8" t="s">
        <v>36</v>
      </c>
      <c r="C255" s="7"/>
      <c r="D255" s="7"/>
      <c r="E255" s="7"/>
      <c r="F255" s="7"/>
      <c r="G255" s="7"/>
      <c r="H255" s="7"/>
      <c r="I255" s="7"/>
      <c r="J255" s="16"/>
      <c r="K255" s="19"/>
    </row>
    <row r="256" spans="1:11" ht="33" customHeight="1">
      <c r="A256" s="5">
        <v>8</v>
      </c>
      <c r="B256" s="6" t="s">
        <v>30</v>
      </c>
      <c r="C256" s="7">
        <f>F256+G256+H256</f>
        <v>331464.2</v>
      </c>
      <c r="D256" s="7">
        <v>7698</v>
      </c>
      <c r="E256" s="7">
        <f>E259+E260+E261</f>
        <v>0</v>
      </c>
      <c r="F256" s="7">
        <f>F259+F260+F261</f>
        <v>40000</v>
      </c>
      <c r="G256" s="7">
        <f>G259+G260+G261</f>
        <v>240473</v>
      </c>
      <c r="H256" s="7">
        <f>H259+H260+H261</f>
        <v>50991.199999999997</v>
      </c>
      <c r="I256" s="7"/>
      <c r="J256" s="16"/>
      <c r="K256" s="19"/>
    </row>
    <row r="257" spans="1:11" ht="16.5" customHeight="1">
      <c r="A257" s="5"/>
      <c r="B257" s="8" t="s">
        <v>3</v>
      </c>
      <c r="C257" s="7"/>
      <c r="D257" s="7"/>
      <c r="E257" s="7"/>
      <c r="F257" s="7"/>
      <c r="G257" s="7"/>
      <c r="H257" s="7"/>
      <c r="I257" s="7"/>
      <c r="J257" s="16"/>
      <c r="K257" s="19"/>
    </row>
    <row r="258" spans="1:11" ht="16.5" customHeight="1">
      <c r="A258" s="5"/>
      <c r="B258" s="8" t="s">
        <v>1</v>
      </c>
      <c r="C258" s="7"/>
      <c r="D258" s="7"/>
      <c r="E258" s="7"/>
      <c r="F258" s="7"/>
      <c r="G258" s="7"/>
      <c r="H258" s="7"/>
      <c r="I258" s="7"/>
      <c r="J258" s="16"/>
      <c r="K258" s="19"/>
    </row>
    <row r="259" spans="1:11" ht="16.5" customHeight="1">
      <c r="A259" s="5"/>
      <c r="B259" s="8" t="s">
        <v>2</v>
      </c>
      <c r="C259" s="7">
        <f>F259+G259+H259</f>
        <v>331464.2</v>
      </c>
      <c r="D259" s="7">
        <v>7698</v>
      </c>
      <c r="E259" s="7">
        <v>0</v>
      </c>
      <c r="F259" s="7">
        <v>40000</v>
      </c>
      <c r="G259" s="7">
        <v>240473</v>
      </c>
      <c r="H259" s="7">
        <v>50991.199999999997</v>
      </c>
      <c r="I259" s="7"/>
      <c r="J259" s="16"/>
      <c r="K259" s="19"/>
    </row>
    <row r="260" spans="1:11" ht="16.5" customHeight="1">
      <c r="A260" s="5"/>
      <c r="B260" s="8" t="s">
        <v>4</v>
      </c>
      <c r="C260" s="7"/>
      <c r="D260" s="7"/>
      <c r="E260" s="7"/>
      <c r="F260" s="7"/>
      <c r="G260" s="7"/>
      <c r="H260" s="7"/>
      <c r="I260" s="7"/>
      <c r="J260" s="16"/>
      <c r="K260" s="19"/>
    </row>
    <row r="261" spans="1:11" ht="16.5" customHeight="1">
      <c r="A261" s="5"/>
      <c r="B261" s="8" t="s">
        <v>36</v>
      </c>
      <c r="C261" s="7"/>
      <c r="D261" s="7"/>
      <c r="E261" s="7"/>
      <c r="F261" s="7"/>
      <c r="G261" s="7"/>
      <c r="H261" s="7"/>
      <c r="I261" s="7"/>
      <c r="J261" s="16"/>
      <c r="K261" s="19"/>
    </row>
    <row r="262" spans="1:11" ht="18" customHeight="1">
      <c r="A262" s="5">
        <v>9</v>
      </c>
      <c r="B262" s="6" t="s">
        <v>20</v>
      </c>
      <c r="C262" s="7">
        <f>F262+G262+H262</f>
        <v>0</v>
      </c>
      <c r="D262" s="7">
        <f>D264+D265+D266+D267</f>
        <v>181104.2</v>
      </c>
      <c r="E262" s="7">
        <f>E264+E265+E266+E267</f>
        <v>54354.9</v>
      </c>
      <c r="F262" s="7"/>
      <c r="G262" s="7"/>
      <c r="H262" s="7"/>
      <c r="I262" s="7"/>
      <c r="J262" s="16"/>
      <c r="K262" s="19"/>
    </row>
    <row r="263" spans="1:11" ht="18" customHeight="1">
      <c r="A263" s="5"/>
      <c r="B263" s="8" t="s">
        <v>3</v>
      </c>
      <c r="C263" s="7"/>
      <c r="D263" s="7"/>
      <c r="E263" s="7"/>
      <c r="F263" s="7"/>
      <c r="G263" s="7"/>
      <c r="H263" s="7"/>
      <c r="I263" s="7"/>
      <c r="J263" s="16"/>
      <c r="K263" s="19"/>
    </row>
    <row r="264" spans="1:11" ht="18" customHeight="1">
      <c r="A264" s="5"/>
      <c r="B264" s="8" t="s">
        <v>1</v>
      </c>
      <c r="C264" s="7"/>
      <c r="D264" s="7"/>
      <c r="E264" s="7">
        <v>11960</v>
      </c>
      <c r="F264" s="7"/>
      <c r="G264" s="7"/>
      <c r="H264" s="7"/>
      <c r="I264" s="7"/>
      <c r="J264" s="16"/>
      <c r="K264" s="19"/>
    </row>
    <row r="265" spans="1:11" ht="18" customHeight="1">
      <c r="A265" s="5"/>
      <c r="B265" s="8" t="s">
        <v>2</v>
      </c>
      <c r="C265" s="7"/>
      <c r="D265" s="7">
        <v>181104.2</v>
      </c>
      <c r="E265" s="7">
        <v>42394.9</v>
      </c>
      <c r="F265" s="7"/>
      <c r="G265" s="7"/>
      <c r="H265" s="7"/>
      <c r="I265" s="7"/>
      <c r="J265" s="16"/>
      <c r="K265" s="19"/>
    </row>
    <row r="266" spans="1:11" ht="18" customHeight="1">
      <c r="A266" s="5"/>
      <c r="B266" s="8" t="s">
        <v>4</v>
      </c>
      <c r="C266" s="7"/>
      <c r="D266" s="7"/>
      <c r="E266" s="7"/>
      <c r="F266" s="7"/>
      <c r="G266" s="7"/>
      <c r="H266" s="7"/>
      <c r="I266" s="7"/>
      <c r="J266" s="16"/>
      <c r="K266" s="19"/>
    </row>
    <row r="267" spans="1:11" ht="18" customHeight="1">
      <c r="A267" s="5"/>
      <c r="B267" s="8" t="s">
        <v>36</v>
      </c>
      <c r="C267" s="7"/>
      <c r="D267" s="7"/>
      <c r="E267" s="7"/>
      <c r="F267" s="7"/>
      <c r="G267" s="7"/>
      <c r="H267" s="7"/>
      <c r="I267" s="7"/>
      <c r="J267" s="16"/>
      <c r="K267" s="19"/>
    </row>
    <row r="268" spans="1:11" ht="33" customHeight="1">
      <c r="A268" s="5">
        <v>10</v>
      </c>
      <c r="B268" s="6" t="s">
        <v>22</v>
      </c>
      <c r="C268" s="7">
        <f>F268+G268+H268</f>
        <v>208976</v>
      </c>
      <c r="D268" s="7">
        <v>39975.599999999999</v>
      </c>
      <c r="E268" s="7">
        <f>E271+E272+E273</f>
        <v>68719.3</v>
      </c>
      <c r="F268" s="7">
        <f>F271+F272+F273</f>
        <v>208976</v>
      </c>
      <c r="G268" s="7"/>
      <c r="H268" s="7"/>
      <c r="I268" s="7"/>
      <c r="J268" s="16"/>
      <c r="K268" s="19"/>
    </row>
    <row r="269" spans="1:11" ht="14.25" customHeight="1">
      <c r="A269" s="5"/>
      <c r="B269" s="8" t="s">
        <v>3</v>
      </c>
      <c r="C269" s="7"/>
      <c r="D269" s="7"/>
      <c r="E269" s="7"/>
      <c r="F269" s="7"/>
      <c r="G269" s="7"/>
      <c r="H269" s="7"/>
      <c r="I269" s="7"/>
      <c r="J269" s="16"/>
      <c r="K269" s="19"/>
    </row>
    <row r="270" spans="1:11" ht="14.25" customHeight="1">
      <c r="A270" s="5"/>
      <c r="B270" s="8" t="s">
        <v>1</v>
      </c>
      <c r="C270" s="7"/>
      <c r="D270" s="7"/>
      <c r="E270" s="7"/>
      <c r="F270" s="7"/>
      <c r="G270" s="7"/>
      <c r="H270" s="7"/>
      <c r="I270" s="7"/>
      <c r="J270" s="16"/>
      <c r="K270" s="19"/>
    </row>
    <row r="271" spans="1:11" ht="15.75" customHeight="1">
      <c r="A271" s="5"/>
      <c r="B271" s="8" t="s">
        <v>2</v>
      </c>
      <c r="C271" s="7">
        <f>F271+G271+H271</f>
        <v>208976</v>
      </c>
      <c r="D271" s="7">
        <f>D268</f>
        <v>39975.599999999999</v>
      </c>
      <c r="E271" s="7">
        <v>68719.3</v>
      </c>
      <c r="F271" s="7">
        <v>208976</v>
      </c>
      <c r="G271" s="7"/>
      <c r="H271" s="7"/>
      <c r="I271" s="7"/>
      <c r="J271" s="16"/>
      <c r="K271" s="19"/>
    </row>
    <row r="272" spans="1:11" ht="18" customHeight="1">
      <c r="A272" s="5"/>
      <c r="B272" s="8" t="s">
        <v>4</v>
      </c>
      <c r="C272" s="7"/>
      <c r="D272" s="7"/>
      <c r="E272" s="7"/>
      <c r="F272" s="7"/>
      <c r="G272" s="7"/>
      <c r="H272" s="7"/>
      <c r="I272" s="7"/>
      <c r="J272" s="16"/>
      <c r="K272" s="19"/>
    </row>
    <row r="273" spans="1:11" ht="15.75" customHeight="1">
      <c r="A273" s="5"/>
      <c r="B273" s="8" t="s">
        <v>36</v>
      </c>
      <c r="C273" s="7"/>
      <c r="D273" s="7"/>
      <c r="E273" s="7"/>
      <c r="F273" s="7"/>
      <c r="G273" s="7"/>
      <c r="H273" s="7"/>
      <c r="I273" s="7"/>
      <c r="J273" s="16"/>
      <c r="K273" s="19"/>
    </row>
    <row r="274" spans="1:11" ht="33.75" customHeight="1">
      <c r="A274" s="5">
        <v>11</v>
      </c>
      <c r="B274" s="6" t="s">
        <v>31</v>
      </c>
      <c r="C274" s="7">
        <f>F274+G274+H274+I274+J274</f>
        <v>337618</v>
      </c>
      <c r="D274" s="7"/>
      <c r="E274" s="7">
        <f>E277+E278+E279</f>
        <v>2763.6</v>
      </c>
      <c r="F274" s="7">
        <f>F277+F278+F279</f>
        <v>0</v>
      </c>
      <c r="G274" s="7">
        <f>G277+G278+G279</f>
        <v>0</v>
      </c>
      <c r="H274" s="7">
        <f>H277</f>
        <v>80000</v>
      </c>
      <c r="I274" s="7">
        <f>I277</f>
        <v>257618</v>
      </c>
      <c r="J274" s="7"/>
      <c r="K274" s="19"/>
    </row>
    <row r="275" spans="1:11" ht="15" customHeight="1">
      <c r="A275" s="5"/>
      <c r="B275" s="8" t="s">
        <v>3</v>
      </c>
      <c r="C275" s="7"/>
      <c r="D275" s="7"/>
      <c r="E275" s="7"/>
      <c r="F275" s="7"/>
      <c r="G275" s="7"/>
      <c r="H275" s="7"/>
      <c r="I275" s="7"/>
      <c r="J275" s="7"/>
      <c r="K275" s="19"/>
    </row>
    <row r="276" spans="1:11" ht="15" customHeight="1">
      <c r="A276" s="5"/>
      <c r="B276" s="8" t="s">
        <v>1</v>
      </c>
      <c r="C276" s="7"/>
      <c r="D276" s="7"/>
      <c r="E276" s="7"/>
      <c r="F276" s="7"/>
      <c r="G276" s="7"/>
      <c r="H276" s="7"/>
      <c r="I276" s="7"/>
      <c r="J276" s="7"/>
      <c r="K276" s="19"/>
    </row>
    <row r="277" spans="1:11" ht="16.5" customHeight="1">
      <c r="A277" s="5"/>
      <c r="B277" s="8" t="s">
        <v>2</v>
      </c>
      <c r="C277" s="7">
        <f>F277+G277+H277+I277+J277</f>
        <v>337618</v>
      </c>
      <c r="D277" s="7"/>
      <c r="E277" s="7">
        <v>2763.6</v>
      </c>
      <c r="F277" s="7">
        <v>0</v>
      </c>
      <c r="G277" s="7">
        <v>0</v>
      </c>
      <c r="H277" s="7">
        <v>80000</v>
      </c>
      <c r="I277" s="7">
        <v>257618</v>
      </c>
      <c r="J277" s="7"/>
      <c r="K277" s="19"/>
    </row>
    <row r="278" spans="1:11" ht="16.5" customHeight="1">
      <c r="A278" s="5"/>
      <c r="B278" s="8" t="s">
        <v>4</v>
      </c>
      <c r="C278" s="7"/>
      <c r="D278" s="7"/>
      <c r="E278" s="7"/>
      <c r="F278" s="7"/>
      <c r="G278" s="7"/>
      <c r="H278" s="7"/>
      <c r="I278" s="7"/>
      <c r="J278" s="16"/>
      <c r="K278" s="19"/>
    </row>
    <row r="279" spans="1:11" ht="16.5" customHeight="1">
      <c r="A279" s="5"/>
      <c r="B279" s="8" t="s">
        <v>36</v>
      </c>
      <c r="C279" s="7"/>
      <c r="D279" s="7"/>
      <c r="E279" s="7"/>
      <c r="F279" s="7"/>
      <c r="G279" s="7"/>
      <c r="H279" s="7"/>
      <c r="I279" s="7"/>
      <c r="J279" s="16"/>
      <c r="K279" s="19"/>
    </row>
    <row r="280" spans="1:11" s="10" customFormat="1" ht="31.5">
      <c r="A280" s="5">
        <v>12</v>
      </c>
      <c r="B280" s="6" t="s">
        <v>21</v>
      </c>
      <c r="C280" s="7">
        <f>F280+G280+H280</f>
        <v>327891</v>
      </c>
      <c r="D280" s="7">
        <v>8300</v>
      </c>
      <c r="E280" s="7">
        <f>E283+E284+E285</f>
        <v>9426.7999999999993</v>
      </c>
      <c r="F280" s="7">
        <f>F283+F284+F285</f>
        <v>45000</v>
      </c>
      <c r="G280" s="7">
        <f>G283+G284+G285</f>
        <v>282891</v>
      </c>
      <c r="H280" s="7"/>
      <c r="I280" s="7"/>
      <c r="J280" s="16"/>
      <c r="K280" s="19"/>
    </row>
    <row r="281" spans="1:11" s="10" customFormat="1" ht="16.5" customHeight="1">
      <c r="A281" s="5"/>
      <c r="B281" s="8" t="s">
        <v>3</v>
      </c>
      <c r="C281" s="7"/>
      <c r="D281" s="7"/>
      <c r="E281" s="7"/>
      <c r="F281" s="7"/>
      <c r="G281" s="7"/>
      <c r="H281" s="7"/>
      <c r="I281" s="7"/>
      <c r="J281" s="16"/>
      <c r="K281" s="19"/>
    </row>
    <row r="282" spans="1:11" s="10" customFormat="1" ht="16.5" customHeight="1">
      <c r="A282" s="5"/>
      <c r="B282" s="8" t="s">
        <v>1</v>
      </c>
      <c r="C282" s="7"/>
      <c r="D282" s="7"/>
      <c r="E282" s="7"/>
      <c r="F282" s="7"/>
      <c r="G282" s="7"/>
      <c r="H282" s="7"/>
      <c r="I282" s="7"/>
      <c r="J282" s="16"/>
      <c r="K282" s="19"/>
    </row>
    <row r="283" spans="1:11" s="10" customFormat="1" ht="16.5" customHeight="1">
      <c r="A283" s="5"/>
      <c r="B283" s="8" t="s">
        <v>2</v>
      </c>
      <c r="C283" s="7">
        <f>F283+G283+H283</f>
        <v>327891</v>
      </c>
      <c r="D283" s="7">
        <v>8300</v>
      </c>
      <c r="E283" s="7">
        <v>9426.7999999999993</v>
      </c>
      <c r="F283" s="7">
        <f>45000</f>
        <v>45000</v>
      </c>
      <c r="G283" s="7">
        <f>282891</f>
        <v>282891</v>
      </c>
      <c r="H283" s="7"/>
      <c r="I283" s="7"/>
      <c r="J283" s="16"/>
      <c r="K283" s="19"/>
    </row>
    <row r="284" spans="1:11" s="10" customFormat="1" ht="16.5" customHeight="1">
      <c r="A284" s="5"/>
      <c r="B284" s="8" t="s">
        <v>4</v>
      </c>
      <c r="C284" s="7"/>
      <c r="D284" s="7"/>
      <c r="E284" s="7"/>
      <c r="F284" s="7"/>
      <c r="G284" s="7"/>
      <c r="H284" s="7"/>
      <c r="I284" s="7"/>
      <c r="J284" s="16"/>
      <c r="K284" s="19"/>
    </row>
    <row r="285" spans="1:11" s="10" customFormat="1" ht="16.5" customHeight="1">
      <c r="A285" s="5"/>
      <c r="B285" s="8" t="s">
        <v>36</v>
      </c>
      <c r="C285" s="7"/>
      <c r="D285" s="7"/>
      <c r="E285" s="7"/>
      <c r="F285" s="7"/>
      <c r="G285" s="7"/>
      <c r="H285" s="7"/>
      <c r="I285" s="7"/>
      <c r="J285" s="16"/>
      <c r="K285" s="19"/>
    </row>
    <row r="286" spans="1:11" s="10" customFormat="1" ht="33.75" customHeight="1">
      <c r="A286" s="5">
        <v>13</v>
      </c>
      <c r="B286" s="6" t="s">
        <v>32</v>
      </c>
      <c r="C286" s="7">
        <f>C288+C289+C290+C291</f>
        <v>356273.1</v>
      </c>
      <c r="D286" s="7"/>
      <c r="E286" s="7">
        <f>E289+E290+E291</f>
        <v>2022.7</v>
      </c>
      <c r="F286" s="7">
        <f>F289+F290+F291</f>
        <v>0</v>
      </c>
      <c r="G286" s="7">
        <f>G289+G290+G291</f>
        <v>78330</v>
      </c>
      <c r="H286" s="7">
        <f>H289</f>
        <v>236103.1</v>
      </c>
      <c r="I286" s="7">
        <f>I289</f>
        <v>41840</v>
      </c>
      <c r="J286" s="7"/>
      <c r="K286" s="19"/>
    </row>
    <row r="287" spans="1:11" s="10" customFormat="1" ht="15" customHeight="1">
      <c r="A287" s="5"/>
      <c r="B287" s="8" t="s">
        <v>3</v>
      </c>
      <c r="C287" s="7"/>
      <c r="D287" s="7"/>
      <c r="E287" s="7"/>
      <c r="F287" s="7"/>
      <c r="G287" s="7"/>
      <c r="H287" s="7"/>
      <c r="I287" s="7"/>
      <c r="J287" s="7"/>
      <c r="K287" s="19"/>
    </row>
    <row r="288" spans="1:11" s="10" customFormat="1" ht="15" customHeight="1">
      <c r="A288" s="5"/>
      <c r="B288" s="8" t="s">
        <v>1</v>
      </c>
      <c r="C288" s="7"/>
      <c r="D288" s="7"/>
      <c r="E288" s="7"/>
      <c r="F288" s="7"/>
      <c r="G288" s="7"/>
      <c r="H288" s="7"/>
      <c r="I288" s="7"/>
      <c r="J288" s="7"/>
      <c r="K288" s="19"/>
    </row>
    <row r="289" spans="1:11" s="10" customFormat="1" ht="15" customHeight="1">
      <c r="A289" s="5"/>
      <c r="B289" s="8" t="s">
        <v>2</v>
      </c>
      <c r="C289" s="7">
        <f>F289+G289+H289++I289+J289</f>
        <v>356273.1</v>
      </c>
      <c r="D289" s="7"/>
      <c r="E289" s="7">
        <v>2022.7</v>
      </c>
      <c r="F289" s="7">
        <v>0</v>
      </c>
      <c r="G289" s="7">
        <v>78330</v>
      </c>
      <c r="H289" s="7">
        <v>236103.1</v>
      </c>
      <c r="I289" s="7">
        <v>41840</v>
      </c>
      <c r="J289" s="7"/>
      <c r="K289" s="19"/>
    </row>
    <row r="290" spans="1:11" s="10" customFormat="1" ht="15" customHeight="1">
      <c r="A290" s="5"/>
      <c r="B290" s="8" t="s">
        <v>4</v>
      </c>
      <c r="C290" s="7"/>
      <c r="D290" s="7"/>
      <c r="E290" s="7"/>
      <c r="F290" s="7"/>
      <c r="G290" s="7"/>
      <c r="H290" s="7"/>
      <c r="I290" s="7"/>
      <c r="J290" s="16"/>
      <c r="K290" s="19"/>
    </row>
    <row r="291" spans="1:11" s="10" customFormat="1" ht="15" customHeight="1">
      <c r="A291" s="5"/>
      <c r="B291" s="8" t="s">
        <v>36</v>
      </c>
      <c r="C291" s="7"/>
      <c r="D291" s="7"/>
      <c r="E291" s="7"/>
      <c r="F291" s="7"/>
      <c r="G291" s="7"/>
      <c r="H291" s="7"/>
      <c r="I291" s="7"/>
      <c r="J291" s="16"/>
      <c r="K291" s="19"/>
    </row>
    <row r="292" spans="1:11" s="10" customFormat="1" ht="33" customHeight="1">
      <c r="A292" s="5">
        <v>14</v>
      </c>
      <c r="B292" s="6" t="s">
        <v>33</v>
      </c>
      <c r="C292" s="7">
        <f>C294+C295+C296+C297</f>
        <v>347443.4</v>
      </c>
      <c r="D292" s="7"/>
      <c r="E292" s="7">
        <f>E295+E296+E297</f>
        <v>2675.7</v>
      </c>
      <c r="F292" s="7">
        <f>F295+F296+F297</f>
        <v>0</v>
      </c>
      <c r="G292" s="7">
        <f>G295+G296+G297</f>
        <v>0</v>
      </c>
      <c r="H292" s="7">
        <f>H295</f>
        <v>80000</v>
      </c>
      <c r="I292" s="7">
        <f>I295</f>
        <v>267443.40000000002</v>
      </c>
      <c r="J292" s="7"/>
      <c r="K292" s="19"/>
    </row>
    <row r="293" spans="1:11" s="10" customFormat="1" ht="14.25" customHeight="1">
      <c r="A293" s="5"/>
      <c r="B293" s="8" t="s">
        <v>3</v>
      </c>
      <c r="C293" s="7"/>
      <c r="D293" s="7"/>
      <c r="E293" s="7"/>
      <c r="F293" s="7"/>
      <c r="G293" s="7"/>
      <c r="H293" s="7"/>
      <c r="I293" s="7"/>
      <c r="J293" s="7"/>
      <c r="K293" s="19"/>
    </row>
    <row r="294" spans="1:11" s="10" customFormat="1" ht="14.25" customHeight="1">
      <c r="A294" s="5"/>
      <c r="B294" s="8" t="s">
        <v>1</v>
      </c>
      <c r="C294" s="7"/>
      <c r="D294" s="7"/>
      <c r="E294" s="7"/>
      <c r="F294" s="7"/>
      <c r="G294" s="7"/>
      <c r="H294" s="7"/>
      <c r="I294" s="7"/>
      <c r="J294" s="7"/>
      <c r="K294" s="19"/>
    </row>
    <row r="295" spans="1:11" s="10" customFormat="1" ht="14.25" customHeight="1">
      <c r="A295" s="5"/>
      <c r="B295" s="8" t="s">
        <v>2</v>
      </c>
      <c r="C295" s="7">
        <f>F295+G295+H295+I295+J295</f>
        <v>347443.4</v>
      </c>
      <c r="D295" s="7"/>
      <c r="E295" s="7">
        <v>2675.7</v>
      </c>
      <c r="F295" s="7">
        <v>0</v>
      </c>
      <c r="G295" s="7">
        <v>0</v>
      </c>
      <c r="H295" s="7">
        <v>80000</v>
      </c>
      <c r="I295" s="7">
        <v>267443.40000000002</v>
      </c>
      <c r="J295" s="7"/>
      <c r="K295" s="19"/>
    </row>
    <row r="296" spans="1:11" s="10" customFormat="1" ht="14.25" customHeight="1">
      <c r="A296" s="5"/>
      <c r="B296" s="8" t="s">
        <v>4</v>
      </c>
      <c r="C296" s="7"/>
      <c r="D296" s="7"/>
      <c r="E296" s="7"/>
      <c r="F296" s="7"/>
      <c r="G296" s="7"/>
      <c r="H296" s="7"/>
      <c r="I296" s="7"/>
      <c r="J296" s="16"/>
      <c r="K296" s="19"/>
    </row>
    <row r="297" spans="1:11" s="10" customFormat="1" ht="14.25" customHeight="1">
      <c r="A297" s="5"/>
      <c r="B297" s="8" t="s">
        <v>36</v>
      </c>
      <c r="C297" s="7"/>
      <c r="D297" s="7"/>
      <c r="E297" s="7"/>
      <c r="F297" s="7"/>
      <c r="G297" s="7"/>
      <c r="H297" s="7"/>
      <c r="I297" s="7"/>
      <c r="J297" s="16"/>
      <c r="K297" s="19"/>
    </row>
    <row r="298" spans="1:11" s="10" customFormat="1" ht="39" customHeight="1">
      <c r="A298" s="5">
        <v>15</v>
      </c>
      <c r="B298" s="6" t="s">
        <v>77</v>
      </c>
      <c r="C298" s="7">
        <f>F298+G298+H298+I298+J298</f>
        <v>521370.7</v>
      </c>
      <c r="D298" s="7"/>
      <c r="E298" s="7"/>
      <c r="F298" s="7">
        <f>F301+F302+F303</f>
        <v>0</v>
      </c>
      <c r="G298" s="7"/>
      <c r="H298" s="7">
        <f>H300+H301+H302+H303</f>
        <v>0</v>
      </c>
      <c r="I298" s="7">
        <f>I300+I301+I302+I303</f>
        <v>200000</v>
      </c>
      <c r="J298" s="7">
        <f>J300+J301+J302+J303</f>
        <v>321370.7</v>
      </c>
      <c r="K298" s="19"/>
    </row>
    <row r="299" spans="1:11" s="10" customFormat="1" ht="16.5" customHeight="1">
      <c r="A299" s="5"/>
      <c r="B299" s="8" t="s">
        <v>3</v>
      </c>
      <c r="C299" s="7"/>
      <c r="D299" s="7"/>
      <c r="E299" s="7"/>
      <c r="F299" s="7"/>
      <c r="G299" s="7"/>
      <c r="H299" s="7"/>
      <c r="I299" s="7"/>
      <c r="J299" s="16"/>
      <c r="K299" s="19"/>
    </row>
    <row r="300" spans="1:11" s="10" customFormat="1" ht="16.5" customHeight="1">
      <c r="A300" s="5"/>
      <c r="B300" s="8" t="s">
        <v>1</v>
      </c>
      <c r="C300" s="7"/>
      <c r="D300" s="7"/>
      <c r="E300" s="7"/>
      <c r="F300" s="7"/>
      <c r="G300" s="7"/>
      <c r="H300" s="7"/>
      <c r="I300" s="7"/>
      <c r="J300" s="16"/>
      <c r="K300" s="19"/>
    </row>
    <row r="301" spans="1:11" s="10" customFormat="1" ht="16.5" customHeight="1">
      <c r="A301" s="5"/>
      <c r="B301" s="8" t="s">
        <v>2</v>
      </c>
      <c r="C301" s="7">
        <f>F301+G301+H301+I301+J301</f>
        <v>521370.7</v>
      </c>
      <c r="D301" s="7"/>
      <c r="E301" s="7">
        <v>0</v>
      </c>
      <c r="F301" s="7">
        <v>0</v>
      </c>
      <c r="G301" s="7">
        <v>0</v>
      </c>
      <c r="H301" s="7">
        <v>0</v>
      </c>
      <c r="I301" s="7">
        <v>200000</v>
      </c>
      <c r="J301" s="7">
        <f>521370.7-200000</f>
        <v>321370.7</v>
      </c>
      <c r="K301" s="19"/>
    </row>
    <row r="302" spans="1:11" s="10" customFormat="1" ht="16.5" customHeight="1">
      <c r="A302" s="5"/>
      <c r="B302" s="8" t="s">
        <v>4</v>
      </c>
      <c r="C302" s="7"/>
      <c r="D302" s="7"/>
      <c r="E302" s="7"/>
      <c r="F302" s="7"/>
      <c r="G302" s="7"/>
      <c r="H302" s="7"/>
      <c r="I302" s="7"/>
      <c r="J302" s="16"/>
      <c r="K302" s="19"/>
    </row>
    <row r="303" spans="1:11" s="10" customFormat="1" ht="16.5" customHeight="1">
      <c r="A303" s="5"/>
      <c r="B303" s="8" t="s">
        <v>36</v>
      </c>
      <c r="C303" s="7"/>
      <c r="D303" s="7"/>
      <c r="E303" s="7"/>
      <c r="F303" s="7"/>
      <c r="G303" s="7"/>
      <c r="H303" s="7"/>
      <c r="I303" s="7"/>
      <c r="J303" s="16"/>
      <c r="K303" s="19"/>
    </row>
    <row r="304" spans="1:11" s="10" customFormat="1" ht="31.5">
      <c r="A304" s="5">
        <v>15</v>
      </c>
      <c r="B304" s="6" t="s">
        <v>15</v>
      </c>
      <c r="C304" s="7">
        <f>F304+G304+H304</f>
        <v>1267.3</v>
      </c>
      <c r="D304" s="7">
        <v>112981</v>
      </c>
      <c r="E304" s="7">
        <f>E307+E308+E309</f>
        <v>182822</v>
      </c>
      <c r="F304" s="7">
        <f>F307+F308+F309</f>
        <v>1267.3</v>
      </c>
      <c r="G304" s="7"/>
      <c r="H304" s="7"/>
      <c r="I304" s="7"/>
      <c r="J304" s="16"/>
      <c r="K304" s="19"/>
    </row>
    <row r="305" spans="1:11" s="10" customFormat="1" ht="16.5" customHeight="1">
      <c r="A305" s="5"/>
      <c r="B305" s="8" t="s">
        <v>3</v>
      </c>
      <c r="C305" s="7"/>
      <c r="D305" s="7"/>
      <c r="E305" s="7"/>
      <c r="F305" s="7"/>
      <c r="G305" s="7"/>
      <c r="H305" s="7"/>
      <c r="I305" s="7"/>
      <c r="J305" s="16"/>
      <c r="K305" s="19"/>
    </row>
    <row r="306" spans="1:11" s="10" customFormat="1" ht="16.5" customHeight="1">
      <c r="A306" s="5"/>
      <c r="B306" s="8" t="s">
        <v>1</v>
      </c>
      <c r="C306" s="7"/>
      <c r="D306" s="7"/>
      <c r="E306" s="7"/>
      <c r="F306" s="7"/>
      <c r="G306" s="7"/>
      <c r="H306" s="7"/>
      <c r="I306" s="7"/>
      <c r="J306" s="16"/>
      <c r="K306" s="19"/>
    </row>
    <row r="307" spans="1:11" s="10" customFormat="1" ht="16.5" customHeight="1">
      <c r="A307" s="5"/>
      <c r="B307" s="8" t="s">
        <v>2</v>
      </c>
      <c r="C307" s="7">
        <f>F307+G307+H307</f>
        <v>1267.3</v>
      </c>
      <c r="D307" s="7">
        <v>112981</v>
      </c>
      <c r="E307" s="7">
        <v>182822</v>
      </c>
      <c r="F307" s="7">
        <v>1267.3</v>
      </c>
      <c r="G307" s="7">
        <v>0</v>
      </c>
      <c r="H307" s="7"/>
      <c r="I307" s="7"/>
      <c r="J307" s="16"/>
      <c r="K307" s="19"/>
    </row>
    <row r="308" spans="1:11" s="10" customFormat="1" ht="16.5" customHeight="1">
      <c r="A308" s="5"/>
      <c r="B308" s="8" t="s">
        <v>4</v>
      </c>
      <c r="C308" s="7"/>
      <c r="D308" s="7"/>
      <c r="E308" s="7"/>
      <c r="F308" s="7"/>
      <c r="G308" s="7"/>
      <c r="H308" s="7"/>
      <c r="I308" s="7"/>
      <c r="J308" s="16"/>
      <c r="K308" s="19"/>
    </row>
    <row r="309" spans="1:11" s="10" customFormat="1" ht="16.5" customHeight="1">
      <c r="A309" s="5"/>
      <c r="B309" s="8" t="s">
        <v>36</v>
      </c>
      <c r="C309" s="7"/>
      <c r="D309" s="7"/>
      <c r="E309" s="7"/>
      <c r="F309" s="7"/>
      <c r="G309" s="7"/>
      <c r="H309" s="7"/>
      <c r="I309" s="7"/>
      <c r="J309" s="16"/>
      <c r="K309" s="19"/>
    </row>
    <row r="310" spans="1:11" s="10" customFormat="1" ht="49.5" customHeight="1">
      <c r="A310" s="5">
        <v>16</v>
      </c>
      <c r="B310" s="6" t="s">
        <v>23</v>
      </c>
      <c r="C310" s="7">
        <f>F310+G310+H310</f>
        <v>201.2</v>
      </c>
      <c r="D310" s="7">
        <v>69966.7</v>
      </c>
      <c r="E310" s="7">
        <f>E313+E314+E315</f>
        <v>117533.6</v>
      </c>
      <c r="F310" s="7">
        <f>F313+F314+F315</f>
        <v>201.2</v>
      </c>
      <c r="G310" s="7"/>
      <c r="H310" s="7"/>
      <c r="I310" s="7"/>
      <c r="J310" s="16"/>
      <c r="K310" s="19"/>
    </row>
    <row r="311" spans="1:11" s="10" customFormat="1" ht="16.5" customHeight="1">
      <c r="A311" s="5"/>
      <c r="B311" s="8" t="s">
        <v>3</v>
      </c>
      <c r="C311" s="7"/>
      <c r="D311" s="7"/>
      <c r="E311" s="7"/>
      <c r="F311" s="7"/>
      <c r="G311" s="7"/>
      <c r="H311" s="7"/>
      <c r="I311" s="7"/>
      <c r="J311" s="16"/>
      <c r="K311" s="19"/>
    </row>
    <row r="312" spans="1:11" s="10" customFormat="1" ht="16.5" customHeight="1">
      <c r="A312" s="5"/>
      <c r="B312" s="8" t="s">
        <v>1</v>
      </c>
      <c r="C312" s="7"/>
      <c r="D312" s="7"/>
      <c r="E312" s="7"/>
      <c r="F312" s="7"/>
      <c r="G312" s="7"/>
      <c r="H312" s="7"/>
      <c r="I312" s="7"/>
      <c r="J312" s="16"/>
      <c r="K312" s="19"/>
    </row>
    <row r="313" spans="1:11" s="10" customFormat="1" ht="16.5" customHeight="1">
      <c r="A313" s="5"/>
      <c r="B313" s="8" t="s">
        <v>2</v>
      </c>
      <c r="C313" s="7">
        <f>F313+G313+H313</f>
        <v>201.2</v>
      </c>
      <c r="D313" s="7">
        <v>69966.7</v>
      </c>
      <c r="E313" s="7">
        <v>117533.6</v>
      </c>
      <c r="F313" s="7">
        <v>201.2</v>
      </c>
      <c r="G313" s="7">
        <v>0</v>
      </c>
      <c r="H313" s="7"/>
      <c r="I313" s="7"/>
      <c r="J313" s="16"/>
      <c r="K313" s="19"/>
    </row>
    <row r="314" spans="1:11" s="10" customFormat="1" ht="16.5" customHeight="1">
      <c r="A314" s="5"/>
      <c r="B314" s="8" t="s">
        <v>4</v>
      </c>
      <c r="C314" s="7"/>
      <c r="D314" s="7"/>
      <c r="E314" s="7"/>
      <c r="F314" s="7"/>
      <c r="G314" s="7"/>
      <c r="H314" s="7"/>
      <c r="I314" s="7"/>
      <c r="J314" s="16"/>
      <c r="K314" s="19"/>
    </row>
    <row r="315" spans="1:11" s="10" customFormat="1" ht="16.5" customHeight="1">
      <c r="A315" s="5"/>
      <c r="B315" s="8" t="s">
        <v>36</v>
      </c>
      <c r="C315" s="7"/>
      <c r="D315" s="7"/>
      <c r="E315" s="7"/>
      <c r="F315" s="7"/>
      <c r="G315" s="7"/>
      <c r="H315" s="7"/>
      <c r="I315" s="7"/>
      <c r="J315" s="16"/>
      <c r="K315" s="19"/>
    </row>
    <row r="316" spans="1:11" s="10" customFormat="1" ht="32.25" customHeight="1">
      <c r="A316" s="5">
        <v>17</v>
      </c>
      <c r="B316" s="6" t="s">
        <v>16</v>
      </c>
      <c r="C316" s="7">
        <f>F316+G316+H316</f>
        <v>317653</v>
      </c>
      <c r="D316" s="7">
        <v>7698</v>
      </c>
      <c r="E316" s="7">
        <f>E319+E320+E321</f>
        <v>19985.900000000001</v>
      </c>
      <c r="F316" s="7">
        <f>F319+F320+F321</f>
        <v>82180</v>
      </c>
      <c r="G316" s="7">
        <f>G319+G320+G321</f>
        <v>235473</v>
      </c>
      <c r="H316" s="7"/>
      <c r="I316" s="7"/>
      <c r="J316" s="16"/>
      <c r="K316" s="19"/>
    </row>
    <row r="317" spans="1:11" s="10" customFormat="1" ht="17.25" customHeight="1">
      <c r="A317" s="5"/>
      <c r="B317" s="8" t="s">
        <v>3</v>
      </c>
      <c r="C317" s="7"/>
      <c r="D317" s="7"/>
      <c r="E317" s="7"/>
      <c r="F317" s="7"/>
      <c r="G317" s="7"/>
      <c r="H317" s="7"/>
      <c r="I317" s="7"/>
      <c r="J317" s="16"/>
      <c r="K317" s="19"/>
    </row>
    <row r="318" spans="1:11" s="10" customFormat="1" ht="17.25" customHeight="1">
      <c r="A318" s="5"/>
      <c r="B318" s="8" t="s">
        <v>1</v>
      </c>
      <c r="C318" s="7"/>
      <c r="D318" s="7"/>
      <c r="E318" s="7"/>
      <c r="F318" s="7"/>
      <c r="G318" s="7"/>
      <c r="H318" s="7"/>
      <c r="I318" s="7"/>
      <c r="J318" s="16"/>
      <c r="K318" s="19"/>
    </row>
    <row r="319" spans="1:11" s="10" customFormat="1" ht="17.25" customHeight="1">
      <c r="A319" s="5"/>
      <c r="B319" s="8" t="s">
        <v>2</v>
      </c>
      <c r="C319" s="7">
        <f>F319+G319+H319</f>
        <v>317653</v>
      </c>
      <c r="D319" s="7">
        <v>7698</v>
      </c>
      <c r="E319" s="7">
        <v>19985.900000000001</v>
      </c>
      <c r="F319" s="7">
        <v>82180</v>
      </c>
      <c r="G319" s="7">
        <v>235473</v>
      </c>
      <c r="H319" s="7"/>
      <c r="I319" s="7"/>
      <c r="J319" s="16"/>
      <c r="K319" s="19"/>
    </row>
    <row r="320" spans="1:11" s="10" customFormat="1" ht="17.25" customHeight="1">
      <c r="A320" s="5"/>
      <c r="B320" s="8" t="s">
        <v>4</v>
      </c>
      <c r="C320" s="7"/>
      <c r="D320" s="7"/>
      <c r="E320" s="7"/>
      <c r="F320" s="7"/>
      <c r="G320" s="7"/>
      <c r="H320" s="7"/>
      <c r="I320" s="7"/>
      <c r="J320" s="16"/>
      <c r="K320" s="19"/>
    </row>
    <row r="321" spans="1:11" s="10" customFormat="1" ht="17.25" customHeight="1">
      <c r="A321" s="5"/>
      <c r="B321" s="8" t="s">
        <v>36</v>
      </c>
      <c r="C321" s="7"/>
      <c r="D321" s="7"/>
      <c r="E321" s="7"/>
      <c r="F321" s="7"/>
      <c r="G321" s="7"/>
      <c r="H321" s="7"/>
      <c r="I321" s="7"/>
      <c r="J321" s="16"/>
      <c r="K321" s="19"/>
    </row>
    <row r="322" spans="1:11" s="10" customFormat="1" ht="36.75" customHeight="1">
      <c r="A322" s="5">
        <v>18</v>
      </c>
      <c r="B322" s="6" t="s">
        <v>92</v>
      </c>
      <c r="C322" s="7">
        <f>F322+G322+H322</f>
        <v>287140</v>
      </c>
      <c r="D322" s="7">
        <v>196.3</v>
      </c>
      <c r="E322" s="7">
        <f>E325+E326+E327</f>
        <v>156977.4</v>
      </c>
      <c r="F322" s="7">
        <f>F325+F324</f>
        <v>143600</v>
      </c>
      <c r="G322" s="7">
        <f>G325+G326+G327</f>
        <v>143540</v>
      </c>
      <c r="H322" s="7"/>
      <c r="I322" s="7"/>
      <c r="J322" s="16"/>
      <c r="K322" s="19"/>
    </row>
    <row r="323" spans="1:11" s="10" customFormat="1" ht="17.25" customHeight="1">
      <c r="A323" s="5"/>
      <c r="B323" s="8" t="s">
        <v>3</v>
      </c>
      <c r="C323" s="7"/>
      <c r="D323" s="7"/>
      <c r="E323" s="7"/>
      <c r="F323" s="7"/>
      <c r="G323" s="7"/>
      <c r="H323" s="7"/>
      <c r="I323" s="7"/>
      <c r="J323" s="16"/>
      <c r="K323" s="19"/>
    </row>
    <row r="324" spans="1:11" s="10" customFormat="1" ht="17.25" customHeight="1">
      <c r="A324" s="5"/>
      <c r="B324" s="8" t="s">
        <v>1</v>
      </c>
      <c r="C324" s="7">
        <f>F324+G324+H324</f>
        <v>15800</v>
      </c>
      <c r="D324" s="7"/>
      <c r="E324" s="7"/>
      <c r="F324" s="7">
        <v>15800</v>
      </c>
      <c r="G324" s="7"/>
      <c r="H324" s="7"/>
      <c r="I324" s="7"/>
      <c r="J324" s="16"/>
      <c r="K324" s="19"/>
    </row>
    <row r="325" spans="1:11" s="10" customFormat="1" ht="17.25" customHeight="1">
      <c r="A325" s="5"/>
      <c r="B325" s="8" t="s">
        <v>2</v>
      </c>
      <c r="C325" s="7">
        <f>F325+G325+H325</f>
        <v>271340</v>
      </c>
      <c r="D325" s="7">
        <v>196.3</v>
      </c>
      <c r="E325" s="7">
        <v>156977.4</v>
      </c>
      <c r="F325" s="7">
        <v>127800</v>
      </c>
      <c r="G325" s="7">
        <v>143540</v>
      </c>
      <c r="H325" s="7"/>
      <c r="I325" s="7"/>
      <c r="J325" s="16"/>
      <c r="K325" s="19"/>
    </row>
    <row r="326" spans="1:11" s="10" customFormat="1" ht="17.25" customHeight="1">
      <c r="A326" s="5"/>
      <c r="B326" s="8" t="s">
        <v>4</v>
      </c>
      <c r="C326" s="7"/>
      <c r="D326" s="7"/>
      <c r="E326" s="7"/>
      <c r="F326" s="7"/>
      <c r="G326" s="7"/>
      <c r="H326" s="7"/>
      <c r="I326" s="7"/>
      <c r="J326" s="16"/>
      <c r="K326" s="19"/>
    </row>
    <row r="327" spans="1:11" s="10" customFormat="1" ht="17.25" customHeight="1">
      <c r="A327" s="5"/>
      <c r="B327" s="8" t="s">
        <v>36</v>
      </c>
      <c r="C327" s="7"/>
      <c r="D327" s="7"/>
      <c r="E327" s="7"/>
      <c r="F327" s="7"/>
      <c r="G327" s="7"/>
      <c r="H327" s="7"/>
      <c r="I327" s="7"/>
      <c r="J327" s="16"/>
      <c r="K327" s="19"/>
    </row>
    <row r="328" spans="1:11" s="10" customFormat="1" ht="36" customHeight="1">
      <c r="A328" s="5">
        <v>19</v>
      </c>
      <c r="B328" s="6" t="s">
        <v>25</v>
      </c>
      <c r="C328" s="7">
        <f>F328+G328+H328</f>
        <v>0</v>
      </c>
      <c r="D328" s="7">
        <v>12525.3</v>
      </c>
      <c r="E328" s="7"/>
      <c r="F328" s="7"/>
      <c r="G328" s="7"/>
      <c r="H328" s="7"/>
      <c r="I328" s="7"/>
      <c r="J328" s="16"/>
      <c r="K328" s="19"/>
    </row>
    <row r="329" spans="1:11" s="10" customFormat="1" ht="18" customHeight="1">
      <c r="A329" s="5"/>
      <c r="B329" s="8" t="s">
        <v>3</v>
      </c>
      <c r="C329" s="7"/>
      <c r="D329" s="7"/>
      <c r="E329" s="7"/>
      <c r="F329" s="7"/>
      <c r="G329" s="7"/>
      <c r="H329" s="7"/>
      <c r="I329" s="7"/>
      <c r="J329" s="16"/>
      <c r="K329" s="19"/>
    </row>
    <row r="330" spans="1:11" s="10" customFormat="1" ht="18" customHeight="1">
      <c r="A330" s="5"/>
      <c r="B330" s="8" t="s">
        <v>1</v>
      </c>
      <c r="C330" s="7"/>
      <c r="D330" s="7"/>
      <c r="E330" s="7"/>
      <c r="F330" s="7"/>
      <c r="G330" s="7"/>
      <c r="H330" s="7"/>
      <c r="I330" s="7"/>
      <c r="J330" s="16"/>
      <c r="K330" s="19"/>
    </row>
    <row r="331" spans="1:11" s="10" customFormat="1" ht="18" customHeight="1">
      <c r="A331" s="5"/>
      <c r="B331" s="8" t="s">
        <v>2</v>
      </c>
      <c r="C331" s="7"/>
      <c r="D331" s="7">
        <v>12525.3</v>
      </c>
      <c r="E331" s="7"/>
      <c r="F331" s="7"/>
      <c r="G331" s="7"/>
      <c r="H331" s="7"/>
      <c r="I331" s="7"/>
      <c r="J331" s="16"/>
      <c r="K331" s="19"/>
    </row>
    <row r="332" spans="1:11" s="10" customFormat="1" ht="18" customHeight="1">
      <c r="A332" s="5"/>
      <c r="B332" s="8" t="s">
        <v>4</v>
      </c>
      <c r="C332" s="7"/>
      <c r="D332" s="7"/>
      <c r="E332" s="7"/>
      <c r="F332" s="7"/>
      <c r="G332" s="7"/>
      <c r="H332" s="7"/>
      <c r="I332" s="7"/>
      <c r="J332" s="16"/>
      <c r="K332" s="19"/>
    </row>
    <row r="333" spans="1:11" s="10" customFormat="1" ht="18" customHeight="1">
      <c r="A333" s="5"/>
      <c r="B333" s="8" t="s">
        <v>36</v>
      </c>
      <c r="C333" s="7"/>
      <c r="D333" s="7"/>
      <c r="E333" s="7"/>
      <c r="F333" s="7"/>
      <c r="G333" s="7"/>
      <c r="H333" s="7"/>
      <c r="I333" s="7"/>
      <c r="J333" s="16"/>
      <c r="K333" s="19"/>
    </row>
    <row r="334" spans="1:11" ht="18" customHeight="1">
      <c r="A334" s="5">
        <v>20</v>
      </c>
      <c r="B334" s="6" t="s">
        <v>24</v>
      </c>
      <c r="C334" s="7">
        <f>F334+G334+H334</f>
        <v>0</v>
      </c>
      <c r="D334" s="7">
        <v>38005</v>
      </c>
      <c r="E334" s="7"/>
      <c r="F334" s="7"/>
      <c r="G334" s="7"/>
      <c r="H334" s="7"/>
      <c r="I334" s="7"/>
      <c r="J334" s="16"/>
      <c r="K334" s="19"/>
    </row>
    <row r="335" spans="1:11" ht="15.75">
      <c r="A335" s="5"/>
      <c r="B335" s="8" t="s">
        <v>3</v>
      </c>
      <c r="C335" s="7"/>
      <c r="D335" s="7"/>
      <c r="E335" s="7"/>
      <c r="F335" s="7"/>
      <c r="G335" s="7"/>
      <c r="H335" s="7"/>
      <c r="I335" s="7"/>
      <c r="J335" s="16"/>
      <c r="K335" s="19"/>
    </row>
    <row r="336" spans="1:11" ht="15.75">
      <c r="A336" s="5"/>
      <c r="B336" s="8" t="s">
        <v>1</v>
      </c>
      <c r="C336" s="7"/>
      <c r="D336" s="7"/>
      <c r="E336" s="7"/>
      <c r="F336" s="7"/>
      <c r="G336" s="7"/>
      <c r="H336" s="7"/>
      <c r="I336" s="7"/>
      <c r="J336" s="16"/>
      <c r="K336" s="19"/>
    </row>
    <row r="337" spans="1:11" ht="15.75">
      <c r="A337" s="5"/>
      <c r="B337" s="8" t="s">
        <v>2</v>
      </c>
      <c r="C337" s="7"/>
      <c r="D337" s="7">
        <v>38005</v>
      </c>
      <c r="E337" s="7"/>
      <c r="F337" s="7"/>
      <c r="G337" s="7"/>
      <c r="H337" s="7"/>
      <c r="I337" s="7"/>
      <c r="J337" s="16"/>
      <c r="K337" s="19"/>
    </row>
    <row r="338" spans="1:11" ht="15.75">
      <c r="A338" s="5"/>
      <c r="B338" s="8" t="s">
        <v>4</v>
      </c>
      <c r="C338" s="7"/>
      <c r="D338" s="7"/>
      <c r="E338" s="7"/>
      <c r="F338" s="7"/>
      <c r="G338" s="7"/>
      <c r="H338" s="7"/>
      <c r="I338" s="7"/>
      <c r="J338" s="16"/>
      <c r="K338" s="19"/>
    </row>
    <row r="339" spans="1:11" ht="15.75">
      <c r="A339" s="5"/>
      <c r="B339" s="8" t="s">
        <v>36</v>
      </c>
      <c r="C339" s="7"/>
      <c r="D339" s="7"/>
      <c r="E339" s="7"/>
      <c r="F339" s="7"/>
      <c r="G339" s="7"/>
      <c r="H339" s="7"/>
      <c r="I339" s="7"/>
      <c r="J339" s="16"/>
      <c r="K339" s="19"/>
    </row>
    <row r="340" spans="1:11" ht="35.25" customHeight="1">
      <c r="A340" s="5">
        <v>21</v>
      </c>
      <c r="B340" s="6" t="s">
        <v>27</v>
      </c>
      <c r="C340" s="7">
        <f>F340+G340+H340</f>
        <v>306560.09999999998</v>
      </c>
      <c r="D340" s="7"/>
      <c r="E340" s="7"/>
      <c r="F340" s="7"/>
      <c r="G340" s="7">
        <f>G343+G344+G345</f>
        <v>78330</v>
      </c>
      <c r="H340" s="7">
        <f>H343+H344+H345</f>
        <v>228230.1</v>
      </c>
      <c r="I340" s="7"/>
      <c r="J340" s="16"/>
      <c r="K340" s="19"/>
    </row>
    <row r="341" spans="1:11" ht="15.75">
      <c r="A341" s="5"/>
      <c r="B341" s="8" t="s">
        <v>3</v>
      </c>
      <c r="C341" s="7"/>
      <c r="D341" s="7"/>
      <c r="E341" s="7"/>
      <c r="F341" s="7"/>
      <c r="G341" s="7"/>
      <c r="H341" s="7"/>
      <c r="I341" s="7"/>
      <c r="J341" s="16"/>
      <c r="K341" s="19"/>
    </row>
    <row r="342" spans="1:11" ht="15.75">
      <c r="A342" s="5"/>
      <c r="B342" s="8" t="s">
        <v>1</v>
      </c>
      <c r="C342" s="7"/>
      <c r="D342" s="7"/>
      <c r="E342" s="7"/>
      <c r="F342" s="7"/>
      <c r="G342" s="7"/>
      <c r="H342" s="7"/>
      <c r="I342" s="7"/>
      <c r="J342" s="16"/>
      <c r="K342" s="19"/>
    </row>
    <row r="343" spans="1:11" ht="15.75">
      <c r="A343" s="5"/>
      <c r="B343" s="8" t="s">
        <v>2</v>
      </c>
      <c r="C343" s="7">
        <f>F343+G343+H343</f>
        <v>306560.09999999998</v>
      </c>
      <c r="D343" s="7"/>
      <c r="E343" s="7">
        <v>0</v>
      </c>
      <c r="F343" s="7">
        <v>0</v>
      </c>
      <c r="G343" s="7">
        <v>78330</v>
      </c>
      <c r="H343" s="7">
        <v>228230.1</v>
      </c>
      <c r="I343" s="7"/>
      <c r="J343" s="16"/>
      <c r="K343" s="19"/>
    </row>
    <row r="344" spans="1:11" ht="15.75">
      <c r="A344" s="5"/>
      <c r="B344" s="8" t="s">
        <v>4</v>
      </c>
      <c r="C344" s="7"/>
      <c r="D344" s="7"/>
      <c r="E344" s="7"/>
      <c r="F344" s="7"/>
      <c r="G344" s="7"/>
      <c r="H344" s="7"/>
      <c r="I344" s="7"/>
      <c r="J344" s="16"/>
      <c r="K344" s="19"/>
    </row>
    <row r="345" spans="1:11" ht="15.75">
      <c r="A345" s="5"/>
      <c r="B345" s="8" t="s">
        <v>36</v>
      </c>
      <c r="C345" s="7"/>
      <c r="D345" s="7"/>
      <c r="E345" s="7"/>
      <c r="F345" s="7"/>
      <c r="G345" s="7"/>
      <c r="H345" s="7"/>
      <c r="I345" s="7"/>
      <c r="J345" s="16"/>
      <c r="K345" s="19"/>
    </row>
    <row r="346" spans="1:11" ht="36" customHeight="1">
      <c r="A346" s="5">
        <v>22</v>
      </c>
      <c r="B346" s="6" t="s">
        <v>83</v>
      </c>
      <c r="C346" s="7">
        <f>C348+C349+C350+C351</f>
        <v>237150</v>
      </c>
      <c r="D346" s="7"/>
      <c r="E346" s="7"/>
      <c r="F346" s="7"/>
      <c r="G346" s="7">
        <f>G349+G350+G351</f>
        <v>0</v>
      </c>
      <c r="H346" s="7">
        <f>H349+H350+H351</f>
        <v>0</v>
      </c>
      <c r="I346" s="7">
        <f>I349+I350+I351</f>
        <v>7300</v>
      </c>
      <c r="J346" s="7">
        <f>J349+J350+J351</f>
        <v>100000</v>
      </c>
      <c r="K346" s="7">
        <f>K349+K350+K351</f>
        <v>129850</v>
      </c>
    </row>
    <row r="347" spans="1:11" ht="15.75">
      <c r="A347" s="5"/>
      <c r="B347" s="8" t="s">
        <v>3</v>
      </c>
      <c r="C347" s="7"/>
      <c r="D347" s="7"/>
      <c r="E347" s="7"/>
      <c r="F347" s="7"/>
      <c r="G347" s="7"/>
      <c r="H347" s="7"/>
      <c r="I347" s="7"/>
      <c r="J347" s="16"/>
      <c r="K347" s="19"/>
    </row>
    <row r="348" spans="1:11" ht="15.75">
      <c r="A348" s="5"/>
      <c r="B348" s="8" t="s">
        <v>1</v>
      </c>
      <c r="C348" s="7"/>
      <c r="D348" s="7"/>
      <c r="E348" s="7"/>
      <c r="F348" s="7"/>
      <c r="G348" s="7"/>
      <c r="H348" s="7"/>
      <c r="I348" s="7"/>
      <c r="J348" s="16"/>
      <c r="K348" s="19"/>
    </row>
    <row r="349" spans="1:11" ht="15.75">
      <c r="A349" s="5"/>
      <c r="B349" s="8" t="s">
        <v>2</v>
      </c>
      <c r="C349" s="7">
        <f>F349+G349+H349+I349+J349+K349</f>
        <v>237150</v>
      </c>
      <c r="D349" s="7"/>
      <c r="E349" s="7">
        <v>0</v>
      </c>
      <c r="F349" s="7">
        <v>0</v>
      </c>
      <c r="G349" s="7"/>
      <c r="H349" s="7"/>
      <c r="I349" s="7">
        <v>7300</v>
      </c>
      <c r="J349" s="7">
        <v>100000</v>
      </c>
      <c r="K349" s="7">
        <v>129850</v>
      </c>
    </row>
    <row r="350" spans="1:11" ht="15.75">
      <c r="A350" s="5"/>
      <c r="B350" s="8" t="s">
        <v>4</v>
      </c>
      <c r="C350" s="7"/>
      <c r="D350" s="7"/>
      <c r="E350" s="7"/>
      <c r="F350" s="7"/>
      <c r="G350" s="7"/>
      <c r="H350" s="7"/>
      <c r="I350" s="7"/>
      <c r="J350" s="16"/>
      <c r="K350" s="19"/>
    </row>
    <row r="351" spans="1:11" ht="15.75">
      <c r="A351" s="5"/>
      <c r="B351" s="8" t="s">
        <v>36</v>
      </c>
      <c r="C351" s="7"/>
      <c r="D351" s="7"/>
      <c r="E351" s="7"/>
      <c r="F351" s="7"/>
      <c r="G351" s="7"/>
      <c r="H351" s="7"/>
      <c r="I351" s="7"/>
      <c r="J351" s="16"/>
      <c r="K351" s="19"/>
    </row>
    <row r="352" spans="1:11" ht="64.5" customHeight="1">
      <c r="A352" s="5">
        <v>23</v>
      </c>
      <c r="B352" s="6" t="s">
        <v>84</v>
      </c>
      <c r="C352" s="7">
        <f>C354+C355+C356+C357</f>
        <v>320945.7</v>
      </c>
      <c r="D352" s="7"/>
      <c r="E352" s="7">
        <f>E355</f>
        <v>0</v>
      </c>
      <c r="F352" s="7"/>
      <c r="G352" s="7">
        <f>G355</f>
        <v>0</v>
      </c>
      <c r="H352" s="7">
        <f>H355</f>
        <v>286000</v>
      </c>
      <c r="I352" s="7">
        <f>I355</f>
        <v>34945.699999999997</v>
      </c>
      <c r="J352" s="7"/>
      <c r="K352" s="19"/>
    </row>
    <row r="353" spans="1:11" ht="15.75">
      <c r="A353" s="5"/>
      <c r="B353" s="8" t="s">
        <v>3</v>
      </c>
      <c r="C353" s="7"/>
      <c r="D353" s="7"/>
      <c r="E353" s="7"/>
      <c r="F353" s="7"/>
      <c r="G353" s="7"/>
      <c r="H353" s="7"/>
      <c r="I353" s="7"/>
      <c r="J353" s="16"/>
      <c r="K353" s="19"/>
    </row>
    <row r="354" spans="1:11" ht="15.75">
      <c r="A354" s="5"/>
      <c r="B354" s="8" t="s">
        <v>1</v>
      </c>
      <c r="C354" s="7"/>
      <c r="D354" s="7"/>
      <c r="E354" s="7"/>
      <c r="F354" s="7"/>
      <c r="G354" s="7"/>
      <c r="H354" s="7"/>
      <c r="I354" s="7"/>
      <c r="J354" s="16"/>
      <c r="K354" s="19"/>
    </row>
    <row r="355" spans="1:11" ht="15.75">
      <c r="A355" s="5"/>
      <c r="B355" s="8" t="s">
        <v>2</v>
      </c>
      <c r="C355" s="7">
        <f>F355+G355+H355+I355+J355</f>
        <v>320945.7</v>
      </c>
      <c r="D355" s="7"/>
      <c r="E355" s="7">
        <v>0</v>
      </c>
      <c r="F355" s="7"/>
      <c r="G355" s="7"/>
      <c r="H355" s="7">
        <f>286000</f>
        <v>286000</v>
      </c>
      <c r="I355" s="7">
        <v>34945.699999999997</v>
      </c>
      <c r="J355" s="7"/>
      <c r="K355" s="19"/>
    </row>
    <row r="356" spans="1:11" ht="15.75">
      <c r="A356" s="5"/>
      <c r="B356" s="8" t="s">
        <v>4</v>
      </c>
      <c r="C356" s="7"/>
      <c r="D356" s="7"/>
      <c r="E356" s="7"/>
      <c r="F356" s="7"/>
      <c r="G356" s="7"/>
      <c r="H356" s="7"/>
      <c r="I356" s="7"/>
      <c r="J356" s="16"/>
      <c r="K356" s="19"/>
    </row>
    <row r="357" spans="1:11" ht="15.75">
      <c r="A357" s="5"/>
      <c r="B357" s="8" t="s">
        <v>36</v>
      </c>
      <c r="C357" s="7"/>
      <c r="D357" s="7"/>
      <c r="E357" s="7"/>
      <c r="F357" s="7"/>
      <c r="G357" s="7"/>
      <c r="H357" s="7"/>
      <c r="I357" s="7"/>
      <c r="J357" s="16"/>
      <c r="K357" s="19"/>
    </row>
    <row r="358" spans="1:11" ht="35.25" customHeight="1">
      <c r="A358" s="5">
        <v>24</v>
      </c>
      <c r="B358" s="6" t="s">
        <v>51</v>
      </c>
      <c r="C358" s="7">
        <f>C360+C361+C362+C363</f>
        <v>237700</v>
      </c>
      <c r="D358" s="7"/>
      <c r="E358" s="7"/>
      <c r="F358" s="7"/>
      <c r="G358" s="7"/>
      <c r="H358" s="7">
        <f>H361</f>
        <v>0</v>
      </c>
      <c r="I358" s="7">
        <f>I361</f>
        <v>7700</v>
      </c>
      <c r="J358" s="7">
        <f>J361</f>
        <v>80000</v>
      </c>
      <c r="K358" s="7">
        <f>K361</f>
        <v>150000</v>
      </c>
    </row>
    <row r="359" spans="1:11" ht="15.75">
      <c r="A359" s="5"/>
      <c r="B359" s="8" t="s">
        <v>3</v>
      </c>
      <c r="C359" s="7"/>
      <c r="D359" s="7"/>
      <c r="E359" s="7"/>
      <c r="F359" s="7"/>
      <c r="G359" s="7"/>
      <c r="H359" s="7"/>
      <c r="I359" s="7"/>
      <c r="J359" s="20"/>
      <c r="K359" s="21"/>
    </row>
    <row r="360" spans="1:11" ht="15.75">
      <c r="A360" s="5"/>
      <c r="B360" s="8" t="s">
        <v>1</v>
      </c>
      <c r="C360" s="7"/>
      <c r="D360" s="7"/>
      <c r="E360" s="7"/>
      <c r="F360" s="7"/>
      <c r="G360" s="7"/>
      <c r="H360" s="7"/>
      <c r="I360" s="7"/>
      <c r="J360" s="20"/>
      <c r="K360" s="21"/>
    </row>
    <row r="361" spans="1:11" ht="15.75">
      <c r="A361" s="5"/>
      <c r="B361" s="8" t="s">
        <v>2</v>
      </c>
      <c r="C361" s="7">
        <f>F361+G361+H361+I361+J361+K361</f>
        <v>237700</v>
      </c>
      <c r="D361" s="7"/>
      <c r="E361" s="7"/>
      <c r="F361" s="7"/>
      <c r="G361" s="7"/>
      <c r="H361" s="7"/>
      <c r="I361" s="7">
        <v>7700</v>
      </c>
      <c r="J361" s="33">
        <v>80000</v>
      </c>
      <c r="K361" s="21">
        <v>150000</v>
      </c>
    </row>
    <row r="362" spans="1:11" ht="15.75">
      <c r="A362" s="5"/>
      <c r="B362" s="8" t="s">
        <v>4</v>
      </c>
      <c r="C362" s="7"/>
      <c r="D362" s="7"/>
      <c r="E362" s="7"/>
      <c r="F362" s="7"/>
      <c r="G362" s="7"/>
      <c r="H362" s="7"/>
      <c r="I362" s="7"/>
      <c r="J362" s="20"/>
      <c r="K362" s="21"/>
    </row>
    <row r="363" spans="1:11" ht="15.75">
      <c r="A363" s="5"/>
      <c r="B363" s="8" t="s">
        <v>36</v>
      </c>
      <c r="C363" s="7"/>
      <c r="D363" s="7"/>
      <c r="E363" s="7"/>
      <c r="F363" s="7"/>
      <c r="G363" s="7"/>
      <c r="H363" s="7"/>
      <c r="I363" s="7"/>
      <c r="J363" s="20"/>
      <c r="K363" s="21"/>
    </row>
    <row r="364" spans="1:11" ht="31.5">
      <c r="A364" s="5">
        <v>25</v>
      </c>
      <c r="B364" s="6" t="s">
        <v>50</v>
      </c>
      <c r="C364" s="7">
        <f>F364+G364+H364+J364+K364</f>
        <v>339300</v>
      </c>
      <c r="D364" s="7"/>
      <c r="E364" s="7"/>
      <c r="F364" s="7"/>
      <c r="G364" s="7"/>
      <c r="H364" s="7">
        <f>H367</f>
        <v>8400</v>
      </c>
      <c r="I364" s="7"/>
      <c r="J364" s="7">
        <f>J367</f>
        <v>90000</v>
      </c>
      <c r="K364" s="7">
        <f>K367</f>
        <v>240900</v>
      </c>
    </row>
    <row r="365" spans="1:11" ht="15.75">
      <c r="A365" s="5"/>
      <c r="B365" s="8" t="s">
        <v>3</v>
      </c>
      <c r="C365" s="7"/>
      <c r="D365" s="7"/>
      <c r="E365" s="7"/>
      <c r="F365" s="7"/>
      <c r="G365" s="7"/>
      <c r="H365" s="7"/>
      <c r="I365" s="7"/>
      <c r="J365" s="20"/>
      <c r="K365" s="21"/>
    </row>
    <row r="366" spans="1:11" ht="15.75">
      <c r="A366" s="5"/>
      <c r="B366" s="8" t="s">
        <v>1</v>
      </c>
      <c r="C366" s="7"/>
      <c r="D366" s="7"/>
      <c r="E366" s="7"/>
      <c r="F366" s="7"/>
      <c r="G366" s="7"/>
      <c r="H366" s="7"/>
      <c r="I366" s="7"/>
      <c r="J366" s="20"/>
      <c r="K366" s="21"/>
    </row>
    <row r="367" spans="1:11" ht="15.75">
      <c r="A367" s="5"/>
      <c r="B367" s="8" t="s">
        <v>2</v>
      </c>
      <c r="C367" s="7">
        <f>F367+G367+H367+J367+K367</f>
        <v>339300</v>
      </c>
      <c r="D367" s="7"/>
      <c r="E367" s="7"/>
      <c r="F367" s="7"/>
      <c r="G367" s="7"/>
      <c r="H367" s="7">
        <v>8400</v>
      </c>
      <c r="I367" s="7"/>
      <c r="J367" s="20">
        <v>90000</v>
      </c>
      <c r="K367" s="21">
        <v>240900</v>
      </c>
    </row>
    <row r="368" spans="1:11" ht="15.75">
      <c r="A368" s="5"/>
      <c r="B368" s="8" t="s">
        <v>4</v>
      </c>
      <c r="C368" s="7"/>
      <c r="D368" s="7"/>
      <c r="E368" s="7"/>
      <c r="F368" s="7"/>
      <c r="G368" s="7"/>
      <c r="H368" s="7"/>
      <c r="I368" s="7"/>
      <c r="J368" s="20"/>
      <c r="K368" s="21"/>
    </row>
    <row r="369" spans="1:12" ht="15.75">
      <c r="A369" s="5"/>
      <c r="B369" s="8" t="s">
        <v>36</v>
      </c>
      <c r="C369" s="7"/>
      <c r="D369" s="7"/>
      <c r="E369" s="7"/>
      <c r="F369" s="7"/>
      <c r="G369" s="7"/>
      <c r="H369" s="7"/>
      <c r="I369" s="7"/>
      <c r="J369" s="20"/>
      <c r="K369" s="21"/>
    </row>
    <row r="370" spans="1:12" ht="31.5">
      <c r="A370" s="5">
        <v>26</v>
      </c>
      <c r="B370" s="6" t="s">
        <v>37</v>
      </c>
      <c r="C370" s="7">
        <f>F370+G370+H370+J370+I370+K370</f>
        <v>37700</v>
      </c>
      <c r="D370" s="7"/>
      <c r="E370" s="7"/>
      <c r="F370" s="7"/>
      <c r="G370" s="7">
        <f>G373</f>
        <v>0</v>
      </c>
      <c r="H370" s="7">
        <f>H373</f>
        <v>36600</v>
      </c>
      <c r="I370" s="7">
        <f>I373</f>
        <v>1100</v>
      </c>
      <c r="J370" s="7">
        <f>J373</f>
        <v>0</v>
      </c>
      <c r="K370" s="7"/>
    </row>
    <row r="371" spans="1:12" ht="15.75">
      <c r="A371" s="5"/>
      <c r="B371" s="8" t="s">
        <v>3</v>
      </c>
      <c r="C371" s="7"/>
      <c r="D371" s="7"/>
      <c r="E371" s="7"/>
      <c r="F371" s="7"/>
      <c r="G371" s="7"/>
      <c r="H371" s="7"/>
      <c r="I371" s="7"/>
      <c r="J371" s="20"/>
      <c r="K371" s="21"/>
    </row>
    <row r="372" spans="1:12" ht="15.75">
      <c r="A372" s="5"/>
      <c r="B372" s="8" t="s">
        <v>1</v>
      </c>
      <c r="C372" s="7"/>
      <c r="D372" s="7"/>
      <c r="E372" s="7"/>
      <c r="F372" s="7"/>
      <c r="G372" s="7"/>
      <c r="H372" s="7"/>
      <c r="I372" s="7"/>
      <c r="J372" s="20"/>
      <c r="K372" s="21"/>
    </row>
    <row r="373" spans="1:12" ht="15.75">
      <c r="A373" s="5"/>
      <c r="B373" s="8" t="s">
        <v>2</v>
      </c>
      <c r="C373" s="7">
        <f>F373+G373+H373+J373+I373+K373</f>
        <v>37700</v>
      </c>
      <c r="D373" s="7"/>
      <c r="E373" s="7"/>
      <c r="F373" s="7"/>
      <c r="G373" s="7"/>
      <c r="H373" s="7">
        <v>36600</v>
      </c>
      <c r="I373" s="7">
        <v>1100</v>
      </c>
      <c r="J373" s="20"/>
      <c r="K373" s="21"/>
    </row>
    <row r="374" spans="1:12" ht="15.75">
      <c r="A374" s="5"/>
      <c r="B374" s="8" t="s">
        <v>4</v>
      </c>
      <c r="C374" s="7"/>
      <c r="D374" s="7"/>
      <c r="E374" s="7"/>
      <c r="F374" s="7"/>
      <c r="G374" s="7"/>
      <c r="H374" s="7"/>
      <c r="I374" s="7"/>
      <c r="J374" s="20"/>
      <c r="K374" s="21"/>
    </row>
    <row r="375" spans="1:12" ht="15.75">
      <c r="A375" s="5"/>
      <c r="B375" s="8" t="s">
        <v>36</v>
      </c>
      <c r="C375" s="7"/>
      <c r="D375" s="7"/>
      <c r="E375" s="7"/>
      <c r="F375" s="7"/>
      <c r="G375" s="7"/>
      <c r="H375" s="7"/>
      <c r="I375" s="7"/>
      <c r="J375" s="20"/>
      <c r="K375" s="21"/>
    </row>
    <row r="376" spans="1:12" ht="52.5" customHeight="1">
      <c r="A376" s="5">
        <v>27</v>
      </c>
      <c r="B376" s="6" t="s">
        <v>38</v>
      </c>
      <c r="C376" s="7">
        <f>C378+C379+C380+C381</f>
        <v>237700</v>
      </c>
      <c r="D376" s="7"/>
      <c r="E376" s="7"/>
      <c r="F376" s="7"/>
      <c r="G376" s="7"/>
      <c r="H376" s="7">
        <f>H379</f>
        <v>0</v>
      </c>
      <c r="I376" s="7">
        <f>I379</f>
        <v>7700</v>
      </c>
      <c r="J376" s="7">
        <f>J379</f>
        <v>80000</v>
      </c>
      <c r="K376" s="7">
        <f>K379</f>
        <v>150000</v>
      </c>
    </row>
    <row r="377" spans="1:12" ht="15.75">
      <c r="A377" s="5"/>
      <c r="B377" s="8" t="s">
        <v>3</v>
      </c>
      <c r="C377" s="7"/>
      <c r="D377" s="7"/>
      <c r="E377" s="7"/>
      <c r="F377" s="7"/>
      <c r="G377" s="7"/>
      <c r="H377" s="7"/>
      <c r="I377" s="7"/>
      <c r="J377" s="20"/>
      <c r="K377" s="21"/>
    </row>
    <row r="378" spans="1:12" ht="15.75">
      <c r="A378" s="5"/>
      <c r="B378" s="8" t="s">
        <v>1</v>
      </c>
      <c r="C378" s="7"/>
      <c r="D378" s="7"/>
      <c r="E378" s="7"/>
      <c r="F378" s="7"/>
      <c r="G378" s="7"/>
      <c r="H378" s="7"/>
      <c r="I378" s="7"/>
      <c r="J378" s="20"/>
      <c r="K378" s="21"/>
    </row>
    <row r="379" spans="1:12" ht="15.75">
      <c r="A379" s="5"/>
      <c r="B379" s="8" t="s">
        <v>2</v>
      </c>
      <c r="C379" s="7">
        <f>F379+G379+H379+I379+J379+K379</f>
        <v>237700</v>
      </c>
      <c r="D379" s="7"/>
      <c r="E379" s="7"/>
      <c r="F379" s="7"/>
      <c r="G379" s="7"/>
      <c r="H379" s="7">
        <v>0</v>
      </c>
      <c r="I379" s="7">
        <v>7700</v>
      </c>
      <c r="J379" s="20">
        <v>80000</v>
      </c>
      <c r="K379" s="21">
        <v>150000</v>
      </c>
    </row>
    <row r="380" spans="1:12" ht="15.75">
      <c r="A380" s="5"/>
      <c r="B380" s="8" t="s">
        <v>4</v>
      </c>
      <c r="C380" s="7"/>
      <c r="D380" s="7"/>
      <c r="E380" s="7"/>
      <c r="F380" s="7"/>
      <c r="G380" s="7"/>
      <c r="H380" s="7"/>
      <c r="I380" s="7"/>
      <c r="J380" s="20"/>
      <c r="K380" s="21"/>
    </row>
    <row r="381" spans="1:12" ht="15.75">
      <c r="A381" s="5"/>
      <c r="B381" s="8" t="s">
        <v>36</v>
      </c>
      <c r="C381" s="7"/>
      <c r="D381" s="7"/>
      <c r="E381" s="7"/>
      <c r="F381" s="7"/>
      <c r="G381" s="7"/>
      <c r="H381" s="7"/>
      <c r="I381" s="7"/>
      <c r="J381" s="16"/>
      <c r="K381" s="19"/>
    </row>
    <row r="382" spans="1:12" s="22" customFormat="1" ht="18" customHeight="1">
      <c r="A382" s="34"/>
      <c r="B382" s="35" t="s">
        <v>48</v>
      </c>
      <c r="C382" s="36">
        <f>F382+G382+H382+I382+J382+K382</f>
        <v>5772042.7999999998</v>
      </c>
      <c r="D382" s="36">
        <f>D384+D385</f>
        <v>816922.1</v>
      </c>
      <c r="E382" s="36">
        <f t="shared" ref="E382:K382" si="29">E384+E385</f>
        <v>914702.4</v>
      </c>
      <c r="F382" s="36">
        <f>F384+F385</f>
        <v>595644.19999999995</v>
      </c>
      <c r="G382" s="36">
        <f t="shared" si="29"/>
        <v>1059037</v>
      </c>
      <c r="H382" s="36">
        <f>H384+H385</f>
        <v>1006324.4</v>
      </c>
      <c r="I382" s="36">
        <f>I384+I385</f>
        <v>825647.1</v>
      </c>
      <c r="J382" s="36">
        <f t="shared" si="29"/>
        <v>1557713.2</v>
      </c>
      <c r="K382" s="36">
        <f t="shared" si="29"/>
        <v>727676.9</v>
      </c>
      <c r="L382" s="29"/>
    </row>
    <row r="383" spans="1:12" s="24" customFormat="1" ht="17.25" customHeight="1">
      <c r="A383" s="23"/>
      <c r="B383" s="37" t="s">
        <v>3</v>
      </c>
      <c r="C383" s="36"/>
      <c r="D383" s="38"/>
      <c r="E383" s="38"/>
      <c r="F383" s="38"/>
      <c r="G383" s="38"/>
      <c r="H383" s="38"/>
      <c r="I383" s="38"/>
      <c r="J383" s="38"/>
      <c r="K383" s="38"/>
    </row>
    <row r="384" spans="1:12" s="24" customFormat="1" ht="17.25" customHeight="1">
      <c r="A384" s="23"/>
      <c r="B384" s="37" t="s">
        <v>1</v>
      </c>
      <c r="C384" s="36">
        <f>F384+G384+H384+I384+J384+K384</f>
        <v>15800</v>
      </c>
      <c r="D384" s="38">
        <f t="shared" ref="D384:K384" si="30">D216+D222+D228+D234+D240+D246+D252+D258+D264+D270+D276+D282+D288+D294+D300+D306+D312+D318+D324+D330+D336</f>
        <v>12700</v>
      </c>
      <c r="E384" s="38">
        <f t="shared" si="30"/>
        <v>36300</v>
      </c>
      <c r="F384" s="38">
        <f t="shared" si="30"/>
        <v>15800</v>
      </c>
      <c r="G384" s="38">
        <f t="shared" si="30"/>
        <v>0</v>
      </c>
      <c r="H384" s="38">
        <f t="shared" si="30"/>
        <v>0</v>
      </c>
      <c r="I384" s="38">
        <f t="shared" si="30"/>
        <v>0</v>
      </c>
      <c r="J384" s="38">
        <f t="shared" si="30"/>
        <v>0</v>
      </c>
      <c r="K384" s="38">
        <f t="shared" si="30"/>
        <v>0</v>
      </c>
    </row>
    <row r="385" spans="1:12" s="24" customFormat="1" ht="17.25" customHeight="1">
      <c r="A385" s="23"/>
      <c r="B385" s="37" t="s">
        <v>2</v>
      </c>
      <c r="C385" s="36">
        <f>F385+G385+H385+I385+J385+K385</f>
        <v>5756242.7999999998</v>
      </c>
      <c r="D385" s="38">
        <f>D217+D223+D229+D235+D241+D247+D253+D259+D265+D271+D277+D283+D289+D295+D301+D307+D313+D319+D325+D331+D337</f>
        <v>804222.1</v>
      </c>
      <c r="E385" s="38">
        <f>E217+E223+E229+E235+E241+E247+E253+E259+E265+E271+E277+E283+E289+E295+E301+E307+E313+E319+E325+E331+E337+E355</f>
        <v>878402.4</v>
      </c>
      <c r="F385" s="38">
        <f>F217+F223+F229+F235+F241+F247+F253+F259+F265+F271+F277+F283+F289+F295+F301+F307+F313+F319+F325+F331+F337</f>
        <v>579844.19999999995</v>
      </c>
      <c r="G385" s="38">
        <f>G217+G223+G229+G235+G241+G247+G253+G259+G265+G271+G277+G283+G289+G295+G301+G307+G313+G319+G325+G331+G337+G343+G349+G355+G361+G367+G373+G379</f>
        <v>1059037</v>
      </c>
      <c r="H385" s="38">
        <f>H217+H223+H229+H235+H241+H247+H253+H259+H265+H271+H277+H283+H289+H295+H301+H307+H313+H319+H325+H331+H337+H343+H349+H355+H361+H367+H373+H379</f>
        <v>1006324.4</v>
      </c>
      <c r="I385" s="38">
        <f>I217+I223+I229+I235+I241+I247+I253+I259+I265+I271+I277+I283+I289+I295+I301+I307+I313+I319+I325+I331+I337+I343+I349+I355+I361+I367+I373+I379</f>
        <v>825647.1</v>
      </c>
      <c r="J385" s="38">
        <f>J217+J223+J229+J235+J241+J247+J253+J259+J265+J271+J277+J283+J289+J295+J301+J307+J313+J319+J325+J331+J337+J343+J349+J355+J361+J367+J373+J379</f>
        <v>1557713.2</v>
      </c>
      <c r="K385" s="38">
        <f>K217+K223+K229+K235+K241+K247+K253+K259+K265+K271+K277+K283+K289+K295+K301+K307+K313+K319+K325+K331+K337+K343+K349+K355+K361+K367+K373+K379</f>
        <v>727676.9</v>
      </c>
    </row>
    <row r="386" spans="1:12" s="24" customFormat="1" ht="17.25" customHeight="1">
      <c r="A386" s="23"/>
      <c r="B386" s="37" t="s">
        <v>4</v>
      </c>
      <c r="C386" s="36"/>
      <c r="D386" s="38"/>
      <c r="E386" s="38"/>
      <c r="F386" s="38"/>
      <c r="G386" s="38"/>
      <c r="H386" s="38"/>
      <c r="I386" s="38"/>
      <c r="J386" s="39"/>
      <c r="K386" s="40"/>
    </row>
    <row r="387" spans="1:12" s="24" customFormat="1" ht="17.25" customHeight="1">
      <c r="A387" s="23"/>
      <c r="B387" s="37" t="s">
        <v>36</v>
      </c>
      <c r="C387" s="36"/>
      <c r="D387" s="38"/>
      <c r="E387" s="38"/>
      <c r="F387" s="38"/>
      <c r="G387" s="38"/>
      <c r="H387" s="38"/>
      <c r="I387" s="38"/>
      <c r="J387" s="39"/>
      <c r="K387" s="40"/>
    </row>
    <row r="388" spans="1:12" s="11" customFormat="1" ht="39" customHeight="1">
      <c r="A388" s="41"/>
      <c r="B388" s="6" t="s">
        <v>43</v>
      </c>
      <c r="C388" s="42">
        <f>C390+C391+C392+C393</f>
        <v>9440078.4000000004</v>
      </c>
      <c r="D388" s="42">
        <f t="shared" ref="D388:K388" si="31">D390+D391+D392+D393</f>
        <v>1154977.8</v>
      </c>
      <c r="E388" s="42">
        <f>E390+E391+E392+E393</f>
        <v>1421251.9</v>
      </c>
      <c r="F388" s="42">
        <f>F390+F391+F392+F393</f>
        <v>1715259.7</v>
      </c>
      <c r="G388" s="42">
        <f t="shared" si="31"/>
        <v>2199389.9</v>
      </c>
      <c r="H388" s="42">
        <f t="shared" si="31"/>
        <v>2379431.7000000002</v>
      </c>
      <c r="I388" s="42">
        <f>I390+I391+I392+I393</f>
        <v>825647.1</v>
      </c>
      <c r="J388" s="42">
        <f t="shared" si="31"/>
        <v>1592673.1</v>
      </c>
      <c r="K388" s="42">
        <f t="shared" si="31"/>
        <v>727676.9</v>
      </c>
      <c r="L388" s="27"/>
    </row>
    <row r="389" spans="1:12" ht="17.25" customHeight="1">
      <c r="A389" s="5"/>
      <c r="B389" s="8" t="s">
        <v>3</v>
      </c>
      <c r="C389" s="7"/>
      <c r="D389" s="7"/>
      <c r="E389" s="7"/>
      <c r="F389" s="7"/>
      <c r="G389" s="7"/>
      <c r="H389" s="7"/>
      <c r="I389" s="7"/>
      <c r="J389" s="7"/>
      <c r="K389" s="7"/>
    </row>
    <row r="390" spans="1:12" ht="17.25" customHeight="1">
      <c r="A390" s="5"/>
      <c r="B390" s="8" t="s">
        <v>1</v>
      </c>
      <c r="C390" s="7">
        <f t="shared" ref="C390:K390" si="32">C384+C209</f>
        <v>255800</v>
      </c>
      <c r="D390" s="7">
        <f t="shared" si="32"/>
        <v>12700</v>
      </c>
      <c r="E390" s="7">
        <f t="shared" si="32"/>
        <v>36300</v>
      </c>
      <c r="F390" s="7">
        <f t="shared" si="32"/>
        <v>255800</v>
      </c>
      <c r="G390" s="7">
        <f t="shared" si="32"/>
        <v>0</v>
      </c>
      <c r="H390" s="7">
        <f t="shared" si="32"/>
        <v>0</v>
      </c>
      <c r="I390" s="7">
        <f t="shared" si="32"/>
        <v>0</v>
      </c>
      <c r="J390" s="7">
        <f t="shared" si="32"/>
        <v>0</v>
      </c>
      <c r="K390" s="7">
        <f t="shared" si="32"/>
        <v>0</v>
      </c>
    </row>
    <row r="391" spans="1:12" ht="17.25" customHeight="1">
      <c r="A391" s="5"/>
      <c r="B391" s="8" t="s">
        <v>2</v>
      </c>
      <c r="C391" s="7">
        <f t="shared" ref="C391:K391" si="33">C385+C210</f>
        <v>9184278.4000000004</v>
      </c>
      <c r="D391" s="7">
        <f t="shared" si="33"/>
        <v>1142277.8</v>
      </c>
      <c r="E391" s="7">
        <f t="shared" si="33"/>
        <v>1384951.9</v>
      </c>
      <c r="F391" s="7">
        <f t="shared" si="33"/>
        <v>1459459.7</v>
      </c>
      <c r="G391" s="7">
        <f t="shared" si="33"/>
        <v>2199389.9</v>
      </c>
      <c r="H391" s="7">
        <f t="shared" si="33"/>
        <v>2379431.7000000002</v>
      </c>
      <c r="I391" s="7">
        <f t="shared" si="33"/>
        <v>825647.1</v>
      </c>
      <c r="J391" s="7">
        <f t="shared" si="33"/>
        <v>1592673.1</v>
      </c>
      <c r="K391" s="7">
        <f t="shared" si="33"/>
        <v>727676.9</v>
      </c>
    </row>
    <row r="392" spans="1:12" ht="17.25" customHeight="1">
      <c r="A392" s="5"/>
      <c r="B392" s="8" t="s">
        <v>4</v>
      </c>
      <c r="C392" s="7">
        <f t="shared" ref="C392:K392" si="34">C386+C211</f>
        <v>0</v>
      </c>
      <c r="D392" s="7">
        <f t="shared" si="34"/>
        <v>0</v>
      </c>
      <c r="E392" s="7">
        <f t="shared" si="34"/>
        <v>0</v>
      </c>
      <c r="F392" s="7">
        <f t="shared" si="34"/>
        <v>0</v>
      </c>
      <c r="G392" s="7">
        <f t="shared" si="34"/>
        <v>0</v>
      </c>
      <c r="H392" s="7">
        <f t="shared" si="34"/>
        <v>0</v>
      </c>
      <c r="I392" s="7">
        <f t="shared" si="34"/>
        <v>0</v>
      </c>
      <c r="J392" s="7">
        <f t="shared" si="34"/>
        <v>0</v>
      </c>
      <c r="K392" s="7">
        <f t="shared" si="34"/>
        <v>0</v>
      </c>
    </row>
    <row r="393" spans="1:12" ht="17.25" customHeight="1">
      <c r="A393" s="5"/>
      <c r="B393" s="8" t="s">
        <v>36</v>
      </c>
      <c r="C393" s="7">
        <f t="shared" ref="C393:K393" si="35">C387+C212</f>
        <v>0</v>
      </c>
      <c r="D393" s="7">
        <f t="shared" si="35"/>
        <v>0</v>
      </c>
      <c r="E393" s="7">
        <f t="shared" si="35"/>
        <v>0</v>
      </c>
      <c r="F393" s="7">
        <f t="shared" si="35"/>
        <v>0</v>
      </c>
      <c r="G393" s="7">
        <f t="shared" si="35"/>
        <v>0</v>
      </c>
      <c r="H393" s="7">
        <f t="shared" si="35"/>
        <v>0</v>
      </c>
      <c r="I393" s="7">
        <f t="shared" si="35"/>
        <v>0</v>
      </c>
      <c r="J393" s="7">
        <f t="shared" si="35"/>
        <v>0</v>
      </c>
      <c r="K393" s="7">
        <f t="shared" si="35"/>
        <v>0</v>
      </c>
    </row>
    <row r="394" spans="1:12" s="25" customFormat="1" ht="36" customHeight="1">
      <c r="A394" s="60" t="s">
        <v>49</v>
      </c>
      <c r="B394" s="61"/>
      <c r="C394" s="61"/>
      <c r="D394" s="61"/>
      <c r="E394" s="61"/>
      <c r="F394" s="61"/>
      <c r="G394" s="61"/>
      <c r="H394" s="61"/>
      <c r="I394" s="61"/>
      <c r="J394" s="61"/>
      <c r="K394" s="62"/>
    </row>
    <row r="395" spans="1:12" ht="41.25" customHeight="1">
      <c r="A395" s="5">
        <v>1</v>
      </c>
      <c r="B395" s="8" t="s">
        <v>40</v>
      </c>
      <c r="C395" s="7"/>
      <c r="D395" s="7"/>
      <c r="E395" s="7"/>
      <c r="F395" s="7"/>
      <c r="G395" s="7"/>
      <c r="H395" s="7"/>
      <c r="I395" s="7"/>
      <c r="J395" s="16"/>
      <c r="K395" s="19"/>
    </row>
    <row r="396" spans="1:12" ht="37.5" customHeight="1">
      <c r="A396" s="23"/>
      <c r="B396" s="8" t="s">
        <v>60</v>
      </c>
      <c r="C396" s="7">
        <f>C398+C399+C400+C401</f>
        <v>8430.5</v>
      </c>
      <c r="D396" s="7"/>
      <c r="E396" s="7"/>
      <c r="F396" s="7">
        <f>F398+F399+F400+F401</f>
        <v>8430.5</v>
      </c>
      <c r="G396" s="7"/>
      <c r="H396" s="7"/>
      <c r="I396" s="7"/>
      <c r="J396" s="16"/>
      <c r="K396" s="19"/>
    </row>
    <row r="397" spans="1:12" ht="16.5" customHeight="1">
      <c r="A397" s="23"/>
      <c r="B397" s="8" t="s">
        <v>3</v>
      </c>
      <c r="C397" s="7"/>
      <c r="D397" s="7"/>
      <c r="E397" s="7"/>
      <c r="F397" s="7"/>
      <c r="G397" s="7"/>
      <c r="H397" s="7"/>
      <c r="I397" s="7"/>
      <c r="J397" s="16"/>
      <c r="K397" s="19"/>
    </row>
    <row r="398" spans="1:12" ht="16.5" customHeight="1">
      <c r="A398" s="23"/>
      <c r="B398" s="8" t="s">
        <v>1</v>
      </c>
      <c r="C398" s="7"/>
      <c r="D398" s="7"/>
      <c r="E398" s="7"/>
      <c r="F398" s="7"/>
      <c r="G398" s="7"/>
      <c r="H398" s="7"/>
      <c r="I398" s="7"/>
      <c r="J398" s="16"/>
      <c r="K398" s="19"/>
    </row>
    <row r="399" spans="1:12" ht="16.5" customHeight="1">
      <c r="A399" s="23"/>
      <c r="B399" s="8" t="s">
        <v>2</v>
      </c>
      <c r="C399" s="7">
        <v>8430.5</v>
      </c>
      <c r="D399" s="7"/>
      <c r="E399" s="7"/>
      <c r="F399" s="7">
        <v>8430.5</v>
      </c>
      <c r="G399" s="7"/>
      <c r="H399" s="7"/>
      <c r="I399" s="7"/>
      <c r="J399" s="16"/>
      <c r="K399" s="19"/>
    </row>
    <row r="400" spans="1:12" ht="16.5" customHeight="1">
      <c r="A400" s="23"/>
      <c r="B400" s="8" t="s">
        <v>4</v>
      </c>
      <c r="C400" s="7"/>
      <c r="D400" s="7"/>
      <c r="E400" s="7"/>
      <c r="F400" s="7"/>
      <c r="G400" s="7"/>
      <c r="H400" s="7"/>
      <c r="I400" s="7"/>
      <c r="J400" s="16"/>
      <c r="K400" s="19"/>
    </row>
    <row r="401" spans="1:11" ht="16.5" customHeight="1">
      <c r="A401" s="23"/>
      <c r="B401" s="8" t="s">
        <v>36</v>
      </c>
      <c r="C401" s="7"/>
      <c r="D401" s="7"/>
      <c r="E401" s="7"/>
      <c r="F401" s="7"/>
      <c r="G401" s="7"/>
      <c r="H401" s="7"/>
      <c r="I401" s="7"/>
      <c r="J401" s="16"/>
      <c r="K401" s="19"/>
    </row>
    <row r="402" spans="1:11" s="24" customFormat="1" ht="51" customHeight="1">
      <c r="A402" s="23"/>
      <c r="B402" s="35" t="s">
        <v>41</v>
      </c>
      <c r="C402" s="7">
        <f>C404+C405+C406+C407</f>
        <v>8430.5</v>
      </c>
      <c r="D402" s="38"/>
      <c r="E402" s="38"/>
      <c r="F402" s="7">
        <f>F404+F405+F406+F407</f>
        <v>8430.5</v>
      </c>
      <c r="G402" s="38"/>
      <c r="H402" s="38"/>
      <c r="I402" s="38"/>
      <c r="J402" s="39"/>
      <c r="K402" s="40"/>
    </row>
    <row r="403" spans="1:11" ht="15" customHeight="1">
      <c r="A403" s="5"/>
      <c r="B403" s="37" t="s">
        <v>3</v>
      </c>
      <c r="C403" s="7"/>
      <c r="D403" s="7"/>
      <c r="E403" s="7"/>
      <c r="F403" s="7"/>
      <c r="G403" s="7"/>
      <c r="H403" s="7"/>
      <c r="I403" s="7"/>
      <c r="J403" s="16"/>
      <c r="K403" s="19"/>
    </row>
    <row r="404" spans="1:11" ht="15" customHeight="1">
      <c r="A404" s="5"/>
      <c r="B404" s="37" t="s">
        <v>1</v>
      </c>
      <c r="C404" s="7"/>
      <c r="D404" s="7"/>
      <c r="E404" s="7"/>
      <c r="F404" s="7"/>
      <c r="G404" s="7"/>
      <c r="H404" s="7"/>
      <c r="I404" s="7"/>
      <c r="J404" s="16"/>
      <c r="K404" s="19"/>
    </row>
    <row r="405" spans="1:11" ht="15" customHeight="1">
      <c r="A405" s="5"/>
      <c r="B405" s="37" t="s">
        <v>2</v>
      </c>
      <c r="C405" s="7">
        <f>C399</f>
        <v>8430.5</v>
      </c>
      <c r="D405" s="7"/>
      <c r="E405" s="7"/>
      <c r="F405" s="7">
        <f>F399</f>
        <v>8430.5</v>
      </c>
      <c r="G405" s="7"/>
      <c r="H405" s="7"/>
      <c r="I405" s="7"/>
      <c r="J405" s="16"/>
      <c r="K405" s="19"/>
    </row>
    <row r="406" spans="1:11" ht="15" customHeight="1">
      <c r="A406" s="5"/>
      <c r="B406" s="37" t="s">
        <v>4</v>
      </c>
      <c r="C406" s="43"/>
      <c r="D406" s="7"/>
      <c r="E406" s="7"/>
      <c r="F406" s="7"/>
      <c r="G406" s="7"/>
      <c r="H406" s="44"/>
      <c r="I406" s="44"/>
      <c r="J406" s="19"/>
      <c r="K406" s="19"/>
    </row>
    <row r="407" spans="1:11" ht="15" customHeight="1">
      <c r="A407" s="5"/>
      <c r="B407" s="37" t="s">
        <v>36</v>
      </c>
      <c r="C407" s="43"/>
      <c r="D407" s="7"/>
      <c r="E407" s="7"/>
      <c r="F407" s="7"/>
      <c r="G407" s="7"/>
      <c r="H407" s="44"/>
      <c r="I407" s="44"/>
      <c r="J407" s="19"/>
      <c r="K407" s="19"/>
    </row>
    <row r="408" spans="1:11" ht="15" customHeight="1">
      <c r="A408" s="5"/>
      <c r="B408" s="6" t="s">
        <v>42</v>
      </c>
      <c r="C408" s="42">
        <f>C410+C411+C412+C413</f>
        <v>9448508.9000000004</v>
      </c>
      <c r="D408" s="42">
        <f t="shared" ref="D408:K408" si="36">D410+D411+D412+D413</f>
        <v>1154977.8</v>
      </c>
      <c r="E408" s="42">
        <f t="shared" si="36"/>
        <v>1421251.9</v>
      </c>
      <c r="F408" s="42">
        <f>F410+F411+F412+F413</f>
        <v>1723690.2</v>
      </c>
      <c r="G408" s="42">
        <f t="shared" si="36"/>
        <v>2199389.9</v>
      </c>
      <c r="H408" s="42">
        <f t="shared" si="36"/>
        <v>2379431.7000000002</v>
      </c>
      <c r="I408" s="42">
        <f>I410+I411+I412+I413</f>
        <v>825647.1</v>
      </c>
      <c r="J408" s="42">
        <f t="shared" si="36"/>
        <v>1592673.1</v>
      </c>
      <c r="K408" s="42">
        <f t="shared" si="36"/>
        <v>727676.9</v>
      </c>
    </row>
    <row r="409" spans="1:11" ht="15" customHeight="1">
      <c r="A409" s="5"/>
      <c r="B409" s="8" t="s">
        <v>3</v>
      </c>
      <c r="C409" s="43"/>
      <c r="D409" s="42"/>
      <c r="E409" s="42"/>
      <c r="F409" s="42"/>
      <c r="G409" s="42"/>
      <c r="H409" s="45"/>
      <c r="I409" s="45"/>
      <c r="J409" s="46"/>
      <c r="K409" s="46"/>
    </row>
    <row r="410" spans="1:11" ht="15" customHeight="1">
      <c r="A410" s="5"/>
      <c r="B410" s="8" t="s">
        <v>1</v>
      </c>
      <c r="C410" s="43">
        <f t="shared" ref="C410:K410" si="37">C384+C209+C404</f>
        <v>255800</v>
      </c>
      <c r="D410" s="43">
        <f t="shared" si="37"/>
        <v>12700</v>
      </c>
      <c r="E410" s="43">
        <f t="shared" si="37"/>
        <v>36300</v>
      </c>
      <c r="F410" s="43">
        <f t="shared" si="37"/>
        <v>255800</v>
      </c>
      <c r="G410" s="43">
        <f t="shared" si="37"/>
        <v>0</v>
      </c>
      <c r="H410" s="43">
        <f t="shared" si="37"/>
        <v>0</v>
      </c>
      <c r="I410" s="43">
        <f t="shared" si="37"/>
        <v>0</v>
      </c>
      <c r="J410" s="43">
        <f t="shared" si="37"/>
        <v>0</v>
      </c>
      <c r="K410" s="43">
        <f t="shared" si="37"/>
        <v>0</v>
      </c>
    </row>
    <row r="411" spans="1:11" ht="15" customHeight="1">
      <c r="A411" s="5"/>
      <c r="B411" s="8" t="s">
        <v>2</v>
      </c>
      <c r="C411" s="43">
        <f t="shared" ref="C411:K411" si="38">C385+C210+C405</f>
        <v>9192708.9000000004</v>
      </c>
      <c r="D411" s="43">
        <f t="shared" si="38"/>
        <v>1142277.8</v>
      </c>
      <c r="E411" s="43">
        <f t="shared" si="38"/>
        <v>1384951.9</v>
      </c>
      <c r="F411" s="43">
        <f t="shared" si="38"/>
        <v>1467890.2</v>
      </c>
      <c r="G411" s="43">
        <f t="shared" si="38"/>
        <v>2199389.9</v>
      </c>
      <c r="H411" s="43">
        <f t="shared" si="38"/>
        <v>2379431.7000000002</v>
      </c>
      <c r="I411" s="43">
        <f t="shared" si="38"/>
        <v>825647.1</v>
      </c>
      <c r="J411" s="43">
        <f t="shared" si="38"/>
        <v>1592673.1</v>
      </c>
      <c r="K411" s="43">
        <f t="shared" si="38"/>
        <v>727676.9</v>
      </c>
    </row>
    <row r="412" spans="1:11" ht="15" customHeight="1">
      <c r="A412" s="5"/>
      <c r="B412" s="8" t="s">
        <v>4</v>
      </c>
      <c r="C412" s="43">
        <f t="shared" ref="C412:K412" si="39">C386+C211+C406</f>
        <v>0</v>
      </c>
      <c r="D412" s="43">
        <f t="shared" si="39"/>
        <v>0</v>
      </c>
      <c r="E412" s="43">
        <f t="shared" si="39"/>
        <v>0</v>
      </c>
      <c r="F412" s="43">
        <f t="shared" si="39"/>
        <v>0</v>
      </c>
      <c r="G412" s="43">
        <f t="shared" si="39"/>
        <v>0</v>
      </c>
      <c r="H412" s="43">
        <f t="shared" si="39"/>
        <v>0</v>
      </c>
      <c r="I412" s="43">
        <f t="shared" si="39"/>
        <v>0</v>
      </c>
      <c r="J412" s="43">
        <f t="shared" si="39"/>
        <v>0</v>
      </c>
      <c r="K412" s="43">
        <f t="shared" si="39"/>
        <v>0</v>
      </c>
    </row>
    <row r="413" spans="1:11" ht="15" customHeight="1">
      <c r="A413" s="5"/>
      <c r="B413" s="8" t="s">
        <v>36</v>
      </c>
      <c r="C413" s="43">
        <f t="shared" ref="C413:K413" si="40">C387+C212+C407</f>
        <v>0</v>
      </c>
      <c r="D413" s="43">
        <f t="shared" si="40"/>
        <v>0</v>
      </c>
      <c r="E413" s="43">
        <f t="shared" si="40"/>
        <v>0</v>
      </c>
      <c r="F413" s="43">
        <f t="shared" si="40"/>
        <v>0</v>
      </c>
      <c r="G413" s="43">
        <f t="shared" si="40"/>
        <v>0</v>
      </c>
      <c r="H413" s="43">
        <f t="shared" si="40"/>
        <v>0</v>
      </c>
      <c r="I413" s="43">
        <f t="shared" si="40"/>
        <v>0</v>
      </c>
      <c r="J413" s="43">
        <f t="shared" si="40"/>
        <v>0</v>
      </c>
      <c r="K413" s="43">
        <f t="shared" si="40"/>
        <v>0</v>
      </c>
    </row>
    <row r="414" spans="1:11" ht="15" customHeight="1">
      <c r="A414" s="12"/>
      <c r="B414" s="13"/>
      <c r="C414" s="18"/>
      <c r="D414" s="14"/>
      <c r="E414" s="14"/>
      <c r="F414" s="14"/>
      <c r="G414" s="14"/>
      <c r="H414" s="26"/>
      <c r="I414" s="26"/>
      <c r="J414" s="10"/>
      <c r="K414" s="10"/>
    </row>
    <row r="415" spans="1:11" ht="49.5" customHeight="1">
      <c r="A415" s="48"/>
      <c r="B415" s="48"/>
      <c r="C415" s="48"/>
      <c r="D415" s="4"/>
      <c r="E415" s="4"/>
      <c r="H415" s="59"/>
      <c r="I415" s="59"/>
      <c r="J415" s="59"/>
      <c r="K415" s="59"/>
    </row>
    <row r="416" spans="1:11" ht="15.75">
      <c r="A416" s="15"/>
      <c r="B416" s="1"/>
      <c r="C416" s="2"/>
      <c r="D416" s="2"/>
    </row>
    <row r="417" spans="1:4" ht="15.75">
      <c r="A417" s="2"/>
      <c r="B417" s="1"/>
      <c r="C417" s="2"/>
      <c r="D417" s="2"/>
    </row>
    <row r="418" spans="1:4" ht="15.75">
      <c r="B418" s="1"/>
      <c r="C418" s="2"/>
      <c r="D418" s="2"/>
    </row>
    <row r="419" spans="1:4" ht="15.75">
      <c r="A419" s="2"/>
      <c r="B419" s="1"/>
      <c r="C419" s="2"/>
      <c r="D419" s="2"/>
    </row>
    <row r="420" spans="1:4" ht="15.75">
      <c r="B420" s="1"/>
    </row>
    <row r="421" spans="1:4" ht="15.75">
      <c r="B421" s="1"/>
    </row>
    <row r="422" spans="1:4" ht="15.75">
      <c r="B422" s="1"/>
    </row>
    <row r="423" spans="1:4" ht="15.75">
      <c r="B423" s="1"/>
    </row>
    <row r="424" spans="1:4" ht="15.75">
      <c r="B424" s="1"/>
    </row>
    <row r="425" spans="1:4" ht="15.75">
      <c r="B425" s="1"/>
    </row>
    <row r="426" spans="1:4" ht="15.75">
      <c r="B426" s="1"/>
    </row>
    <row r="427" spans="1:4" ht="15.75">
      <c r="B427" s="1"/>
    </row>
    <row r="428" spans="1:4" ht="15.75">
      <c r="B428" s="1"/>
    </row>
    <row r="429" spans="1:4" ht="15.75">
      <c r="B429" s="1"/>
    </row>
    <row r="430" spans="1:4" ht="15.75">
      <c r="B430" s="1"/>
    </row>
    <row r="431" spans="1:4" ht="15.75">
      <c r="B431" s="1"/>
    </row>
    <row r="432" spans="1:4" ht="15.75">
      <c r="B432" s="1"/>
    </row>
    <row r="433" spans="2:2" ht="15.75">
      <c r="B433" s="1"/>
    </row>
    <row r="434" spans="2:2" ht="15.75">
      <c r="B434" s="1"/>
    </row>
    <row r="435" spans="2:2" ht="15.75">
      <c r="B435" s="1"/>
    </row>
    <row r="436" spans="2:2" ht="15.75">
      <c r="B436" s="1"/>
    </row>
    <row r="437" spans="2:2" ht="15.75">
      <c r="B437" s="1"/>
    </row>
    <row r="438" spans="2:2" ht="15.75">
      <c r="B438" s="1"/>
    </row>
    <row r="439" spans="2:2" ht="15.75">
      <c r="B439" s="1"/>
    </row>
    <row r="440" spans="2:2" ht="15.75">
      <c r="B440" s="1"/>
    </row>
    <row r="441" spans="2:2" ht="15.75">
      <c r="B441" s="1"/>
    </row>
  </sheetData>
  <customSheetViews>
    <customSheetView guid="{CDE1D6F6-68DF-42F8-B01A-FF6465B24CCD}" scale="70" showPageBreaks="1" fitToPage="1" printArea="1" showAutoFilter="1" view="pageBreakPreview">
      <pane xSplit="2" ySplit="6" topLeftCell="C367" activePane="bottomRight" state="frozen"/>
      <selection pane="bottomRight" activeCell="I387" sqref="I387"/>
      <rowBreaks count="57" manualBreakCount="57">
        <brk id="29" max="10" man="1"/>
        <brk id="30" max="10" man="1"/>
        <brk id="31" max="10" man="1"/>
        <brk id="34" max="10" man="1"/>
        <brk id="56" max="10" man="1"/>
        <brk id="59" max="10" man="1"/>
        <brk id="61" max="10" man="1"/>
        <brk id="64" max="10" man="1"/>
        <brk id="70" max="10" man="1"/>
        <brk id="71" max="10" man="1"/>
        <brk id="87" max="10" man="1"/>
        <brk id="93" max="10" man="1"/>
        <brk id="95" max="10" man="1"/>
        <brk id="96" max="10" man="1"/>
        <brk id="103" max="10" man="1"/>
        <brk id="104" max="10" man="1"/>
        <brk id="112" max="10" man="1"/>
        <brk id="118" max="10" man="1"/>
        <brk id="120" max="13" man="1"/>
        <brk id="154" max="10" man="1"/>
        <brk id="168" max="10" man="1"/>
        <brk id="170" max="10" man="1"/>
        <brk id="172" max="10" man="1"/>
        <brk id="176" max="10" man="1"/>
        <brk id="177" max="10" man="1"/>
        <brk id="185" max="10" man="1"/>
        <brk id="186" max="10" man="1"/>
        <brk id="189" max="10" man="1"/>
        <brk id="208" max="10" man="1"/>
        <brk id="231" max="10" man="1"/>
        <brk id="234" max="13" man="1"/>
        <brk id="240" max="10" man="1"/>
        <brk id="242" max="10" man="1"/>
        <brk id="264" max="10" man="1"/>
        <brk id="278" max="10" man="1"/>
        <brk id="279" max="10" man="1"/>
        <brk id="283" max="10" man="1"/>
        <brk id="286" max="10" man="1"/>
        <brk id="290" max="10" man="1"/>
        <brk id="291" max="10" man="1"/>
        <brk id="306" max="10" man="1"/>
        <brk id="340" max="10" man="1"/>
        <brk id="342" max="10" man="1"/>
        <brk id="345" max="10" man="1"/>
        <brk id="352" max="13" man="1"/>
        <brk id="354" max="10" man="1"/>
        <brk id="355" max="10" man="1"/>
        <brk id="366" max="10" man="1"/>
        <brk id="369" max="10" man="1"/>
        <brk id="374" max="10" man="1"/>
        <brk id="375" max="10" man="1"/>
        <brk id="379" max="10" man="1"/>
        <brk id="398" max="10" man="1"/>
        <brk id="400" max="10" man="1"/>
        <brk id="410" max="10" man="1"/>
        <brk id="412" max="10" man="1"/>
        <brk id="414" max="9" man="1"/>
      </rowBreaks>
      <pageMargins left="0.43307086614173229" right="0.19685039370078741" top="0.19685039370078741" bottom="0.39370078740157483" header="0.19685039370078741" footer="0"/>
      <pageSetup paperSize="9" scale="45" fitToHeight="26" orientation="portrait" useFirstPageNumber="1" r:id="rId1"/>
      <headerFooter differentFirst="1" alignWithMargins="0">
        <oddHeader>&amp;C&amp;P</oddHeader>
      </headerFooter>
      <autoFilter ref="B1:K1"/>
    </customSheetView>
    <customSheetView guid="{79431AB7-AE9E-4796-B6B9-5A5E5CD8FF2B}" scale="60" showPageBreaks="1" fitToPage="1" printArea="1" showAutoFilter="1" view="pageBreakPreview">
      <pane xSplit="2" ySplit="5" topLeftCell="C15" activePane="bottomRight" state="frozen"/>
      <selection pane="bottomRight" activeCell="A201" sqref="A201:IV205"/>
      <rowBreaks count="55" manualBreakCount="55">
        <brk id="28" max="10" man="1"/>
        <brk id="29" max="10" man="1"/>
        <brk id="30" max="10" man="1"/>
        <brk id="33" max="10" man="1"/>
        <brk id="55" max="10" man="1"/>
        <brk id="58" max="10" man="1"/>
        <brk id="60" max="10" man="1"/>
        <brk id="63" max="10" man="1"/>
        <brk id="69" max="10" man="1"/>
        <brk id="70" max="10" man="1"/>
        <brk id="86" max="10" man="1"/>
        <brk id="92" max="10" man="1"/>
        <brk id="95" max="10" man="1"/>
        <brk id="97" max="10" man="1"/>
        <brk id="102" max="10" man="1"/>
        <brk id="103" max="10" man="1"/>
        <brk id="111" max="10" man="1"/>
        <brk id="117" max="10" man="1"/>
        <brk id="119" max="10" man="1"/>
        <brk id="153" max="10" man="1"/>
        <brk id="167" max="10" man="1"/>
        <brk id="169" max="10" man="1"/>
        <brk id="171" max="10" man="1"/>
        <brk id="175" max="10" man="1"/>
        <brk id="176" max="10" man="1"/>
        <brk id="185" max="10" man="1"/>
        <brk id="186" max="10" man="1"/>
        <brk id="187" max="10" man="1"/>
        <brk id="189" max="10" man="1"/>
        <brk id="207" max="10" man="1"/>
        <brk id="230" max="10" man="1"/>
        <brk id="239" max="10" man="1"/>
        <brk id="241" max="10" man="1"/>
        <brk id="263" max="10" man="1"/>
        <brk id="277" max="10" man="1"/>
        <brk id="281" max="10" man="1"/>
        <brk id="283" max="10" man="1"/>
        <brk id="284" max="10" man="1"/>
        <brk id="290" max="10" man="1"/>
        <brk id="305" max="10" man="1"/>
        <brk id="339" max="10" man="1"/>
        <brk id="341" max="10" man="1"/>
        <brk id="344" max="10" man="1"/>
        <brk id="353" max="10" man="1"/>
        <brk id="354" max="10" man="1"/>
        <brk id="373" max="10" man="1"/>
        <brk id="374" max="10" man="1"/>
        <brk id="375" max="10" man="1"/>
        <brk id="379" max="10" man="1"/>
        <brk id="380" max="10" man="1"/>
        <brk id="397" max="10" man="1"/>
        <brk id="399" max="10" man="1"/>
        <brk id="409" max="10" man="1"/>
        <brk id="411" max="10" man="1"/>
        <brk id="413" max="10" man="1"/>
      </rowBreaks>
      <pageMargins left="0.43307086614173229" right="0.19685039370078741" top="0.19685039370078741" bottom="0.39370078740157483" header="0.19685039370078741" footer="0"/>
      <pageSetup paperSize="9" scale="45" fitToHeight="26" orientation="portrait" useFirstPageNumber="1" r:id="rId2"/>
      <headerFooter differentFirst="1" alignWithMargins="0">
        <oddHeader>&amp;C&amp;P</oddHeader>
      </headerFooter>
      <autoFilter ref="B1:K1"/>
    </customSheetView>
    <customSheetView guid="{EBD0E2FD-B5B0-491C-9DB7-B8851CE1D29D}" scale="60" showPageBreaks="1" fitToPage="1" printArea="1" showAutoFilter="1" view="pageBreakPreview">
      <pane xSplit="2" ySplit="5" topLeftCell="C384" activePane="bottomRight" state="frozen"/>
      <selection pane="bottomRight" activeCell="A415" sqref="A415:C415"/>
      <rowBreaks count="54" manualBreakCount="54">
        <brk id="28" max="10" man="1"/>
        <brk id="29" max="10" man="1"/>
        <brk id="30" max="10" man="1"/>
        <brk id="33" max="10" man="1"/>
        <brk id="55" max="10" man="1"/>
        <brk id="58" max="10" man="1"/>
        <brk id="60" max="10" man="1"/>
        <brk id="63" max="10" man="1"/>
        <brk id="69" max="10" man="1"/>
        <brk id="70" max="10" man="1"/>
        <brk id="86" max="10" man="1"/>
        <brk id="92" max="10" man="1"/>
        <brk id="95" max="10" man="1"/>
        <brk id="97" max="10" man="1"/>
        <brk id="102" max="10" man="1"/>
        <brk id="103" max="10" man="1"/>
        <brk id="111" max="10" man="1"/>
        <brk id="117" max="10" man="1"/>
        <brk id="119" max="10" man="1"/>
        <brk id="153" max="10" man="1"/>
        <brk id="167" max="10" man="1"/>
        <brk id="169" max="10" man="1"/>
        <brk id="171" max="10" man="1"/>
        <brk id="175" max="10" man="1"/>
        <brk id="176" max="10" man="1"/>
        <brk id="185" max="10" man="1"/>
        <brk id="186" max="10" man="1"/>
        <brk id="187" max="10" man="1"/>
        <brk id="189" max="10" man="1"/>
        <brk id="202" max="10" man="1"/>
        <brk id="225" max="10" man="1"/>
        <brk id="234" max="10" man="1"/>
        <brk id="236" max="10" man="1"/>
        <brk id="258" max="10" man="1"/>
        <brk id="272" max="10" man="1"/>
        <brk id="278" max="10" man="1"/>
        <brk id="279" max="10" man="1"/>
        <brk id="285" max="10" man="1"/>
        <brk id="297" max="10" man="1"/>
        <brk id="306" max="10" man="1"/>
        <brk id="340" max="10" man="1"/>
        <brk id="342" max="10" man="1"/>
        <brk id="345" max="10" man="1"/>
        <brk id="354" max="10" man="1"/>
        <brk id="355" max="10" man="1"/>
        <brk id="374" max="10" man="1"/>
        <brk id="376" max="10" man="1"/>
        <brk id="380" max="10" man="1"/>
        <brk id="381" max="10" man="1"/>
        <brk id="398" max="10" man="1"/>
        <brk id="400" max="10" man="1"/>
        <brk id="410" max="10" man="1"/>
        <brk id="412" max="10" man="1"/>
        <brk id="414" max="10" man="1"/>
      </rowBreaks>
      <pageMargins left="0.43307086614173229" right="0.19685039370078741" top="0.19685039370078741" bottom="0.39370078740157483" header="0.19685039370078741" footer="0"/>
      <pageSetup paperSize="9" scale="45" fitToHeight="26" orientation="portrait" useFirstPageNumber="1" r:id="rId3"/>
      <headerFooter differentFirst="1" alignWithMargins="0">
        <oddHeader>&amp;C&amp;P</oddHeader>
      </headerFooter>
      <autoFilter ref="B1:K1"/>
    </customSheetView>
    <customSheetView guid="{187BA879-0328-4841-A077-67BB47F91270}" scale="60" showPageBreaks="1" fitToPage="1" printArea="1" showAutoFilter="1" view="pageBreakPreview">
      <pane xSplit="2" ySplit="5" topLeftCell="C384" activePane="bottomRight" state="frozen"/>
      <selection pane="bottomRight" activeCell="A415" sqref="A415:C415"/>
      <rowBreaks count="56" manualBreakCount="56">
        <brk id="28" max="10" man="1"/>
        <brk id="29" max="10" man="1"/>
        <brk id="30" max="10" man="1"/>
        <brk id="33" max="10" man="1"/>
        <brk id="55" max="10" man="1"/>
        <brk id="58" max="10" man="1"/>
        <brk id="60" max="10" man="1"/>
        <brk id="63" max="10" man="1"/>
        <brk id="69" max="10" man="1"/>
        <brk id="70" max="10" man="1"/>
        <brk id="86" max="10" man="1"/>
        <brk id="92" max="10" man="1"/>
        <brk id="95" max="10" man="1"/>
        <brk id="97" max="10" man="1"/>
        <brk id="98" max="10" man="1"/>
        <brk id="102" max="10" man="1"/>
        <brk id="103" max="10" man="1"/>
        <brk id="111" max="10" man="1"/>
        <brk id="117" max="10" man="1"/>
        <brk id="119" max="10" man="1"/>
        <brk id="153" max="10" man="1"/>
        <brk id="167" max="10" man="1"/>
        <brk id="169" max="10" man="1"/>
        <brk id="171" max="10" man="1"/>
        <brk id="175" max="10" man="1"/>
        <brk id="176" max="10" man="1"/>
        <brk id="185" max="10" man="1"/>
        <brk id="186" max="10" man="1"/>
        <brk id="187" max="10" man="1"/>
        <brk id="196" max="10" man="1"/>
        <brk id="202" max="10" man="1"/>
        <brk id="225" max="10" man="1"/>
        <brk id="234" max="10" man="1"/>
        <brk id="236" max="10" man="1"/>
        <brk id="258" max="10" man="1"/>
        <brk id="272" max="10" man="1"/>
        <brk id="278" max="10" man="1"/>
        <brk id="279" max="10" man="1"/>
        <brk id="285" max="10" man="1"/>
        <brk id="296" max="10" man="1"/>
        <brk id="297" max="10" man="1"/>
        <brk id="306" max="10" man="1"/>
        <brk id="340" max="10" man="1"/>
        <brk id="342" max="10" man="1"/>
        <brk id="345" max="10" man="1"/>
        <brk id="354" max="10" man="1"/>
        <brk id="355" max="10" man="1"/>
        <brk id="374" max="10" man="1"/>
        <brk id="380" max="10" man="1"/>
        <brk id="381" max="10" man="1"/>
        <brk id="391" max="10" man="1"/>
        <brk id="398" max="10" man="1"/>
        <brk id="400" max="10" man="1"/>
        <brk id="410" max="10" man="1"/>
        <brk id="412" max="10" man="1"/>
        <brk id="414" max="10" man="1"/>
      </rowBreaks>
      <pageMargins left="0.43307086614173229" right="0.19685039370078741" top="0.19685039370078741" bottom="0.39370078740157483" header="0.19685039370078741" footer="0"/>
      <pageSetup paperSize="9" scale="43" fitToHeight="26" orientation="portrait" useFirstPageNumber="1" r:id="rId4"/>
      <headerFooter differentFirst="1" alignWithMargins="0">
        <oddHeader>&amp;C&amp;P</oddHeader>
      </headerFooter>
      <autoFilter ref="B1:K1"/>
    </customSheetView>
    <customSheetView guid="{642A6E18-9D01-478B-B148-A168333C8EF5}" scale="60" showPageBreaks="1" fitToPage="1" printArea="1" showAutoFilter="1" hiddenRows="1" view="pageBreakPreview">
      <pane xSplit="2" ySplit="5" topLeftCell="C6" activePane="bottomRight" state="frozen"/>
      <selection pane="bottomRight" activeCell="H200" sqref="H200"/>
      <rowBreaks count="52" manualBreakCount="52">
        <brk id="28" max="9" man="1"/>
        <brk id="29" max="9" man="1"/>
        <brk id="30" max="9" man="1"/>
        <brk id="33" max="9" man="1"/>
        <brk id="55" max="9" man="1"/>
        <brk id="58" max="9" man="1"/>
        <brk id="60" max="9" man="1"/>
        <brk id="63" max="9" man="1"/>
        <brk id="69" max="9" man="1"/>
        <brk id="70" max="9" man="1"/>
        <brk id="86" max="9" man="1"/>
        <brk id="92" max="9" man="1"/>
        <brk id="95" max="10" man="1"/>
        <brk id="97" max="10" man="1"/>
        <brk id="102" max="9" man="1"/>
        <brk id="103" max="11" man="1"/>
        <brk id="111" max="9" man="1"/>
        <brk id="117" max="9" man="1"/>
        <brk id="119" max="9" man="1"/>
        <brk id="153" max="9" man="1"/>
        <brk id="167" max="9" man="1"/>
        <brk id="169" max="9" man="1"/>
        <brk id="171" max="9" man="1"/>
        <brk id="175" max="9" man="1"/>
        <brk id="176" max="9" man="1"/>
        <brk id="185" max="9" man="1"/>
        <brk id="186" max="10" man="1"/>
        <brk id="187" max="10" man="1"/>
        <brk id="202" max="9" man="1"/>
        <brk id="225" max="9" man="1"/>
        <brk id="234" max="9" man="1"/>
        <brk id="236" max="9" man="1"/>
        <brk id="258" max="9" man="1"/>
        <brk id="272" max="9" man="1"/>
        <brk id="278" max="10" man="1"/>
        <brk id="279" max="10" man="1"/>
        <brk id="285" max="9" man="1"/>
        <brk id="297" max="9" man="1"/>
        <brk id="306" max="9" man="1"/>
        <brk id="340" max="9" man="1"/>
        <brk id="342" max="9" man="1"/>
        <brk id="345" max="9" man="1"/>
        <brk id="354" max="9" man="1"/>
        <brk id="355" max="9" man="1"/>
        <brk id="374" max="9" man="1"/>
        <brk id="380" max="10" man="1"/>
        <brk id="381" max="10" man="1"/>
        <brk id="398" max="9" man="1"/>
        <brk id="400" max="9" man="1"/>
        <brk id="410" max="9" man="1"/>
        <brk id="412" max="9" man="1"/>
        <brk id="414" max="9" man="1"/>
      </rowBreaks>
      <pageMargins left="0.43307086614173229" right="0.19685039370078741" top="0.19685039370078741" bottom="0.39370078740157483" header="0.19685039370078741" footer="0"/>
      <pageSetup paperSize="9" scale="45" fitToHeight="26" orientation="portrait" useFirstPageNumber="1" r:id="rId5"/>
      <headerFooter differentFirst="1" alignWithMargins="0">
        <oddHeader>&amp;C&amp;P</oddHeader>
      </headerFooter>
      <autoFilter ref="B1:K1"/>
    </customSheetView>
    <customSheetView guid="{C3E877C8-2B73-47DF-BFF4-213389840666}" scale="60" showPageBreaks="1" fitToPage="1" showAutoFilter="1" view="pageBreakPreview">
      <pane xSplit="2" ySplit="8" topLeftCell="C390" activePane="bottomRight" state="frozen"/>
      <selection pane="bottomRight" activeCell="F297" sqref="F297"/>
      <rowBreaks count="55" manualBreakCount="55">
        <brk id="29" max="9" man="1"/>
        <brk id="30" max="9" man="1"/>
        <brk id="31" max="9" man="1"/>
        <brk id="34" max="9" man="1"/>
        <brk id="59" max="16383" man="1"/>
        <brk id="61" max="9" man="1"/>
        <brk id="64" max="9" man="1"/>
        <brk id="70" max="9" man="1"/>
        <brk id="71" max="9" man="1"/>
        <brk id="78" max="9" man="1"/>
        <brk id="81" max="9" man="1"/>
        <brk id="93" max="9" man="1"/>
        <brk id="96" max="9" man="1"/>
        <brk id="103" max="9" man="1"/>
        <brk id="104" max="9" man="1"/>
        <brk id="115" max="13" man="1"/>
        <brk id="116" max="9" man="1"/>
        <brk id="118" max="16383" man="1"/>
        <brk id="122" max="15" man="1"/>
        <brk id="123" max="9" man="1"/>
        <brk id="135" max="9" man="1"/>
        <brk id="136" max="9" man="1"/>
        <brk id="154" max="9" man="1"/>
        <brk id="155" max="9" man="1"/>
        <brk id="164" max="9" man="1"/>
        <brk id="168" max="9" man="1"/>
        <brk id="170" max="9" man="1"/>
        <brk id="173" max="9" man="1"/>
        <brk id="177" max="16383" man="1"/>
        <brk id="186" max="9" man="1"/>
        <brk id="203" max="9" man="1"/>
        <brk id="225" max="13" man="1"/>
        <brk id="231" max="9" man="1"/>
        <brk id="235" max="9" man="1"/>
        <brk id="237" max="9" man="1"/>
        <brk id="245" max="15" man="1"/>
        <brk id="246" max="9" man="1"/>
        <brk id="273" max="9" man="1"/>
        <brk id="293" max="9" man="1"/>
        <brk id="298" max="9" man="1"/>
        <brk id="307" max="9" man="1"/>
        <brk id="316" max="9" man="1"/>
        <brk id="329" max="9" man="1"/>
        <brk id="336" max="13" man="1"/>
        <brk id="341" max="9" man="1"/>
        <brk id="352" max="9" man="1"/>
        <brk id="356" max="9" man="1"/>
        <brk id="373" max="15" man="1"/>
        <brk id="375" max="9" man="1"/>
        <brk id="390" max="9" man="1"/>
        <brk id="395" max="9" man="1"/>
        <brk id="402" max="9" man="1"/>
        <brk id="405" max="9" man="1"/>
        <brk id="407" max="9" man="1"/>
        <brk id="411" max="9" man="1"/>
      </rowBreaks>
      <pageMargins left="0.43307086614173229" right="0.19685039370078741" top="0.55118110236220474" bottom="0.39370078740157483" header="0.19685039370078741" footer="0"/>
      <pageSetup paperSize="9" scale="37" fitToHeight="58" orientation="portrait" useFirstPageNumber="1" r:id="rId6"/>
      <headerFooter differentFirst="1" alignWithMargins="0">
        <oddHeader>&amp;C&amp;P</oddHeader>
      </headerFooter>
      <autoFilter ref="B1:K1"/>
    </customSheetView>
    <customSheetView guid="{AB2C98A7-AA83-411A-B3DF-145305837C8E}" scale="60" showPageBreaks="1" fitToPage="1" printArea="1" showAutoFilter="1" hiddenRows="1" view="pageBreakPreview">
      <pane xSplit="2" ySplit="5" topLeftCell="C6" activePane="bottomRight" state="frozen"/>
      <selection pane="bottomRight" activeCell="H200" sqref="H200"/>
      <rowBreaks count="49" manualBreakCount="49">
        <brk id="28" max="9" man="1"/>
        <brk id="29" max="9" man="1"/>
        <brk id="30" max="9" man="1"/>
        <brk id="33" max="9" man="1"/>
        <brk id="55" max="9" man="1"/>
        <brk id="58" max="9" man="1"/>
        <brk id="60" max="9" man="1"/>
        <brk id="63" max="9" man="1"/>
        <brk id="69" max="9" man="1"/>
        <brk id="70" max="9" man="1"/>
        <brk id="86" max="9" man="1"/>
        <brk id="92" max="9" man="1"/>
        <brk id="95" max="10" man="1"/>
        <brk id="97" max="10" man="1"/>
        <brk id="102" max="9" man="1"/>
        <brk id="103" max="11" man="1"/>
        <brk id="111" max="9" man="1"/>
        <brk id="117" max="9" man="1"/>
        <brk id="119" max="9" man="1"/>
        <brk id="153" max="9" man="1"/>
        <brk id="167" max="9" man="1"/>
        <brk id="169" max="9" man="1"/>
        <brk id="171" max="9" man="1"/>
        <brk id="175" max="9" man="1"/>
        <brk id="176" max="9" man="1"/>
        <brk id="185" max="9" man="1"/>
        <brk id="187" max="10" man="1"/>
        <brk id="202" max="9" man="1"/>
        <brk id="225" max="9" man="1"/>
        <brk id="234" max="9" man="1"/>
        <brk id="236" max="9" man="1"/>
        <brk id="258" max="9" man="1"/>
        <brk id="272" max="9" man="1"/>
        <brk id="279" max="10" man="1"/>
        <brk id="285" max="9" man="1"/>
        <brk id="297" max="9" man="1"/>
        <brk id="306" max="9" man="1"/>
        <brk id="340" max="9" man="1"/>
        <brk id="342" max="9" man="1"/>
        <brk id="345" max="9" man="1"/>
        <brk id="354" max="9" man="1"/>
        <brk id="355" max="9" man="1"/>
        <brk id="374" max="9" man="1"/>
        <brk id="381" max="10" man="1"/>
        <brk id="398" max="9" man="1"/>
        <brk id="400" max="9" man="1"/>
        <brk id="410" max="9" man="1"/>
        <brk id="412" max="9" man="1"/>
        <brk id="414" max="9" man="1"/>
      </rowBreaks>
      <pageMargins left="0.43307086614173229" right="0.19685039370078741" top="0.19685039370078741" bottom="0.39370078740157483" header="0.19685039370078741" footer="0"/>
      <pageSetup paperSize="9" scale="45" fitToHeight="26" orientation="portrait" useFirstPageNumber="1" r:id="rId7"/>
      <headerFooter differentFirst="1" alignWithMargins="0">
        <oddHeader>&amp;C&amp;P</oddHeader>
      </headerFooter>
      <autoFilter ref="B1:K1"/>
    </customSheetView>
    <customSheetView guid="{7C917F30-361A-4C86-9002-2134EAE2E3CF}" scale="93" showPageBreaks="1" fitToPage="1" showAutoFilter="1" view="pageBreakPreview">
      <pane xSplit="2" ySplit="6" topLeftCell="C19" activePane="bottomRight" state="frozen"/>
      <selection pane="bottomRight" activeCell="E165" sqref="E165"/>
      <rowBreaks count="10" manualBreakCount="10">
        <brk id="29" max="8" man="1"/>
        <brk id="30" max="8" man="1"/>
        <brk id="61" max="8" man="1"/>
        <brk id="64" max="8" man="1"/>
        <brk id="93" max="8" man="1"/>
        <brk id="99" max="8" man="1"/>
        <brk id="122" max="8" man="1"/>
        <brk id="132" max="8" man="1"/>
        <brk id="154" max="8" man="1"/>
        <brk id="156" max="13" man="1"/>
      </rowBreaks>
      <pageMargins left="0.43307086614173229" right="0.19685039370078741" top="0.55118110236220474" bottom="0.39370078740157483" header="0.19685039370078741" footer="0"/>
      <pageSetup paperSize="9" scale="80" fitToHeight="26" orientation="landscape" useFirstPageNumber="1" r:id="rId8"/>
      <headerFooter differentFirst="1" alignWithMargins="0">
        <oddHeader>&amp;C&amp;P</oddHeader>
      </headerFooter>
      <autoFilter ref="B1:J1"/>
    </customSheetView>
    <customSheetView guid="{4767DD30-F6FB-4FF0-A429-8866A8232500}" scale="93" showPageBreaks="1" fitToPage="1" showAutoFilter="1" view="pageBreakPreview">
      <pane xSplit="2" ySplit="6" topLeftCell="C256" activePane="bottomRight" state="frozen"/>
      <selection pane="bottomRight" activeCell="B287" sqref="B287"/>
      <rowBreaks count="66" manualBreakCount="66">
        <brk id="29" max="9" man="1"/>
        <brk id="30" max="9" man="1"/>
        <brk id="31" max="9" man="1"/>
        <brk id="34" max="9" man="1"/>
        <brk id="42" max="9" man="1"/>
        <brk id="47" max="10" man="1"/>
        <brk id="53" max="13" man="1"/>
        <brk id="56" max="15" man="1"/>
        <brk id="59" max="9" man="1"/>
        <brk id="61" max="9" man="1"/>
        <brk id="64" max="9" man="1"/>
        <brk id="70" max="9" man="1"/>
        <brk id="71" max="9" man="1"/>
        <brk id="93" max="9" man="1"/>
        <brk id="96" max="9" man="1"/>
        <brk id="97" max="10" man="1"/>
        <brk id="103" max="9" man="1"/>
        <brk id="104" max="9" man="1"/>
        <brk id="107" max="13" man="1"/>
        <brk id="112" max="9" man="1"/>
        <brk id="118" max="9" man="1"/>
        <brk id="120" max="15" man="1"/>
        <brk id="122" max="9" man="1"/>
        <brk id="123" max="9" man="1"/>
        <brk id="135" max="9" man="1"/>
        <brk id="136" max="9" man="1"/>
        <brk id="140" max="9" man="1"/>
        <brk id="142" max="10" man="1"/>
        <brk id="154" max="9" man="1"/>
        <brk id="157" max="13" man="1"/>
        <brk id="168" max="9" man="1"/>
        <brk id="170" max="9" man="1"/>
        <brk id="176" max="15" man="1"/>
        <brk id="177" max="9" man="1"/>
        <brk id="185" max="9" man="1"/>
        <brk id="186" max="9" man="1"/>
        <brk id="189" max="10" man="1"/>
        <brk id="203" max="9" man="1"/>
        <brk id="210" max="13" man="1"/>
        <brk id="226" max="9" man="1"/>
        <brk id="232" max="9" man="1"/>
        <brk id="235" max="15" man="1"/>
        <brk id="236" max="10" man="1"/>
        <brk id="237" max="9" man="1"/>
        <brk id="264" max="13" man="1"/>
        <brk id="273" max="9" man="1"/>
        <brk id="280" max="9" man="1"/>
        <brk id="284" max="10" man="1"/>
        <brk id="286" max="9" man="1"/>
        <brk id="298" max="15" man="1"/>
        <brk id="307" max="9" man="1"/>
        <brk id="316" max="13" man="1"/>
        <brk id="325" max="9" man="1"/>
        <brk id="328" max="10" man="1"/>
        <brk id="341" max="9" man="1"/>
        <brk id="343" max="9" man="1"/>
        <brk id="355" max="15" man="1"/>
        <brk id="356" max="9" man="1"/>
        <brk id="368" max="13" man="1"/>
        <brk id="372" max="9" man="1"/>
        <brk id="375" max="10" man="1"/>
        <brk id="399" max="9" man="1"/>
        <brk id="401" max="9" man="1"/>
        <brk id="411" max="9" man="1"/>
        <brk id="413" max="9" man="1"/>
        <brk id="415" max="15" man="1"/>
      </rowBreaks>
      <pageMargins left="0.43307086614173229" right="0.19685039370078741" top="0.55118110236220474" bottom="0.39370078740157483" header="0.19685039370078741" footer="0"/>
      <pageSetup paperSize="9" scale="53" fitToHeight="9" orientation="landscape" useFirstPageNumber="1" r:id="rId9"/>
      <headerFooter differentFirst="1" alignWithMargins="0">
        <oddHeader>&amp;C&amp;P</oddHeader>
      </headerFooter>
      <autoFilter ref="B1:K1"/>
    </customSheetView>
    <customSheetView guid="{2BEFF56F-A26D-4A91-943D-20C4A5A4F54F}" scale="60" showPageBreaks="1" fitToPage="1" printArea="1" showAutoFilter="1" hiddenRows="1" view="pageBreakPreview">
      <pane xSplit="2" ySplit="5" topLeftCell="C6" activePane="bottomRight" state="frozen"/>
      <selection pane="bottomRight" activeCell="H200" sqref="H200"/>
      <rowBreaks count="54" manualBreakCount="54">
        <brk id="28" max="9" man="1"/>
        <brk id="29" max="9" man="1"/>
        <brk id="30" max="9" man="1"/>
        <brk id="33" max="9" man="1"/>
        <brk id="55" max="9" man="1"/>
        <brk id="58" max="9" man="1"/>
        <brk id="60" max="9" man="1"/>
        <brk id="63" max="9" man="1"/>
        <brk id="69" max="9" man="1"/>
        <brk id="70" max="9" man="1"/>
        <brk id="86" max="9" man="1"/>
        <brk id="92" max="9" man="1"/>
        <brk id="95" max="10" man="1"/>
        <brk id="97" max="10" man="1"/>
        <brk id="102" max="9" man="1"/>
        <brk id="103" max="11" man="1"/>
        <brk id="111" max="9" man="1"/>
        <brk id="117" max="9" man="1"/>
        <brk id="119" max="9" man="1"/>
        <brk id="153" max="9" man="1"/>
        <brk id="167" max="9" man="1"/>
        <brk id="169" max="9" man="1"/>
        <brk id="171" max="9" man="1"/>
        <brk id="175" max="9" man="1"/>
        <brk id="176" max="9" man="1"/>
        <brk id="185" max="9" man="1"/>
        <brk id="186" max="10" man="1"/>
        <brk id="187" max="10" man="1"/>
        <brk id="202" max="9" man="1"/>
        <brk id="225" max="9" man="1"/>
        <brk id="234" max="9" man="1"/>
        <brk id="236" max="9" man="1"/>
        <brk id="258" max="9" man="1"/>
        <brk id="272" max="9" man="1"/>
        <brk id="274" max="10" man="1"/>
        <brk id="278" max="10" man="1"/>
        <brk id="279" max="10" man="1"/>
        <brk id="285" max="9" man="1"/>
        <brk id="297" max="9" man="1"/>
        <brk id="306" max="9" man="1"/>
        <brk id="340" max="9" man="1"/>
        <brk id="342" max="9" man="1"/>
        <brk id="345" max="9" man="1"/>
        <brk id="354" max="9" man="1"/>
        <brk id="355" max="9" man="1"/>
        <brk id="371" max="10" man="1"/>
        <brk id="374" max="9" man="1"/>
        <brk id="380" max="10" man="1"/>
        <brk id="381" max="10" man="1"/>
        <brk id="398" max="9" man="1"/>
        <brk id="400" max="9" man="1"/>
        <brk id="410" max="9" man="1"/>
        <brk id="412" max="9" man="1"/>
        <brk id="414" max="9" man="1"/>
      </rowBreaks>
      <pageMargins left="0.43307086614173229" right="0.19685039370078741" top="0.19685039370078741" bottom="0.39370078740157483" header="0.19685039370078741" footer="0"/>
      <pageSetup paperSize="9" scale="45" fitToHeight="26" orientation="portrait" useFirstPageNumber="1" r:id="rId10"/>
      <headerFooter differentFirst="1" alignWithMargins="0">
        <oddHeader>&amp;C&amp;P</oddHeader>
      </headerFooter>
      <autoFilter ref="B1:K1"/>
    </customSheetView>
  </customSheetViews>
  <mergeCells count="20">
    <mergeCell ref="G5:G6"/>
    <mergeCell ref="H5:H6"/>
    <mergeCell ref="A7:K7"/>
    <mergeCell ref="D5:D6"/>
    <mergeCell ref="A3:K3"/>
    <mergeCell ref="A415:C415"/>
    <mergeCell ref="A8:K8"/>
    <mergeCell ref="A213:K213"/>
    <mergeCell ref="H1:K1"/>
    <mergeCell ref="A2:K2"/>
    <mergeCell ref="A4:A6"/>
    <mergeCell ref="B4:B6"/>
    <mergeCell ref="C4:C6"/>
    <mergeCell ref="I5:I6"/>
    <mergeCell ref="D4:K4"/>
    <mergeCell ref="J5:K5"/>
    <mergeCell ref="E5:E6"/>
    <mergeCell ref="F5:F6"/>
    <mergeCell ref="H415:K415"/>
    <mergeCell ref="A394:K394"/>
  </mergeCells>
  <pageMargins left="1.1811023622047245" right="0.86614173228346458" top="0.98425196850393704" bottom="0.98425196850393704" header="0.78740157480314965" footer="0"/>
  <pageSetup paperSize="9" scale="56" fitToHeight="26" orientation="landscape" useFirstPageNumber="1" r:id="rId11"/>
  <headerFooter differentFirst="1" alignWithMargins="0">
    <oddHeader>&amp;C&amp;P</oddHeader>
  </headerFooter>
  <rowBreaks count="2" manualBreakCount="2">
    <brk id="316" max="10" man="1"/>
    <brk id="353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Стройки</vt:lpstr>
      <vt:lpstr>Стройки!Заголовки_для_печати</vt:lpstr>
      <vt:lpstr>Стройки!Область_печати</vt:lpstr>
    </vt:vector>
  </TitlesOfParts>
  <Company>Торговый квартал на Свободном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popova</dc:creator>
  <cp:lastModifiedBy>Хозяин</cp:lastModifiedBy>
  <cp:lastPrinted>2014-10-10T13:20:56Z</cp:lastPrinted>
  <dcterms:created xsi:type="dcterms:W3CDTF">2005-05-23T09:57:53Z</dcterms:created>
  <dcterms:modified xsi:type="dcterms:W3CDTF">2014-10-10T13:21:02Z</dcterms:modified>
</cp:coreProperties>
</file>