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Доходы 2014г " sheetId="6" r:id="rId1"/>
    <sheet name="Распред по ассигнован. на2014г" sheetId="5" r:id="rId2"/>
    <sheet name="Бюдж 2014 Исправленный" sheetId="4" r:id="rId3"/>
  </sheets>
  <externalReferences>
    <externalReference r:id="rId4"/>
    <externalReference r:id="rId5"/>
  </externalReferences>
  <definedNames>
    <definedName name="OLE_LINK1" localSheetId="0">'Доходы 2014г '!$D$55</definedName>
    <definedName name="_xlnm.Print_Area" localSheetId="2">'Бюдж 2014 Исправленный'!$A$1:$K$221</definedName>
    <definedName name="_xlnm.Print_Area" localSheetId="0">'Доходы 2014г '!$A$1:$E$61</definedName>
    <definedName name="_xlnm.Print_Area" localSheetId="1">'Распред по ассигнован. на2014г'!$A$1:$K$137</definedName>
  </definedNames>
  <calcPr calcId="145621"/>
</workbook>
</file>

<file path=xl/calcChain.xml><?xml version="1.0" encoding="utf-8"?>
<calcChain xmlns="http://schemas.openxmlformats.org/spreadsheetml/2006/main">
  <c r="I61" i="6" l="1"/>
  <c r="H61" i="6"/>
  <c r="G61" i="6"/>
  <c r="F61" i="6"/>
  <c r="J60" i="6"/>
  <c r="J59" i="6"/>
  <c r="K59" i="6" s="1"/>
  <c r="J58" i="6"/>
  <c r="K58" i="6" s="1"/>
  <c r="J57" i="6"/>
  <c r="I57" i="6"/>
  <c r="H57" i="6"/>
  <c r="H56" i="6" s="1"/>
  <c r="G57" i="6"/>
  <c r="F57" i="6"/>
  <c r="F56" i="6" s="1"/>
  <c r="E57" i="6"/>
  <c r="K57" i="6" s="1"/>
  <c r="J56" i="6"/>
  <c r="I56" i="6"/>
  <c r="G56" i="6"/>
  <c r="E56" i="6"/>
  <c r="K56" i="6" s="1"/>
  <c r="J55" i="6"/>
  <c r="K55" i="6" s="1"/>
  <c r="J54" i="6"/>
  <c r="K54" i="6" s="1"/>
  <c r="J53" i="6"/>
  <c r="I53" i="6"/>
  <c r="H53" i="6"/>
  <c r="H52" i="6" s="1"/>
  <c r="H51" i="6" s="1"/>
  <c r="H50" i="6" s="1"/>
  <c r="H49" i="6" s="1"/>
  <c r="G53" i="6"/>
  <c r="F53" i="6"/>
  <c r="F52" i="6" s="1"/>
  <c r="F51" i="6" s="1"/>
  <c r="F50" i="6" s="1"/>
  <c r="F49" i="6" s="1"/>
  <c r="E53" i="6"/>
  <c r="K53" i="6" s="1"/>
  <c r="K52" i="6"/>
  <c r="J52" i="6"/>
  <c r="I52" i="6"/>
  <c r="I51" i="6" s="1"/>
  <c r="I50" i="6" s="1"/>
  <c r="I49" i="6" s="1"/>
  <c r="G52" i="6"/>
  <c r="G51" i="6" s="1"/>
  <c r="G50" i="6" s="1"/>
  <c r="G49" i="6" s="1"/>
  <c r="E52" i="6"/>
  <c r="E51" i="6" s="1"/>
  <c r="J51" i="6"/>
  <c r="J50" i="6"/>
  <c r="J49" i="6"/>
  <c r="K48" i="6"/>
  <c r="J48" i="6"/>
  <c r="K47" i="6"/>
  <c r="J47" i="6"/>
  <c r="K46" i="6"/>
  <c r="J46" i="6"/>
  <c r="I46" i="6"/>
  <c r="I45" i="6" s="1"/>
  <c r="I41" i="6" s="1"/>
  <c r="H46" i="6"/>
  <c r="G46" i="6"/>
  <c r="G45" i="6" s="1"/>
  <c r="G41" i="6" s="1"/>
  <c r="F46" i="6"/>
  <c r="E46" i="6"/>
  <c r="E45" i="6" s="1"/>
  <c r="K45" i="6" s="1"/>
  <c r="J45" i="6"/>
  <c r="H45" i="6"/>
  <c r="F45" i="6"/>
  <c r="F41" i="6" s="1"/>
  <c r="K44" i="6"/>
  <c r="J44" i="6"/>
  <c r="K43" i="6"/>
  <c r="J43" i="6"/>
  <c r="E43" i="6"/>
  <c r="E41" i="6" s="1"/>
  <c r="K41" i="6" s="1"/>
  <c r="J42" i="6"/>
  <c r="K42" i="6" s="1"/>
  <c r="J41" i="6"/>
  <c r="H41" i="6"/>
  <c r="K40" i="6"/>
  <c r="J40" i="6"/>
  <c r="J39" i="6"/>
  <c r="E39" i="6"/>
  <c r="E38" i="6" s="1"/>
  <c r="K38" i="6" s="1"/>
  <c r="J38" i="6"/>
  <c r="K37" i="6"/>
  <c r="J37" i="6"/>
  <c r="I37" i="6"/>
  <c r="H37" i="6"/>
  <c r="G37" i="6"/>
  <c r="F37" i="6"/>
  <c r="J36" i="6"/>
  <c r="E36" i="6"/>
  <c r="J35" i="6"/>
  <c r="I35" i="6"/>
  <c r="H35" i="6"/>
  <c r="G35" i="6"/>
  <c r="F35" i="6"/>
  <c r="K34" i="6"/>
  <c r="J34" i="6"/>
  <c r="J33" i="6"/>
  <c r="I33" i="6"/>
  <c r="I32" i="6" s="1"/>
  <c r="H33" i="6"/>
  <c r="G33" i="6"/>
  <c r="G32" i="6" s="1"/>
  <c r="F33" i="6"/>
  <c r="E33" i="6"/>
  <c r="E32" i="6" s="1"/>
  <c r="K32" i="6" s="1"/>
  <c r="J32" i="6"/>
  <c r="H32" i="6"/>
  <c r="F32" i="6"/>
  <c r="K31" i="6"/>
  <c r="J31" i="6"/>
  <c r="G31" i="6"/>
  <c r="F31" i="6"/>
  <c r="K30" i="6"/>
  <c r="J30" i="6"/>
  <c r="I30" i="6"/>
  <c r="I29" i="6" s="1"/>
  <c r="H30" i="6"/>
  <c r="G30" i="6"/>
  <c r="G29" i="6" s="1"/>
  <c r="F30" i="6"/>
  <c r="E30" i="6"/>
  <c r="E29" i="6" s="1"/>
  <c r="K29" i="6" s="1"/>
  <c r="J29" i="6"/>
  <c r="H29" i="6"/>
  <c r="F29" i="6"/>
  <c r="E27" i="6"/>
  <c r="J26" i="6"/>
  <c r="K26" i="6" s="1"/>
  <c r="J25" i="6"/>
  <c r="K25" i="6" s="1"/>
  <c r="I25" i="6"/>
  <c r="H25" i="6"/>
  <c r="H24" i="6" s="1"/>
  <c r="G25" i="6"/>
  <c r="F25" i="6"/>
  <c r="J24" i="6"/>
  <c r="I24" i="6"/>
  <c r="G24" i="6"/>
  <c r="F24" i="6"/>
  <c r="E24" i="6"/>
  <c r="K24" i="6" s="1"/>
  <c r="K23" i="6"/>
  <c r="J23" i="6"/>
  <c r="K22" i="6"/>
  <c r="J22" i="6"/>
  <c r="K21" i="6"/>
  <c r="J21" i="6"/>
  <c r="F21" i="6"/>
  <c r="F20" i="6" s="1"/>
  <c r="J20" i="6"/>
  <c r="I20" i="6"/>
  <c r="H20" i="6"/>
  <c r="G20" i="6"/>
  <c r="E20" i="6"/>
  <c r="K20" i="6" s="1"/>
  <c r="K19" i="6"/>
  <c r="J19" i="6"/>
  <c r="K18" i="6"/>
  <c r="J18" i="6"/>
  <c r="H18" i="6"/>
  <c r="H17" i="6" s="1"/>
  <c r="H16" i="6" s="1"/>
  <c r="H15" i="6" s="1"/>
  <c r="H14" i="6" s="1"/>
  <c r="H60" i="6" s="1"/>
  <c r="H62" i="6" s="1"/>
  <c r="G18" i="6"/>
  <c r="F18" i="6"/>
  <c r="J17" i="6"/>
  <c r="I17" i="6"/>
  <c r="G17" i="6"/>
  <c r="F17" i="6"/>
  <c r="F16" i="6" s="1"/>
  <c r="F15" i="6" s="1"/>
  <c r="E17" i="6"/>
  <c r="K17" i="6" s="1"/>
  <c r="J16" i="6"/>
  <c r="I16" i="6"/>
  <c r="I15" i="6" s="1"/>
  <c r="G16" i="6"/>
  <c r="G15" i="6" s="1"/>
  <c r="E16" i="6"/>
  <c r="E15" i="6" s="1"/>
  <c r="J15" i="6"/>
  <c r="J14" i="6"/>
  <c r="H135" i="5"/>
  <c r="H134" i="5"/>
  <c r="H133" i="5" s="1"/>
  <c r="H131" i="5"/>
  <c r="H129" i="5"/>
  <c r="H126" i="5"/>
  <c r="H125" i="5" s="1"/>
  <c r="H124" i="5" s="1"/>
  <c r="H122" i="5"/>
  <c r="H120" i="5"/>
  <c r="H119" i="5" s="1"/>
  <c r="H117" i="5"/>
  <c r="H116" i="5" s="1"/>
  <c r="H115" i="5" s="1"/>
  <c r="H113" i="5"/>
  <c r="H111" i="5"/>
  <c r="H109" i="5"/>
  <c r="H107" i="5"/>
  <c r="H106" i="5" s="1"/>
  <c r="H104" i="5"/>
  <c r="H103" i="5" s="1"/>
  <c r="H100" i="5"/>
  <c r="H99" i="5" s="1"/>
  <c r="H96" i="5"/>
  <c r="H94" i="5" s="1"/>
  <c r="H95" i="5"/>
  <c r="H92" i="5"/>
  <c r="H90" i="5"/>
  <c r="H88" i="5"/>
  <c r="H86" i="5"/>
  <c r="H84" i="5"/>
  <c r="H82" i="5"/>
  <c r="H80" i="5"/>
  <c r="H78" i="5"/>
  <c r="H77" i="5"/>
  <c r="H75" i="5"/>
  <c r="H73" i="5"/>
  <c r="H71" i="5"/>
  <c r="H69" i="5"/>
  <c r="H68" i="5" s="1"/>
  <c r="H67" i="5" s="1"/>
  <c r="H66" i="5" s="1"/>
  <c r="H64" i="5"/>
  <c r="H63" i="5" s="1"/>
  <c r="H62" i="5" s="1"/>
  <c r="H61" i="5" s="1"/>
  <c r="H59" i="5"/>
  <c r="H58" i="5" s="1"/>
  <c r="H57" i="5" s="1"/>
  <c r="H55" i="5"/>
  <c r="H54" i="5"/>
  <c r="H52" i="5"/>
  <c r="H48" i="5"/>
  <c r="H46" i="5"/>
  <c r="H44" i="5"/>
  <c r="H42" i="5"/>
  <c r="H41" i="5"/>
  <c r="H39" i="5"/>
  <c r="H38" i="5"/>
  <c r="H34" i="5"/>
  <c r="H32" i="5"/>
  <c r="H31" i="5" s="1"/>
  <c r="H29" i="5"/>
  <c r="H25" i="5"/>
  <c r="H23" i="5"/>
  <c r="H22" i="5" s="1"/>
  <c r="H18" i="5"/>
  <c r="H16" i="5" s="1"/>
  <c r="H14" i="5"/>
  <c r="H13" i="5"/>
  <c r="M13" i="5" s="1"/>
  <c r="H219" i="4"/>
  <c r="H218" i="4"/>
  <c r="H213" i="4"/>
  <c r="H211" i="4"/>
  <c r="H208" i="4" s="1"/>
  <c r="H209" i="4"/>
  <c r="H206" i="4"/>
  <c r="H205" i="4"/>
  <c r="H199" i="4"/>
  <c r="H198" i="4" s="1"/>
  <c r="H197" i="4" s="1"/>
  <c r="H196" i="4" s="1"/>
  <c r="H192" i="4"/>
  <c r="K191" i="4"/>
  <c r="K190" i="4"/>
  <c r="K189" i="4" s="1"/>
  <c r="K188" i="4" s="1"/>
  <c r="L189" i="4"/>
  <c r="J189" i="4"/>
  <c r="I189" i="4"/>
  <c r="I188" i="4" s="1"/>
  <c r="H189" i="4"/>
  <c r="L188" i="4"/>
  <c r="J188" i="4"/>
  <c r="H188" i="4"/>
  <c r="H187" i="4" s="1"/>
  <c r="H185" i="4"/>
  <c r="H183" i="4"/>
  <c r="H181" i="4"/>
  <c r="H180" i="4" s="1"/>
  <c r="H176" i="4" s="1"/>
  <c r="H178" i="4"/>
  <c r="H177" i="4"/>
  <c r="H174" i="4"/>
  <c r="H173" i="4"/>
  <c r="H172" i="4" s="1"/>
  <c r="H171" i="4" s="1"/>
  <c r="M170" i="4"/>
  <c r="H168" i="4"/>
  <c r="H166" i="4"/>
  <c r="H165" i="4"/>
  <c r="H164" i="4" s="1"/>
  <c r="H163" i="4" s="1"/>
  <c r="L162" i="4"/>
  <c r="K162" i="4"/>
  <c r="J162" i="4"/>
  <c r="I162" i="4"/>
  <c r="L161" i="4"/>
  <c r="K161" i="4"/>
  <c r="K160" i="4" s="1"/>
  <c r="J161" i="4"/>
  <c r="I161" i="4"/>
  <c r="I160" i="4" s="1"/>
  <c r="H161" i="4"/>
  <c r="N160" i="4"/>
  <c r="M160" i="4"/>
  <c r="L160" i="4"/>
  <c r="J160" i="4"/>
  <c r="H160" i="4"/>
  <c r="L158" i="4"/>
  <c r="K158" i="4"/>
  <c r="K157" i="4" s="1"/>
  <c r="J158" i="4"/>
  <c r="I158" i="4"/>
  <c r="I157" i="4" s="1"/>
  <c r="H158" i="4"/>
  <c r="N157" i="4"/>
  <c r="M157" i="4"/>
  <c r="L157" i="4"/>
  <c r="J157" i="4"/>
  <c r="H157" i="4"/>
  <c r="H155" i="4"/>
  <c r="L154" i="4"/>
  <c r="K154" i="4"/>
  <c r="J154" i="4"/>
  <c r="I154" i="4"/>
  <c r="H153" i="4"/>
  <c r="M152" i="4"/>
  <c r="H152" i="4"/>
  <c r="N152" i="4" s="1"/>
  <c r="H151" i="4"/>
  <c r="H150" i="4" s="1"/>
  <c r="L150" i="4"/>
  <c r="K150" i="4"/>
  <c r="J150" i="4"/>
  <c r="I150" i="4"/>
  <c r="H148" i="4"/>
  <c r="H147" i="4"/>
  <c r="H145" i="4"/>
  <c r="H144" i="4"/>
  <c r="H143" i="4"/>
  <c r="H141" i="4"/>
  <c r="L140" i="4"/>
  <c r="L139" i="4" s="1"/>
  <c r="L138" i="4" s="1"/>
  <c r="K140" i="4"/>
  <c r="J140" i="4"/>
  <c r="J139" i="4" s="1"/>
  <c r="J138" i="4" s="1"/>
  <c r="I140" i="4"/>
  <c r="H140" i="4"/>
  <c r="H139" i="4" s="1"/>
  <c r="H138" i="4" s="1"/>
  <c r="K139" i="4"/>
  <c r="K138" i="4" s="1"/>
  <c r="I139" i="4"/>
  <c r="I138" i="4" s="1"/>
  <c r="H136" i="4"/>
  <c r="H135" i="4"/>
  <c r="H133" i="4"/>
  <c r="H132" i="4"/>
  <c r="H130" i="4"/>
  <c r="H129" i="4"/>
  <c r="H125" i="4" s="1"/>
  <c r="H126" i="4"/>
  <c r="H123" i="4"/>
  <c r="H122" i="4"/>
  <c r="H121" i="4" s="1"/>
  <c r="H119" i="4"/>
  <c r="H118" i="4"/>
  <c r="H117" i="4"/>
  <c r="H116" i="4" s="1"/>
  <c r="L115" i="4"/>
  <c r="K115" i="4"/>
  <c r="J115" i="4"/>
  <c r="I115" i="4"/>
  <c r="H113" i="4"/>
  <c r="H112" i="4"/>
  <c r="H111" i="4" s="1"/>
  <c r="L109" i="4"/>
  <c r="K109" i="4"/>
  <c r="J109" i="4"/>
  <c r="I109" i="4"/>
  <c r="H108" i="4"/>
  <c r="L107" i="4"/>
  <c r="K107" i="4"/>
  <c r="J107" i="4"/>
  <c r="I107" i="4"/>
  <c r="H107" i="4"/>
  <c r="L106" i="4"/>
  <c r="K106" i="4"/>
  <c r="J106" i="4"/>
  <c r="I106" i="4"/>
  <c r="H105" i="4"/>
  <c r="L104" i="4"/>
  <c r="K104" i="4"/>
  <c r="J104" i="4"/>
  <c r="I104" i="4"/>
  <c r="H104" i="4"/>
  <c r="L103" i="4"/>
  <c r="K103" i="4"/>
  <c r="J103" i="4"/>
  <c r="I103" i="4"/>
  <c r="H102" i="4"/>
  <c r="L101" i="4"/>
  <c r="K101" i="4"/>
  <c r="J101" i="4"/>
  <c r="I101" i="4"/>
  <c r="H101" i="4"/>
  <c r="H99" i="4"/>
  <c r="L98" i="4"/>
  <c r="K98" i="4"/>
  <c r="J98" i="4"/>
  <c r="I98" i="4"/>
  <c r="H98" i="4"/>
  <c r="H96" i="4"/>
  <c r="H95" i="4"/>
  <c r="H93" i="4"/>
  <c r="H92" i="4"/>
  <c r="H90" i="4"/>
  <c r="H89" i="4"/>
  <c r="H87" i="4"/>
  <c r="H86" i="4"/>
  <c r="H85" i="4" s="1"/>
  <c r="L85" i="4"/>
  <c r="K85" i="4"/>
  <c r="J85" i="4"/>
  <c r="I85" i="4"/>
  <c r="H83" i="4"/>
  <c r="H82" i="4"/>
  <c r="L81" i="4"/>
  <c r="L79" i="4" s="1"/>
  <c r="K81" i="4"/>
  <c r="J81" i="4"/>
  <c r="J79" i="4" s="1"/>
  <c r="I81" i="4"/>
  <c r="H80" i="4"/>
  <c r="K79" i="4"/>
  <c r="I79" i="4"/>
  <c r="H79" i="4"/>
  <c r="H77" i="4"/>
  <c r="H76" i="4"/>
  <c r="H74" i="4"/>
  <c r="L73" i="4"/>
  <c r="K73" i="4"/>
  <c r="K72" i="4" s="1"/>
  <c r="K71" i="4" s="1"/>
  <c r="K70" i="4" s="1"/>
  <c r="J73" i="4"/>
  <c r="I73" i="4"/>
  <c r="I72" i="4" s="1"/>
  <c r="I71" i="4" s="1"/>
  <c r="I70" i="4" s="1"/>
  <c r="H73" i="4"/>
  <c r="L72" i="4"/>
  <c r="L71" i="4" s="1"/>
  <c r="L70" i="4" s="1"/>
  <c r="J72" i="4"/>
  <c r="H72" i="4"/>
  <c r="H71" i="4" s="1"/>
  <c r="H70" i="4" s="1"/>
  <c r="H68" i="4"/>
  <c r="H67" i="4"/>
  <c r="H66" i="4" s="1"/>
  <c r="H65" i="4" s="1"/>
  <c r="H64" i="4" s="1"/>
  <c r="L64" i="4"/>
  <c r="K64" i="4"/>
  <c r="J64" i="4"/>
  <c r="I64" i="4"/>
  <c r="I63" i="4"/>
  <c r="I61" i="4" s="1"/>
  <c r="I62" i="4"/>
  <c r="L61" i="4"/>
  <c r="K61" i="4"/>
  <c r="J61" i="4"/>
  <c r="H61" i="4"/>
  <c r="H59" i="4"/>
  <c r="L58" i="4"/>
  <c r="L57" i="4" s="1"/>
  <c r="K58" i="4"/>
  <c r="J58" i="4"/>
  <c r="J57" i="4" s="1"/>
  <c r="I58" i="4"/>
  <c r="H58" i="4"/>
  <c r="H57" i="4" s="1"/>
  <c r="H56" i="4" s="1"/>
  <c r="K57" i="4"/>
  <c r="I57" i="4"/>
  <c r="L56" i="4"/>
  <c r="K56" i="4"/>
  <c r="J56" i="4"/>
  <c r="I56" i="4"/>
  <c r="H54" i="4"/>
  <c r="H53" i="4"/>
  <c r="H51" i="4"/>
  <c r="H50" i="4"/>
  <c r="H48" i="4"/>
  <c r="H46" i="4"/>
  <c r="H44" i="4"/>
  <c r="H43" i="4"/>
  <c r="H41" i="4"/>
  <c r="H40" i="4"/>
  <c r="T39" i="4"/>
  <c r="L39" i="4"/>
  <c r="L37" i="4" s="1"/>
  <c r="L36" i="4" s="1"/>
  <c r="K39" i="4"/>
  <c r="J39" i="4"/>
  <c r="J37" i="4" s="1"/>
  <c r="J36" i="4" s="1"/>
  <c r="I39" i="4"/>
  <c r="H38" i="4"/>
  <c r="H37" i="4" s="1"/>
  <c r="H36" i="4" s="1"/>
  <c r="K37" i="4"/>
  <c r="K36" i="4" s="1"/>
  <c r="I37" i="4"/>
  <c r="I36" i="4" s="1"/>
  <c r="L35" i="4"/>
  <c r="K35" i="4"/>
  <c r="K33" i="4" s="1"/>
  <c r="K32" i="4" s="1"/>
  <c r="J35" i="4"/>
  <c r="I35" i="4"/>
  <c r="I33" i="4" s="1"/>
  <c r="I32" i="4" s="1"/>
  <c r="H34" i="4"/>
  <c r="L33" i="4"/>
  <c r="L32" i="4" s="1"/>
  <c r="J33" i="4"/>
  <c r="J32" i="4" s="1"/>
  <c r="H33" i="4"/>
  <c r="H32" i="4" s="1"/>
  <c r="L31" i="4"/>
  <c r="K31" i="4"/>
  <c r="J31" i="4"/>
  <c r="I31" i="4"/>
  <c r="H30" i="4"/>
  <c r="H29" i="4"/>
  <c r="L28" i="4"/>
  <c r="K28" i="4"/>
  <c r="J28" i="4"/>
  <c r="I28" i="4"/>
  <c r="H26" i="4"/>
  <c r="H24" i="4"/>
  <c r="K23" i="4"/>
  <c r="K21" i="4" s="1"/>
  <c r="K22" i="4"/>
  <c r="L21" i="4"/>
  <c r="J21" i="4"/>
  <c r="I21" i="4"/>
  <c r="H21" i="4"/>
  <c r="H19" i="4"/>
  <c r="L18" i="4"/>
  <c r="K18" i="4"/>
  <c r="J18" i="4"/>
  <c r="I18" i="4"/>
  <c r="H18" i="4"/>
  <c r="L17" i="4"/>
  <c r="K17" i="4"/>
  <c r="K15" i="4" s="1"/>
  <c r="K14" i="4" s="1"/>
  <c r="K13" i="4" s="1"/>
  <c r="K12" i="4" s="1"/>
  <c r="K221" i="4" s="1"/>
  <c r="J17" i="4"/>
  <c r="I17" i="4"/>
  <c r="I15" i="4" s="1"/>
  <c r="I14" i="4" s="1"/>
  <c r="I13" i="4" s="1"/>
  <c r="I12" i="4" s="1"/>
  <c r="I221" i="4" s="1"/>
  <c r="H16" i="4"/>
  <c r="L15" i="4"/>
  <c r="L14" i="4" s="1"/>
  <c r="L13" i="4" s="1"/>
  <c r="L12" i="4" s="1"/>
  <c r="L221" i="4" s="1"/>
  <c r="J15" i="4"/>
  <c r="J14" i="4" s="1"/>
  <c r="H15" i="4"/>
  <c r="H14" i="4" s="1"/>
  <c r="M14" i="4"/>
  <c r="I14" i="6" l="1"/>
  <c r="I60" i="6" s="1"/>
  <c r="I62" i="6" s="1"/>
  <c r="E35" i="6"/>
  <c r="K35" i="6" s="1"/>
  <c r="K15" i="6"/>
  <c r="E14" i="6"/>
  <c r="K51" i="6"/>
  <c r="E50" i="6"/>
  <c r="G14" i="6"/>
  <c r="G60" i="6" s="1"/>
  <c r="G62" i="6" s="1"/>
  <c r="F14" i="6"/>
  <c r="F60" i="6" s="1"/>
  <c r="F62" i="6" s="1"/>
  <c r="K16" i="6"/>
  <c r="K33" i="6"/>
  <c r="K36" i="6"/>
  <c r="K39" i="6"/>
  <c r="H98" i="5"/>
  <c r="H12" i="5"/>
  <c r="H137" i="5" s="1"/>
  <c r="H141" i="5" s="1"/>
  <c r="H13" i="4"/>
  <c r="N14" i="4"/>
  <c r="J13" i="4"/>
  <c r="H115" i="4"/>
  <c r="H204" i="4"/>
  <c r="H195" i="4" s="1"/>
  <c r="H194" i="4" s="1"/>
  <c r="J71" i="4"/>
  <c r="J70" i="4" s="1"/>
  <c r="H170" i="4"/>
  <c r="N170" i="4" s="1"/>
  <c r="H110" i="4"/>
  <c r="K14" i="6" l="1"/>
  <c r="E60" i="6"/>
  <c r="E49" i="6"/>
  <c r="K49" i="6" s="1"/>
  <c r="K50" i="6"/>
  <c r="J12" i="4"/>
  <c r="J221" i="4" s="1"/>
  <c r="H12" i="4"/>
  <c r="H221" i="4" s="1"/>
  <c r="H225" i="4" s="1"/>
  <c r="E63" i="6" l="1"/>
  <c r="K60" i="6"/>
</calcChain>
</file>

<file path=xl/sharedStrings.xml><?xml version="1.0" encoding="utf-8"?>
<sst xmlns="http://schemas.openxmlformats.org/spreadsheetml/2006/main" count="1963" uniqueCount="542">
  <si>
    <t>Приложение № 2</t>
  </si>
  <si>
    <t>муниципльного образования</t>
  </si>
  <si>
    <t>муниципальный округ Адмиралтейский округ</t>
  </si>
  <si>
    <t>от 11.12.2013 года № 25</t>
  </si>
  <si>
    <t xml:space="preserve">Ведомственная  структура расходов  местного бюджета муниципального образования  муниципальный округ Адмиралтейский округ  на 2014 год </t>
  </si>
  <si>
    <t>№ п.п</t>
  </si>
  <si>
    <t>Наименование</t>
  </si>
  <si>
    <t>Код ГРБС</t>
  </si>
  <si>
    <t>Код раздела и под-раздела</t>
  </si>
  <si>
    <t>Код ЦСР</t>
  </si>
  <si>
    <t>Код ВР</t>
  </si>
  <si>
    <t>Код эконо-мической статьи</t>
  </si>
  <si>
    <t>Сумма (тыс.руб.)</t>
  </si>
  <si>
    <t xml:space="preserve">                   в том числе:</t>
  </si>
  <si>
    <t>3</t>
  </si>
  <si>
    <t>4</t>
  </si>
  <si>
    <t>5</t>
  </si>
  <si>
    <t>6</t>
  </si>
  <si>
    <t>7</t>
  </si>
  <si>
    <t>1.3.1.1.1</t>
  </si>
  <si>
    <t>Прочие расходы</t>
  </si>
  <si>
    <t>992</t>
  </si>
  <si>
    <t>0113</t>
  </si>
  <si>
    <t>092  05 01</t>
  </si>
  <si>
    <t>630</t>
  </si>
  <si>
    <t>290</t>
  </si>
  <si>
    <t>I.</t>
  </si>
  <si>
    <t>МЕСТНАЯ АДМИНИСТРАЦИЯ МУНИЦИПЛЬНОГО ОБРАЗОВАНИЯ МУНИЦИПАЛЬНЫЙ ОКРУГ АДМИРАЛТЕЙСКИЙ ОКРУГ</t>
  </si>
  <si>
    <t>1</t>
  </si>
  <si>
    <t>ОБЩЕГОСУДАРСТВЕННЫЕ ВОПРОСЫ</t>
  </si>
  <si>
    <t>903</t>
  </si>
  <si>
    <t>0100</t>
  </si>
  <si>
    <t>1.1.</t>
  </si>
  <si>
    <t>Функционирование Правительства Российской Федерации, высших  исполнительных органов государственной власти субъектов Российской Федерации, местных администраций</t>
  </si>
  <si>
    <t>0104</t>
  </si>
  <si>
    <t>1.1.1.</t>
  </si>
  <si>
    <t>Глава местной  Администрации</t>
  </si>
  <si>
    <t>002 05 01</t>
  </si>
  <si>
    <t xml:space="preserve">Расходы на выплаты персоналу в целях обеспечения выполнения функций государственными (муниципальными) органами, казенными учреждениями, органами управления государственными внебюджетными фондами </t>
  </si>
  <si>
    <t>100</t>
  </si>
  <si>
    <t>Расходы на выплаты персоналу государственных (муниципальных) органов</t>
  </si>
  <si>
    <t>120</t>
  </si>
  <si>
    <t>1.1.2</t>
  </si>
  <si>
    <t xml:space="preserve">Содержание и обеспечение деятельности  местной Администрации муниципального образования муниципальный округ Адмиралтейский округ  по решению вопросов местного значения </t>
  </si>
  <si>
    <t>002 06 01</t>
  </si>
  <si>
    <t>1.1.2.1.1.1</t>
  </si>
  <si>
    <t xml:space="preserve">Оплата труда и начисления на выплаты по оплате труда </t>
  </si>
  <si>
    <t>121</t>
  </si>
  <si>
    <t>210</t>
  </si>
  <si>
    <t>Заработная плата</t>
  </si>
  <si>
    <t>211</t>
  </si>
  <si>
    <t>1.1.2.1.1.2</t>
  </si>
  <si>
    <t>Начисления на выплаты по оплате труда</t>
  </si>
  <si>
    <t>Закупка товаров, работ и услуг для государственных (муниципальных) нужд</t>
  </si>
  <si>
    <t>200</t>
  </si>
  <si>
    <t>Иные закупки товаров, работ и услуг для обеспечения государственных (муниципальных) нужд</t>
  </si>
  <si>
    <t>240</t>
  </si>
  <si>
    <t>Иные бюджетные ассигнования</t>
  </si>
  <si>
    <t>800</t>
  </si>
  <si>
    <t>Уплата налогов, сборов и иных платежей</t>
  </si>
  <si>
    <t>850</t>
  </si>
  <si>
    <t>1.1.2.2.1.1</t>
  </si>
  <si>
    <t>852</t>
  </si>
  <si>
    <t>1.1.3</t>
  </si>
  <si>
    <t>Расходы на исполнение государственного полномочия по составлению протоколов об административных правонарушениях</t>
  </si>
  <si>
    <t>002 80 01</t>
  </si>
  <si>
    <t>1.1.3.1</t>
  </si>
  <si>
    <t>1.2</t>
  </si>
  <si>
    <t>Резервные фонды</t>
  </si>
  <si>
    <t>0111</t>
  </si>
  <si>
    <t>1.2.1</t>
  </si>
  <si>
    <t>Резервный фонд местной администрации</t>
  </si>
  <si>
    <t>070 01 01</t>
  </si>
  <si>
    <t>Резервные средства</t>
  </si>
  <si>
    <t xml:space="preserve">070 01 01 </t>
  </si>
  <si>
    <t>870</t>
  </si>
  <si>
    <t>1.3</t>
  </si>
  <si>
    <t>Другие общегосударственные вопросы</t>
  </si>
  <si>
    <t>1.3.1</t>
  </si>
  <si>
    <t>Осуществление  в порядке и формах, установленных законом Санкт-Петербурга, поддержки деятельности граждан, общественных объединений, учавствующих в охране общественного порядка на территории муниципального образования Адмиралтейский округ</t>
  </si>
  <si>
    <t>092 01 01</t>
  </si>
  <si>
    <t>Предоставление субсидий бюджетным, автономным учреждениям и иным некоммерческим организациям</t>
  </si>
  <si>
    <t>600</t>
  </si>
  <si>
    <t>Субсидии некоммерческим организациям (за исключением государственных (муниципальных) учреждений)</t>
  </si>
  <si>
    <t>1.3.2</t>
  </si>
  <si>
    <t>Формирование и размещение муниципального заказа</t>
  </si>
  <si>
    <t>092 02 01</t>
  </si>
  <si>
    <t>1.3.3</t>
  </si>
  <si>
    <t>Содержание  Санкт-Петербургского муниципального казенного учреждения "Управление по работе с населением муниципального образования муниципальный округ Адмиралтейский округ"</t>
  </si>
  <si>
    <t>092 99 01</t>
  </si>
  <si>
    <t>Расходы на выплаты персоналу казенных учреждений</t>
  </si>
  <si>
    <t>110</t>
  </si>
  <si>
    <t>1.3.4</t>
  </si>
  <si>
    <t xml:space="preserve">Муниципальная целевая программа «Противодействие коррупции в органах местного самоуправления МО Адмиралтейский округ» </t>
  </si>
  <si>
    <t>795 07 01</t>
  </si>
  <si>
    <t>1.3.5</t>
  </si>
  <si>
    <t xml:space="preserve">Муниципальная целевая программа "Участие органов местного самоуправления муниципального образования муниципальный округ Адмиралтейский округ в профилактике терроризма и экстремизма, а также по минимизации и (или) ликвидации последствий его проявлений на территории муниципального образования муниципальный округ Адмиралтейский округ " </t>
  </si>
  <si>
    <t>795 08 01</t>
  </si>
  <si>
    <t>1.4</t>
  </si>
  <si>
    <t>НАЦИОНАЛЬНАЯ БЕЗОПАСНОСТЬ И ПРАВООХРАНИТЕЛЬНАЯ ДЕЯТЕЛЬНОСТЬ</t>
  </si>
  <si>
    <t>0300</t>
  </si>
  <si>
    <t>1.4.1</t>
  </si>
  <si>
    <t>Защита населения и территории от чрезвычайных ситуаций природного и техногенного характера, гражданская оборона</t>
  </si>
  <si>
    <t>0309</t>
  </si>
  <si>
    <t>Муниципальная целевая программа "Проведение подготовки и обучения неработающего населения способам защиты и действиям в чрезвычайных ситуациях, а также способам защиты от опасностей, возникающих при ведении военных действий или вследствие этих действий"</t>
  </si>
  <si>
    <t>795 01 01</t>
  </si>
  <si>
    <t>4.1.1.3</t>
  </si>
  <si>
    <t>Поступление нефинансовых активов</t>
  </si>
  <si>
    <t>244</t>
  </si>
  <si>
    <t>300</t>
  </si>
  <si>
    <t>4.1.1.3.1</t>
  </si>
  <si>
    <t>Увеличение стоимости основных средств</t>
  </si>
  <si>
    <t>310</t>
  </si>
  <si>
    <t>4.1.1.3.2</t>
  </si>
  <si>
    <t>Увеличение стоимости материальных запасов</t>
  </si>
  <si>
    <t>340</t>
  </si>
  <si>
    <t>1.5</t>
  </si>
  <si>
    <t>НАЦИОНАЛЬНАЯ ЭКОНОМИКА</t>
  </si>
  <si>
    <t>0400</t>
  </si>
  <si>
    <t>1.5.1</t>
  </si>
  <si>
    <t>Общеэкономические вопросы</t>
  </si>
  <si>
    <t>0401</t>
  </si>
  <si>
    <t>1.5.1.1</t>
  </si>
  <si>
    <t xml:space="preserve">Реализация государственной политики занятости населения </t>
  </si>
  <si>
    <t>510 00 00</t>
  </si>
  <si>
    <t>Участие в организации  и финансировании проведения временного трудоустройства несовершеннолетних в возрасте от 14 до 18 лет в свободное от учебы время</t>
  </si>
  <si>
    <t>510 01 02</t>
  </si>
  <si>
    <t>Субсидии юридическим лицам (кроме некоммерческих организаций), индивидуальным предпринимателям, физическим лицам</t>
  </si>
  <si>
    <t>810</t>
  </si>
  <si>
    <t>1.6</t>
  </si>
  <si>
    <t>ЖИЛИЩНО-КОММУНАЛЬНОЕ ХОЗЯЙСТВО</t>
  </si>
  <si>
    <t>0500</t>
  </si>
  <si>
    <t>1.6.1</t>
  </si>
  <si>
    <t>БЛАГОУСТРОЙСТВО</t>
  </si>
  <si>
    <t>0503</t>
  </si>
  <si>
    <t>600 00 00</t>
  </si>
  <si>
    <t>1.6.1.1</t>
  </si>
  <si>
    <t>Благоустройство  придомовых территорий и дворовых</t>
  </si>
  <si>
    <t>600 01 00</t>
  </si>
  <si>
    <t>1.6.1.1.1</t>
  </si>
  <si>
    <t>Установка, содержание и ремонт ограждений газонов</t>
  </si>
  <si>
    <t>600 01 02</t>
  </si>
  <si>
    <t>1.6.1.1.2</t>
  </si>
  <si>
    <t>Установка и содержание малых архитектурных форм, уличной мебели и хозяйственно-бытового оборудования, необходимого для благоустройства территории муниципального образования</t>
  </si>
  <si>
    <t>600 01 03</t>
  </si>
  <si>
    <t>1.6.1.1.3</t>
  </si>
  <si>
    <t>Ликвидация несанкционированных свалок  бытовых отходов, мусора</t>
  </si>
  <si>
    <t>600 02 01</t>
  </si>
  <si>
    <t>1.6.1.1.4</t>
  </si>
  <si>
    <t>Оборудование контейнерных площадок на дворовых территориях</t>
  </si>
  <si>
    <t>600 02 02</t>
  </si>
  <si>
    <t>1.6.1.1.5</t>
  </si>
  <si>
    <t>Озеленение территории муниципального образования</t>
  </si>
  <si>
    <t>600 03 00</t>
  </si>
  <si>
    <t>Озеленение территорий зеленых насаждений внутриквартального озеленения</t>
  </si>
  <si>
    <t>600 03 01</t>
  </si>
  <si>
    <t>1.6.1.1.5.1</t>
  </si>
  <si>
    <t>Организация работ по компенсационному озеленению</t>
  </si>
  <si>
    <t>600 03 02</t>
  </si>
  <si>
    <t>1.6.1.1.5.2</t>
  </si>
  <si>
    <t>Проведение санитарных рубок, удаление аварийных, больных деревьев и кустарников в отношении зеленых насаждений внутриквартального озеленения</t>
  </si>
  <si>
    <t>600 03 03</t>
  </si>
  <si>
    <t>1.6.1.1.6</t>
  </si>
  <si>
    <t>Обустройство, содержание  и уборка территории детских площадок</t>
  </si>
  <si>
    <t>600 04 01</t>
  </si>
  <si>
    <t>1.6.1.1.7</t>
  </si>
  <si>
    <t>Текущий ремонт  придомовых территорий и дворовых территорий, включая проезды и въезды, пешеходные дорожки</t>
  </si>
  <si>
    <t>600 05 01</t>
  </si>
  <si>
    <t>1.6.1.1.8</t>
  </si>
  <si>
    <t xml:space="preserve">Выполнение работ, услуг по техническому надзору </t>
  </si>
  <si>
    <t>600 07 01</t>
  </si>
  <si>
    <t>1.6.1.1.9</t>
  </si>
  <si>
    <t>Выполнение работ, услуг по определению объема работ по благоустройству к адресной программе</t>
  </si>
  <si>
    <t>600 08 01</t>
  </si>
  <si>
    <t>1.6.1.1.10</t>
  </si>
  <si>
    <t>Выполнение оформления к праздничным мероприятиям на территории муниципального образования</t>
  </si>
  <si>
    <t>600 09 01</t>
  </si>
  <si>
    <t>1.7</t>
  </si>
  <si>
    <t>ОХРАНА ОКРУЖАЮЩЕЙ СРЕДЫ</t>
  </si>
  <si>
    <t>0600</t>
  </si>
  <si>
    <t>1.7.1</t>
  </si>
  <si>
    <t>Другие вопросы  в области охраны окружающей среды</t>
  </si>
  <si>
    <t>0605</t>
  </si>
  <si>
    <t>Муниципальная целевая программа "Участие в мероприятиях по охране окружающей среды в границах  муниципального образования муниципальный округ Адмиралтейский округ"</t>
  </si>
  <si>
    <t>795  02 01</t>
  </si>
  <si>
    <t>795 02 01</t>
  </si>
  <si>
    <t>1.8</t>
  </si>
  <si>
    <t>ОБРАЗОВАНИЕ</t>
  </si>
  <si>
    <t>0700</t>
  </si>
  <si>
    <t>1.8.1</t>
  </si>
  <si>
    <t>Профессиональная подготовка, переподготовка и повышение квалификации</t>
  </si>
  <si>
    <t>0705</t>
  </si>
  <si>
    <t>Переподготовка, повышение квалификации</t>
  </si>
  <si>
    <t>428 00 00</t>
  </si>
  <si>
    <t>Расходы на подготовку, переподготовку и повышение квалификации выборных должностных лиц местного самоуправления, депутатов представительного органа местного самоуправления, а также муниципальных служащих и работников муниципальных учреждений</t>
  </si>
  <si>
    <t>428 01 01</t>
  </si>
  <si>
    <t>1.8.2</t>
  </si>
  <si>
    <t>МОЛОДЕЖНАЯ ПОЛИТИКА И ОЗДОРОВЛЕНИЕ ДЕТЕЙ</t>
  </si>
  <si>
    <t>0707</t>
  </si>
  <si>
    <t>1.8.2.1</t>
  </si>
  <si>
    <t>Муниципальная целевая программа "Проведение работ по военно-патриотическому воспитанию граждан Российской Федерации на территории муниципального образования муниципальный округ Адмиралтейский округ"</t>
  </si>
  <si>
    <t>795 05 01</t>
  </si>
  <si>
    <t>1.8.3</t>
  </si>
  <si>
    <t>ДРУГИЕ ВОПРОСЫ В ОБЛАСТИ ОБРАЗОВАНИЯ</t>
  </si>
  <si>
    <t>0709</t>
  </si>
  <si>
    <t>1.8.3.1</t>
  </si>
  <si>
    <t>Муниципальная целевая программа "Участие в деятельности по профилактике правонарушений в Санкт-Петербурге на территории муниципального образования муниципальный округ  Адмиралтейский округ"</t>
  </si>
  <si>
    <t>795 06 01</t>
  </si>
  <si>
    <t>1.8.3.2</t>
  </si>
  <si>
    <t>Муниципальная целевая программа "Организация и проведение досуговых мероприятий для жителей муниципального образования муниципальный округ Адмиралтейский округ"</t>
  </si>
  <si>
    <t>795 09 02</t>
  </si>
  <si>
    <t>1.8.3.3</t>
  </si>
  <si>
    <t>Муниципальная целевая программа «Участие в реализации мер по профилактике дорожно-транспортного травматизма на территории муниципального образования муниципальный округ Адмиралтейский округ»</t>
  </si>
  <si>
    <t>795 12 01</t>
  </si>
  <si>
    <t>1.8.3.4</t>
  </si>
  <si>
    <t xml:space="preserve">Муниципальная целевая программа «Участие в деятельности по профилактике наркомании в Санкт-Петербурге в соответствии с законами Санкт-Петербурга на территории МО Адмиралтейский округ» </t>
  </si>
  <si>
    <t>795 14 01</t>
  </si>
  <si>
    <t>1.9</t>
  </si>
  <si>
    <t>КУЛЬТУРА, КИНЕМАТОГРАФИЯ</t>
  </si>
  <si>
    <t>0800</t>
  </si>
  <si>
    <t>1.9.1</t>
  </si>
  <si>
    <t>КУЛЬТУРА</t>
  </si>
  <si>
    <t>0801</t>
  </si>
  <si>
    <t>1.9.1.1</t>
  </si>
  <si>
    <t>Муниципальная целевая программа "Организация местных и участие в организации и проведении городских праздничных и иных зрелищных мероприятий"</t>
  </si>
  <si>
    <t xml:space="preserve">0801 </t>
  </si>
  <si>
    <t>795 11 01</t>
  </si>
  <si>
    <t>1.9.1.2</t>
  </si>
  <si>
    <t>ДРУГИЕ ВОПРОСЫ В ОБЛАСТИ КУЛЬТУРЫ, КИНЕМАТОГРАФИИ</t>
  </si>
  <si>
    <t>0804</t>
  </si>
  <si>
    <t>1.9.1.2.1</t>
  </si>
  <si>
    <t>795 09 01</t>
  </si>
  <si>
    <t>1.9.1.2.2</t>
  </si>
  <si>
    <t xml:space="preserve">Муниципальная целевая программа "Организация мероприятий по сохранению и развитию местных традиций и обрядов" </t>
  </si>
  <si>
    <t>795 10 01</t>
  </si>
  <si>
    <t>1.10</t>
  </si>
  <si>
    <t>СОЦИАЛЬНАЯ ПОЛИТИКА</t>
  </si>
  <si>
    <t>1000</t>
  </si>
  <si>
    <t>1.10.1</t>
  </si>
  <si>
    <t>ОХРАНА СЕМЬИ И ДЕТСТВА</t>
  </si>
  <si>
    <t>1004</t>
  </si>
  <si>
    <t>1.10.1.1</t>
  </si>
  <si>
    <t>Расходы на исполнение государственного полномочия по организации и осуществлению деятельности по опеке и попечительству</t>
  </si>
  <si>
    <t>002 80 02</t>
  </si>
  <si>
    <t>1.10.1.2</t>
  </si>
  <si>
    <t>Расходы  на исполнение государственных полномочий по выплате денежных средств на содержание ребенка в семье опекуна и приемной семье</t>
  </si>
  <si>
    <t>511 80 03</t>
  </si>
  <si>
    <t>Социальное обеспечение и иные выплаты населению</t>
  </si>
  <si>
    <t>Пособия, компенсации, меры социальной поддержки по публичным нормативным обязательствам</t>
  </si>
  <si>
    <t>313</t>
  </si>
  <si>
    <t>1.10.1.3</t>
  </si>
  <si>
    <t>Расходы на исполнение государственного полномочия по выплате денежных средств на вознаграждение приемным родителям</t>
  </si>
  <si>
    <t>511 80 04</t>
  </si>
  <si>
    <t>9.1.2.1.2.1</t>
  </si>
  <si>
    <t>220</t>
  </si>
  <si>
    <t>1.11</t>
  </si>
  <si>
    <t>СРЕДСТВА МАССОВОЙ ИНФОРМАЦИИ</t>
  </si>
  <si>
    <t>1200</t>
  </si>
  <si>
    <t>1.11.1</t>
  </si>
  <si>
    <t>ПЕРИОДИЧЕСКАЯ ПЕЧАТЬ И ИЗДАТЕЛЬСТВА</t>
  </si>
  <si>
    <t>1202</t>
  </si>
  <si>
    <t>Газета муниципального образования МО Адмиралтейский округ, учрежденная муниципальным советом муниципального образования Адмиралтейский округ</t>
  </si>
  <si>
    <t>457 01 01</t>
  </si>
  <si>
    <t>Иные закупки товаров, работ и услуг для муниципальных нужд</t>
  </si>
  <si>
    <t>10.1.1.1.1.1</t>
  </si>
  <si>
    <t>Оплата работ, услуг</t>
  </si>
  <si>
    <t>10.1.1.1.1.1.1</t>
  </si>
  <si>
    <t>Прочие работы, услуги</t>
  </si>
  <si>
    <t>226</t>
  </si>
  <si>
    <t>II.</t>
  </si>
  <si>
    <t xml:space="preserve">МУНИЦИПАЛЬНЫЙ СОВЕТ МУНИЦИПАЛЬНОГО ОБРАЗОВАНИЯ МУНИЦИПАЛЬНЫЙ ОКРУГ АДМИРАЛТЕЙСКИЙ ОКРУГ </t>
  </si>
  <si>
    <t>2</t>
  </si>
  <si>
    <t>2.1.</t>
  </si>
  <si>
    <t>Функционирование высшего должностного лица субъекта Российской Федерации и муниципального образования</t>
  </si>
  <si>
    <t>0102</t>
  </si>
  <si>
    <t>2.1.1</t>
  </si>
  <si>
    <t>Глава муниципального образования МО Адмиралтейский округ</t>
  </si>
  <si>
    <t>002 01 01</t>
  </si>
  <si>
    <t>2.1.2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</si>
  <si>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</si>
  <si>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0103</t>
  </si>
  <si>
    <t>Компенсация депутатам,  осуществляющим свои полномочия на непостоянной основе</t>
  </si>
  <si>
    <t>002 03 02</t>
  </si>
  <si>
    <t>Социальные выплаты гражданам, кроме публичных нормативных социальных выплат</t>
  </si>
  <si>
    <t>320</t>
  </si>
  <si>
    <t>2.1.3</t>
  </si>
  <si>
    <t>Аппарат представительного органа муниципального образования</t>
  </si>
  <si>
    <t>002 04 01</t>
  </si>
  <si>
    <t>2.2</t>
  </si>
  <si>
    <t>ДРУГИЕ ОБЩЕГОСУДАРСТВЕННЫЕ ВОПРОСЫ</t>
  </si>
  <si>
    <t>2.2.1</t>
  </si>
  <si>
    <t>Уплата членских взносов на осуществление деятельности Совета муниципальных образований Санкт-петербурга и содержание его органов</t>
  </si>
  <si>
    <t>1.3.1.1</t>
  </si>
  <si>
    <t>Уплата прочих налогов, сборов и иных платежей</t>
  </si>
  <si>
    <t>111</t>
  </si>
  <si>
    <t>213</t>
  </si>
  <si>
    <t>III</t>
  </si>
  <si>
    <t>ИЗБИРАТЕЛЬНАЯ КОМИССИЯ МУНИЦИПАЛЬНОГО ОБРАЗОВАНИЯ МУНИЦИПАЛЬНЫЙ ОКРУГ АДМИРАЛТЕЙСКИЙ ОКРУГ</t>
  </si>
  <si>
    <t>3.1</t>
  </si>
  <si>
    <t>894</t>
  </si>
  <si>
    <t>1.1.1</t>
  </si>
  <si>
    <t>Обеспечение проведения выборов и референдумов</t>
  </si>
  <si>
    <t>0107</t>
  </si>
  <si>
    <t xml:space="preserve"> Проведение выборов и референдумов</t>
  </si>
  <si>
    <t>020 00 00</t>
  </si>
  <si>
    <t>1.1.2.2</t>
  </si>
  <si>
    <t>1.1.2.2.1</t>
  </si>
  <si>
    <t>Прочая закупка товаров, работ и услуг для обеспечения государственных (муниципальных) нужд</t>
  </si>
  <si>
    <t>3.1.1</t>
  </si>
  <si>
    <t>ОБЕСПЕЧЕНИЕ ПРОВЕДЕНИЯ ВЫБОРОВ  И РЕФЕРЕНДУМОВ</t>
  </si>
  <si>
    <t>3.1.1.1</t>
  </si>
  <si>
    <t>Расходы на членов избирательной комиссии муниципального образования муниципальный округ адмиралтейский округ</t>
  </si>
  <si>
    <t>002 07 00</t>
  </si>
  <si>
    <t>3.1.1.1.2</t>
  </si>
  <si>
    <t>Проведение выборов в представительный орган муниципального образования</t>
  </si>
  <si>
    <t>020 01 01</t>
  </si>
  <si>
    <t>5.2.1.1.1</t>
  </si>
  <si>
    <t>5.2.1.1.1.1</t>
  </si>
  <si>
    <t>5.2.1.1.2</t>
  </si>
  <si>
    <t>ВСЕГО РАСХОДОВ:</t>
  </si>
  <si>
    <t>разница</t>
  </si>
  <si>
    <t>Приложение № 3</t>
  </si>
  <si>
    <t>муниципального образования</t>
  </si>
  <si>
    <t xml:space="preserve">Распределение бюджетных ассигнований  местного бюджета муниципального образования  муниципальный округ Адмиралтейский округ  на 2014 год </t>
  </si>
  <si>
    <t>01</t>
  </si>
  <si>
    <t>1.1</t>
  </si>
  <si>
    <t>02</t>
  </si>
  <si>
    <t>01 02</t>
  </si>
  <si>
    <t>03</t>
  </si>
  <si>
    <t>01 03</t>
  </si>
  <si>
    <t>1.2.2</t>
  </si>
  <si>
    <t xml:space="preserve">01 03 </t>
  </si>
  <si>
    <t>04</t>
  </si>
  <si>
    <t>01 04</t>
  </si>
  <si>
    <t xml:space="preserve"> 07</t>
  </si>
  <si>
    <t>01 07</t>
  </si>
  <si>
    <t>1.4.2</t>
  </si>
  <si>
    <t>11</t>
  </si>
  <si>
    <t>01 11</t>
  </si>
  <si>
    <t>13</t>
  </si>
  <si>
    <t>01 13</t>
  </si>
  <si>
    <t>1.6.2</t>
  </si>
  <si>
    <t>1.6.3</t>
  </si>
  <si>
    <t>1.6.4</t>
  </si>
  <si>
    <t>2.1</t>
  </si>
  <si>
    <t xml:space="preserve"> 09</t>
  </si>
  <si>
    <t>03 09</t>
  </si>
  <si>
    <t xml:space="preserve"> 01</t>
  </si>
  <si>
    <t>04 01</t>
  </si>
  <si>
    <t>05</t>
  </si>
  <si>
    <t>4.1</t>
  </si>
  <si>
    <t xml:space="preserve"> 03</t>
  </si>
  <si>
    <t>4.1.2</t>
  </si>
  <si>
    <t>05 03</t>
  </si>
  <si>
    <t>4.1.2.1</t>
  </si>
  <si>
    <t>4.1.2.2</t>
  </si>
  <si>
    <t>4.1.2.3</t>
  </si>
  <si>
    <t>4.1.2.4</t>
  </si>
  <si>
    <t>4.1.2.5</t>
  </si>
  <si>
    <t>4.1.2.5.1</t>
  </si>
  <si>
    <t>4.1.2.5.2</t>
  </si>
  <si>
    <t>4.1.2.5.3</t>
  </si>
  <si>
    <t>4.1.2.6</t>
  </si>
  <si>
    <t>4.1.2.7</t>
  </si>
  <si>
    <t>4.1.2.8</t>
  </si>
  <si>
    <t>4.1.2.9</t>
  </si>
  <si>
    <t>4.1.2.10</t>
  </si>
  <si>
    <t>06</t>
  </si>
  <si>
    <t>5.1</t>
  </si>
  <si>
    <t>5.1.1</t>
  </si>
  <si>
    <t>06 05</t>
  </si>
  <si>
    <t>07</t>
  </si>
  <si>
    <t>6.1</t>
  </si>
  <si>
    <t>07 05</t>
  </si>
  <si>
    <t>6.2</t>
  </si>
  <si>
    <t>6.2.1</t>
  </si>
  <si>
    <t>07 07</t>
  </si>
  <si>
    <t>6.3</t>
  </si>
  <si>
    <t>09</t>
  </si>
  <si>
    <t>6.3.1</t>
  </si>
  <si>
    <t>07 09</t>
  </si>
  <si>
    <t>6.3.2</t>
  </si>
  <si>
    <t>6.3.3</t>
  </si>
  <si>
    <t>6.3.4</t>
  </si>
  <si>
    <t>08</t>
  </si>
  <si>
    <t>7.1</t>
  </si>
  <si>
    <t>7.1.1</t>
  </si>
  <si>
    <t xml:space="preserve">08 01 </t>
  </si>
  <si>
    <t>08 01</t>
  </si>
  <si>
    <t>7.2</t>
  </si>
  <si>
    <t>7.2.1</t>
  </si>
  <si>
    <t>7.2.2</t>
  </si>
  <si>
    <t>8</t>
  </si>
  <si>
    <t>10</t>
  </si>
  <si>
    <t>8.1</t>
  </si>
  <si>
    <t>8.1.1</t>
  </si>
  <si>
    <t>10 04</t>
  </si>
  <si>
    <t>8.1.2</t>
  </si>
  <si>
    <t>9</t>
  </si>
  <si>
    <t>12</t>
  </si>
  <si>
    <t>9.1</t>
  </si>
  <si>
    <t>9.1.1</t>
  </si>
  <si>
    <t>12 02</t>
  </si>
  <si>
    <t>проверка</t>
  </si>
  <si>
    <t>Приложение № 1</t>
  </si>
  <si>
    <t xml:space="preserve">ДОХОДЫ   МЕСТНОГО БЮДЖЕТА МУНИЦИПАЛЬНОГО ОБРАЗОВАНИЯ  </t>
  </si>
  <si>
    <r>
      <t xml:space="preserve">МУНИЦИПАЛЬНЫЙ ОКРУГ АДМИРАЛТЕЙСКИЙ ОКРУГ   на   </t>
    </r>
    <r>
      <rPr>
        <b/>
        <sz val="13"/>
        <rFont val="Arial Cyr"/>
        <charset val="204"/>
      </rPr>
      <t xml:space="preserve">2014 </t>
    </r>
    <r>
      <rPr>
        <b/>
        <sz val="12"/>
        <rFont val="Arial Cyr"/>
        <charset val="204"/>
      </rPr>
      <t>год</t>
    </r>
  </si>
  <si>
    <t>№ п/п</t>
  </si>
  <si>
    <t>Код адмнистратора</t>
  </si>
  <si>
    <t>код источника доходов</t>
  </si>
  <si>
    <t>Наименование кода дохода  бюджета</t>
  </si>
  <si>
    <t>Сумма тыс.руб.</t>
  </si>
  <si>
    <t>1 квартал</t>
  </si>
  <si>
    <t>2 квартал</t>
  </si>
  <si>
    <t>3 квартал</t>
  </si>
  <si>
    <t>4 квартал</t>
  </si>
  <si>
    <t>РАЗДЕЛ 1. ДОХОДЫ</t>
  </si>
  <si>
    <t>кассовый план</t>
  </si>
  <si>
    <t>ПРОВЕРКА</t>
  </si>
  <si>
    <t>I</t>
  </si>
  <si>
    <t>000</t>
  </si>
  <si>
    <t xml:space="preserve"> 1 00 00000 00 0000 000</t>
  </si>
  <si>
    <t xml:space="preserve"> НАЛОГОВЫЕ И НЕНАЛОГОВЫЕ ДОХОДЫ</t>
  </si>
  <si>
    <t xml:space="preserve"> 1 05 00000 00 0000 000</t>
  </si>
  <si>
    <t>НАЛОГИ НА СОВОКУПНЫЙ ДОХОД</t>
  </si>
  <si>
    <t>182</t>
  </si>
  <si>
    <t xml:space="preserve"> 1 05 01000 00 0000 110</t>
  </si>
  <si>
    <t>Налог, взимаемый в связи с применением упрощенной системы налогообложения</t>
  </si>
  <si>
    <t>1.1.1.1</t>
  </si>
  <si>
    <t xml:space="preserve"> 1 05 01010 01 0000 110</t>
  </si>
  <si>
    <t xml:space="preserve">Налог, взимаемый с налогоплательщиков, выбравших в качестве объекта налогообложения доходы </t>
  </si>
  <si>
    <t>1.1.1.1.1</t>
  </si>
  <si>
    <t xml:space="preserve"> 1 05 01011 01 0000 110</t>
  </si>
  <si>
    <t>1.1.1.1.2</t>
  </si>
  <si>
    <t xml:space="preserve"> 1 05 01012 01 0000 110</t>
  </si>
  <si>
    <t>Налог, взимаемый с налогоплательщиков, выбравших в качестве объекта налогообложения доходы (за налоговые периоды, истекшие до 1 января 2011 года)</t>
  </si>
  <si>
    <t xml:space="preserve"> 1 05 01020 01 0000 110</t>
  </si>
  <si>
    <t>Налог, взимаемый с налогоплательщиков, выбравших в качестве объекта налогообложения доходы, уменьшенные на величину расходов</t>
  </si>
  <si>
    <t>1.1.1.1.2.1</t>
  </si>
  <si>
    <t xml:space="preserve"> 1 05 01021 01 0000 110</t>
  </si>
  <si>
    <t>1.1.1.1.2.2</t>
  </si>
  <si>
    <t xml:space="preserve"> 1 05 01022 01 0000 110</t>
  </si>
  <si>
    <t>Налог, взимаемый с налогоплательщиков, выбравших в качестве объекта налогообложения доходы, уменьшенные на величину расходов (за налоговые периоды, истекшие до 1 января 2011 года)</t>
  </si>
  <si>
    <t>1.1.1.1.3</t>
  </si>
  <si>
    <t>1 05 01050 01 0000 110</t>
  </si>
  <si>
    <t>Минимальный налог,зачисляемый в бюджеты субъектов Российской Федерации</t>
  </si>
  <si>
    <t xml:space="preserve"> 1 05 02000 02 0000 110</t>
  </si>
  <si>
    <t>Единый налог на вмененный доход для отдельных видов деятельности</t>
  </si>
  <si>
    <t>1.1.2.1</t>
  </si>
  <si>
    <t xml:space="preserve"> 1 05 02010 02 0000 110</t>
  </si>
  <si>
    <t xml:space="preserve">Единый налог на вмененный доход для отдельных видов деятельности </t>
  </si>
  <si>
    <t xml:space="preserve"> 1 05 02020 02 0000 110</t>
  </si>
  <si>
    <t>Единый налог на вмененный доход для отдельных видов деятельности (за налоговые периоды, истекшие до 1 января 2011 года)</t>
  </si>
  <si>
    <t>1 05 04000  02 0000 110</t>
  </si>
  <si>
    <t>Налог, взимаемый в связи  с  применением    патентной системы налогообложения</t>
  </si>
  <si>
    <t>1 05 04010  02 0000 110</t>
  </si>
  <si>
    <t xml:space="preserve">Налог, взимаемый в связи  с  применением   патентной системы налогообложения, зачисляемый в бюджеты городских округов
</t>
  </si>
  <si>
    <t xml:space="preserve"> 1 06 00000 00 0000 000</t>
  </si>
  <si>
    <t>НАЛОГИ НА ИМУЩЕСТВО</t>
  </si>
  <si>
    <t xml:space="preserve"> 1 06 01000 00 0000 110</t>
  </si>
  <si>
    <t>Налог на имущество физических лиц</t>
  </si>
  <si>
    <t>1.2.1.1</t>
  </si>
  <si>
    <t xml:space="preserve"> 1 06 01010 03 0000 110</t>
  </si>
  <si>
    <t xml:space="preserve">Налог на имущество физических лиц, взимаемый по ставкам, применяемым к объектам налогообложения, расположенным  в границах внутригородских муниципальных образований городов федерального значения Москвы и Санкт-Петербурга </t>
  </si>
  <si>
    <t xml:space="preserve"> 1 09 00000 00 0000 000</t>
  </si>
  <si>
    <t>ЗАДОЛЖЕННОСТЬ И ПЕРЕРАСЧЕТЫ ПО ОТМЕНЕННЫМ  НАЛОГАМ, СБОРАМ И ИНЫМ  ОБЯЗАТЕЛЬНЫМ ПЛАТЕЖАМ</t>
  </si>
  <si>
    <t>1.3.1.</t>
  </si>
  <si>
    <t>1 09  04000 00 0000 110</t>
  </si>
  <si>
    <t>Налоги на имущество</t>
  </si>
  <si>
    <t xml:space="preserve"> 1 09 04040 01 0000 110</t>
  </si>
  <si>
    <t xml:space="preserve">Налог с имущества, переходящего в порядке наследования или дарения  </t>
  </si>
  <si>
    <t>1 13 00000 00 0000 000</t>
  </si>
  <si>
    <t>ДОХОДЫ ОТ ОКАЗАНИЯ ПЛАТНЫХ УСЛУГ (РАБОТ) И КОМПЕНСАЦИИ ЗАТРАТ ГОСУДАРТСВА</t>
  </si>
  <si>
    <t xml:space="preserve"> 1 13 01000 00 0000 130 </t>
  </si>
  <si>
    <t>Доходы от оказания платных услуг (работ)</t>
  </si>
  <si>
    <t>1.4.1.1</t>
  </si>
  <si>
    <t xml:space="preserve"> 1 13 01993 03 0000 130 </t>
  </si>
  <si>
    <t>Прочие доходы от оказания платных услуг (работ) получателями средств бюджетов внутригородских муниципальных образований городов федерального значения Москвы и Санкт-Петербурга</t>
  </si>
  <si>
    <t xml:space="preserve">1 13 02000 00 0000 130 </t>
  </si>
  <si>
    <t>Доходы от компенсации затрат государства</t>
  </si>
  <si>
    <t>1.4.2.1</t>
  </si>
  <si>
    <t xml:space="preserve"> 1 13 02990 00 0000 130 </t>
  </si>
  <si>
    <t xml:space="preserve">Прочие доходы от компенсации затрат государства </t>
  </si>
  <si>
    <t>1.4.2.1.1</t>
  </si>
  <si>
    <t>867</t>
  </si>
  <si>
    <t xml:space="preserve"> 1 13 02993 03 0100 130 </t>
  </si>
  <si>
    <t xml:space="preserve">Средства, составляющие восстановительную стоимость зеленых насаждений внутриквартального озелеления и подлежащие зачислению в бюджеты внутригородских муниципальных образований Санкт-Петербурга в соответствии с законодательством Санкт-Петербурга
</t>
  </si>
  <si>
    <t xml:space="preserve"> 1 16 00000 00 0000 000</t>
  </si>
  <si>
    <t>ШТРАФЫ, САНКЦИИ, ВОЗМЕЩЕНИЕ УЩЕРБА</t>
  </si>
  <si>
    <t xml:space="preserve"> 1 16 06000 01 0000 140</t>
  </si>
  <si>
    <t>Денежные взыскания (штрафы) за нарушение   законодательства о применении контрольно-кассовой техники при осуществлении наличных денежных расчетов и (или) расчетов с использованием платежных карт</t>
  </si>
  <si>
    <t>1.5.2</t>
  </si>
  <si>
    <t>1 16 21000 00 0000 140</t>
  </si>
  <si>
    <t>Денежные  взыскания  (штрафы)   и   иные суммы, взыскиваемые с лиц, виновных в совершении преступлений, и в возмещение ущерба имуществу</t>
  </si>
  <si>
    <t>1.5.2.1</t>
  </si>
  <si>
    <t>322</t>
  </si>
  <si>
    <t>1 16 21030 03 0000 140</t>
  </si>
  <si>
    <t>Денежные  взыскания  (штрафы)   и   иные суммы, взыскиваемые с лиц, виновных в совершении преступлений, и в возмещение ущерба имуществу, зачисляемые в бюджеты внутригородских муниципальных образований городов федерального значения Москвы и Санкт-Петербурга</t>
  </si>
  <si>
    <t>1.5.3</t>
  </si>
  <si>
    <t xml:space="preserve"> 1 16 90000 00 0000 140</t>
  </si>
  <si>
    <t>Прочие поступления от денежных взысканий (штрафов) и иных сумм в возмещение ущерба</t>
  </si>
  <si>
    <t>1.5.3.1</t>
  </si>
  <si>
    <t>1 16 90030 03 0000 140</t>
  </si>
  <si>
    <t>Прочие поступления от денежных взысканий (штрафов) и иных сумм в возмещение ущерба, зачисляемые в бюджеты внутригородских муниципальных образований городов федерального значения Москвы и Санкт-Петербурга</t>
  </si>
  <si>
    <t>1.5.3.1.2</t>
  </si>
  <si>
    <t>806</t>
  </si>
  <si>
    <t>1 16 90030 03 0100 140</t>
  </si>
  <si>
    <t>Штрафы за адмистративные правонарушения в области благоустройства, предусмотренные  главой 4 Закона Санкт-Петербурга  "Об административных правонарушениях в  Санкт-Петербурге"</t>
  </si>
  <si>
    <t>846</t>
  </si>
  <si>
    <t>1 16 90030 03 0200 140</t>
  </si>
  <si>
    <t>Штрафы за адмистративные правонарушения в области предпринимательской деятельности, предусмотренные статьей 44  Законом Санкт-Петербурга   "Об административных правонарушениях в  Санкт-Петербурге"</t>
  </si>
  <si>
    <t>2 00 00000 00 0000 000</t>
  </si>
  <si>
    <t>БЕЗВОЗМЕЗДНЫЕ ПОСТУПЛЕНИЯ</t>
  </si>
  <si>
    <t>2 02 00000 00 0000 000</t>
  </si>
  <si>
    <t>БЕЗВОЗМЕЗДНЫЕ ПОСТУПЛЕНИЯ ОТ ДРУГИХ БЮДЖЕТОВ БЮДЖЕТНОЙ  СИСТЕМЫ РОССИЙСКОЙ ФЕДЕРАЦИИ</t>
  </si>
  <si>
    <t>2 02 03000 00 0000 151</t>
  </si>
  <si>
    <t>Субвенции бюджетам субъектов Российской Федерации и муниципальных образований</t>
  </si>
  <si>
    <t>2 02 03024 00 0000 151</t>
  </si>
  <si>
    <t>Субвенции местным бюджетам на выполнение передаваемых полномочий субъектов Российской Федерации</t>
  </si>
  <si>
    <t>1.6.1.1.2.1</t>
  </si>
  <si>
    <t>2 02 03 024 03 0000 151</t>
  </si>
  <si>
    <t>Субвенции бюджетам внутригородских муниципальных образований городов федерального значения Москвы и Санкт-Петербурга на выполнение передаваемых полномочий субъектов Российской Федерации</t>
  </si>
  <si>
    <t>1.6.1.1.2.1.1</t>
  </si>
  <si>
    <t>2 02 03024 03 0100 151</t>
  </si>
  <si>
    <t>Субвенции бюджетам муниципальных образований на исполнение государственного полномочия по организации и осуществлению деятельности по опеке и попечительству</t>
  </si>
  <si>
    <t>1.6.1.1.2.1.2</t>
  </si>
  <si>
    <t>2 02 03024 03 0200 151</t>
  </si>
  <si>
    <t>Субвенции бюджетам  муниципальных образований  на исполнение  государственного полномочия  по  составлению протоколов об административных правонарушениях</t>
  </si>
  <si>
    <t>2 02 03027 00 0000 151</t>
  </si>
  <si>
    <t>Субвенции бюджетам муниципальных образований на содержание ребенка в семье опекуна и приемной семье, а также вознаграждение, причитающееся приемному родителю</t>
  </si>
  <si>
    <t>1.6.1.2.1</t>
  </si>
  <si>
    <t>2 02 03027 03 0000 151</t>
  </si>
  <si>
    <t>Субвенции бюджетам внутригородских муниципальных образований городов федерального значения Москвы и Санкт-Петербурга на содержание ребенка в семье опекуна и приемной семье, а также вознаграждение, причитающееся приемному родителю</t>
  </si>
  <si>
    <t>1.6.1.2.1.1</t>
  </si>
  <si>
    <t>2 02 03027 03 0100 151</t>
  </si>
  <si>
    <t>Субвенции бюджетам муниципальных образований на исполнение государственных полномочий по выплате денежных средств на содержание ребенка в семье опекуна и приемной семье</t>
  </si>
  <si>
    <t>1.6.1.2.1.2</t>
  </si>
  <si>
    <t>2 02 03027 03 0200 151</t>
  </si>
  <si>
    <t>Субвенции бюджетам муниципальных образований на исполнение государственного полномочия по выплате денежных средств на вознаграждение приемным родителям</t>
  </si>
  <si>
    <t>ИТОГО ДОХОДОВ</t>
  </si>
  <si>
    <t>.</t>
  </si>
  <si>
    <t>к  Решению Муниципального Совета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</si>
</sst>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0000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b/>
      <sz val="12"/>
      <name val="Arial Cyr"/>
      <charset val="204"/>
    </font>
    <font>
      <sz val="14"/>
      <name val="Arial Cyr"/>
      <family val="2"/>
      <charset val="204"/>
    </font>
    <font>
      <b/>
      <sz val="14"/>
      <name val="Arial Cyr"/>
      <charset val="204"/>
    </font>
    <font>
      <sz val="14"/>
      <name val="Arial Cyr"/>
      <charset val="204"/>
    </font>
    <font>
      <sz val="12"/>
      <name val="Arial Cyr"/>
      <charset val="204"/>
    </font>
    <font>
      <b/>
      <u/>
      <sz val="14"/>
      <name val="Arial Cyr"/>
      <charset val="204"/>
    </font>
    <font>
      <b/>
      <sz val="10"/>
      <name val="Arial Cyr"/>
      <charset val="204"/>
    </font>
    <font>
      <b/>
      <sz val="14"/>
      <name val="Times New Roman"/>
      <family val="1"/>
      <charset val="204"/>
    </font>
    <font>
      <b/>
      <u/>
      <sz val="14"/>
      <name val="Times New Roman"/>
      <family val="1"/>
      <charset val="204"/>
    </font>
    <font>
      <b/>
      <i/>
      <sz val="14"/>
      <name val="Arial Cyr"/>
      <charset val="204"/>
    </font>
    <font>
      <i/>
      <sz val="10"/>
      <name val="Arial Cyr"/>
      <charset val="204"/>
    </font>
    <font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10"/>
      <name val="Arial Cyr"/>
      <charset val="204"/>
    </font>
    <font>
      <b/>
      <sz val="14"/>
      <color indexed="8"/>
      <name val="Times New Roman"/>
      <family val="1"/>
      <charset val="204"/>
    </font>
    <font>
      <b/>
      <i/>
      <sz val="12"/>
      <name val="Arial Cyr"/>
      <charset val="204"/>
    </font>
    <font>
      <b/>
      <sz val="13"/>
      <name val="Arial Cyr"/>
      <charset val="204"/>
    </font>
    <font>
      <b/>
      <sz val="18"/>
      <name val="Arial Cyr"/>
      <charset val="204"/>
    </font>
    <font>
      <b/>
      <sz val="11"/>
      <name val="Arial"/>
      <family val="2"/>
      <charset val="204"/>
    </font>
    <font>
      <b/>
      <sz val="16"/>
      <name val="Times New Roman"/>
      <family val="1"/>
      <charset val="204"/>
    </font>
    <font>
      <sz val="11"/>
      <name val="Arial Cyr"/>
      <charset val="204"/>
    </font>
    <font>
      <b/>
      <sz val="11"/>
      <name val="Arial Cyr"/>
      <family val="2"/>
      <charset val="204"/>
    </font>
    <font>
      <b/>
      <sz val="10"/>
      <name val="Arial Cyr"/>
      <family val="2"/>
      <charset val="204"/>
    </font>
    <font>
      <b/>
      <sz val="11"/>
      <name val="Times New Roman"/>
      <family val="1"/>
      <charset val="204"/>
    </font>
    <font>
      <sz val="11"/>
      <name val="Arial Cyr"/>
      <family val="2"/>
      <charset val="204"/>
    </font>
    <font>
      <b/>
      <sz val="14"/>
      <name val="Arial Cyr"/>
      <family val="2"/>
      <charset val="204"/>
    </font>
    <font>
      <sz val="13"/>
      <name val="Arial Cyr"/>
      <family val="2"/>
      <charset val="204"/>
    </font>
    <font>
      <sz val="13"/>
      <name val="Arial Cyr"/>
      <charset val="204"/>
    </font>
    <font>
      <b/>
      <sz val="16"/>
      <name val="Arial Cyr"/>
      <family val="2"/>
      <charset val="204"/>
    </font>
    <font>
      <sz val="12"/>
      <color theme="1"/>
      <name val="Times New Roman"/>
      <family val="1"/>
      <charset val="204"/>
    </font>
    <font>
      <b/>
      <sz val="11"/>
      <name val="Arial Cyr"/>
      <charset val="20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296">
    <xf numFmtId="0" fontId="0" fillId="0" borderId="0" xfId="0"/>
    <xf numFmtId="49" fontId="3" fillId="0" borderId="0" xfId="1" applyNumberFormat="1" applyFont="1"/>
    <xf numFmtId="49" fontId="4" fillId="0" borderId="0" xfId="1" applyNumberFormat="1" applyFont="1" applyAlignment="1">
      <alignment wrapText="1"/>
    </xf>
    <xf numFmtId="49" fontId="4" fillId="0" borderId="0" xfId="1" applyNumberFormat="1" applyFont="1" applyAlignment="1">
      <alignment horizontal="center"/>
    </xf>
    <xf numFmtId="49" fontId="5" fillId="0" borderId="0" xfId="1" applyNumberFormat="1" applyFont="1" applyAlignment="1">
      <alignment horizontal="center"/>
    </xf>
    <xf numFmtId="0" fontId="4" fillId="0" borderId="0" xfId="1" applyFont="1"/>
    <xf numFmtId="0" fontId="2" fillId="0" borderId="0" xfId="1"/>
    <xf numFmtId="49" fontId="6" fillId="0" borderId="0" xfId="1" applyNumberFormat="1" applyFont="1" applyAlignment="1">
      <alignment horizontal="left"/>
    </xf>
    <xf numFmtId="49" fontId="6" fillId="0" borderId="0" xfId="1" applyNumberFormat="1" applyFont="1" applyAlignment="1">
      <alignment horizontal="center"/>
    </xf>
    <xf numFmtId="49" fontId="5" fillId="0" borderId="0" xfId="1" applyNumberFormat="1" applyFont="1" applyAlignment="1">
      <alignment horizontal="left"/>
    </xf>
    <xf numFmtId="0" fontId="6" fillId="0" borderId="0" xfId="1" applyFont="1"/>
    <xf numFmtId="49" fontId="8" fillId="0" borderId="0" xfId="1" applyNumberFormat="1" applyFont="1" applyAlignment="1"/>
    <xf numFmtId="49" fontId="9" fillId="0" borderId="0" xfId="1" applyNumberFormat="1" applyFont="1" applyAlignment="1"/>
    <xf numFmtId="49" fontId="8" fillId="0" borderId="0" xfId="1" applyNumberFormat="1" applyFont="1" applyAlignment="1">
      <alignment horizontal="center" wrapText="1"/>
    </xf>
    <xf numFmtId="0" fontId="10" fillId="0" borderId="0" xfId="1" applyFont="1"/>
    <xf numFmtId="49" fontId="3" fillId="0" borderId="0" xfId="1" applyNumberFormat="1" applyFont="1" applyAlignment="1">
      <alignment horizontal="center"/>
    </xf>
    <xf numFmtId="49" fontId="4" fillId="0" borderId="0" xfId="1" applyNumberFormat="1" applyFont="1" applyAlignment="1">
      <alignment horizontal="center" wrapText="1"/>
    </xf>
    <xf numFmtId="0" fontId="6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2" fillId="0" borderId="0" xfId="1" applyFont="1"/>
    <xf numFmtId="49" fontId="6" fillId="0" borderId="1" xfId="1" applyNumberFormat="1" applyFont="1" applyBorder="1" applyAlignment="1">
      <alignment horizontal="center" vertical="center" wrapText="1"/>
    </xf>
    <xf numFmtId="9" fontId="6" fillId="0" borderId="1" xfId="1" applyNumberFormat="1" applyFont="1" applyBorder="1" applyAlignment="1">
      <alignment horizontal="center" vertical="center" wrapText="1"/>
    </xf>
    <xf numFmtId="0" fontId="12" fillId="0" borderId="2" xfId="1" applyFont="1" applyBorder="1"/>
    <xf numFmtId="0" fontId="6" fillId="0" borderId="3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4" xfId="1" applyFont="1" applyBorder="1"/>
    <xf numFmtId="49" fontId="4" fillId="0" borderId="5" xfId="1" applyNumberFormat="1" applyFont="1" applyBorder="1" applyAlignment="1">
      <alignment horizontal="center" wrapText="1"/>
    </xf>
    <xf numFmtId="0" fontId="4" fillId="0" borderId="5" xfId="1" applyFont="1" applyBorder="1" applyAlignment="1">
      <alignment horizontal="center" wrapText="1"/>
    </xf>
    <xf numFmtId="0" fontId="10" fillId="0" borderId="1" xfId="1" applyFont="1" applyBorder="1" applyAlignment="1">
      <alignment horizontal="center"/>
    </xf>
    <xf numFmtId="49" fontId="13" fillId="0" borderId="1" xfId="1" applyNumberFormat="1" applyFont="1" applyFill="1" applyBorder="1" applyAlignment="1">
      <alignment horizontal="center" wrapText="1"/>
    </xf>
    <xf numFmtId="49" fontId="13" fillId="0" borderId="2" xfId="1" applyNumberFormat="1" applyFont="1" applyFill="1" applyBorder="1" applyAlignment="1">
      <alignment wrapText="1"/>
    </xf>
    <xf numFmtId="49" fontId="13" fillId="0" borderId="6" xfId="1" applyNumberFormat="1" applyFont="1" applyFill="1" applyBorder="1" applyAlignment="1">
      <alignment horizontal="center" wrapText="1"/>
    </xf>
    <xf numFmtId="164" fontId="13" fillId="0" borderId="1" xfId="1" applyNumberFormat="1" applyFont="1" applyFill="1" applyBorder="1" applyAlignment="1">
      <alignment horizontal="center" wrapText="1"/>
    </xf>
    <xf numFmtId="164" fontId="6" fillId="0" borderId="1" xfId="1" applyNumberFormat="1" applyFont="1" applyFill="1" applyBorder="1" applyAlignment="1">
      <alignment horizontal="center" wrapText="1"/>
    </xf>
    <xf numFmtId="0" fontId="8" fillId="0" borderId="0" xfId="1" applyFont="1"/>
    <xf numFmtId="49" fontId="14" fillId="2" borderId="1" xfId="1" applyNumberFormat="1" applyFont="1" applyFill="1" applyBorder="1" applyAlignment="1">
      <alignment horizontal="center" wrapText="1"/>
    </xf>
    <xf numFmtId="0" fontId="13" fillId="2" borderId="2" xfId="1" applyFont="1" applyFill="1" applyBorder="1" applyAlignment="1">
      <alignment wrapText="1"/>
    </xf>
    <xf numFmtId="0" fontId="13" fillId="2" borderId="2" xfId="1" applyFont="1" applyFill="1" applyBorder="1" applyAlignment="1">
      <alignment horizontal="center" wrapText="1"/>
    </xf>
    <xf numFmtId="49" fontId="13" fillId="2" borderId="1" xfId="1" applyNumberFormat="1" applyFont="1" applyFill="1" applyBorder="1" applyAlignment="1">
      <alignment horizontal="center" wrapText="1"/>
    </xf>
    <xf numFmtId="164" fontId="13" fillId="2" borderId="1" xfId="1" applyNumberFormat="1" applyFont="1" applyFill="1" applyBorder="1" applyAlignment="1">
      <alignment horizontal="center" wrapText="1"/>
    </xf>
    <xf numFmtId="164" fontId="8" fillId="3" borderId="1" xfId="1" applyNumberFormat="1" applyFont="1" applyFill="1" applyBorder="1" applyAlignment="1">
      <alignment horizontal="center" wrapText="1"/>
    </xf>
    <xf numFmtId="49" fontId="13" fillId="2" borderId="5" xfId="1" applyNumberFormat="1" applyFont="1" applyFill="1" applyBorder="1" applyAlignment="1">
      <alignment horizontal="center" wrapText="1"/>
    </xf>
    <xf numFmtId="49" fontId="13" fillId="2" borderId="5" xfId="1" applyNumberFormat="1" applyFont="1" applyFill="1" applyBorder="1" applyAlignment="1">
      <alignment horizontal="left" wrapText="1"/>
    </xf>
    <xf numFmtId="164" fontId="13" fillId="2" borderId="5" xfId="1" applyNumberFormat="1" applyFont="1" applyFill="1" applyBorder="1" applyAlignment="1">
      <alignment horizontal="center" wrapText="1"/>
    </xf>
    <xf numFmtId="164" fontId="8" fillId="4" borderId="5" xfId="1" applyNumberFormat="1" applyFont="1" applyFill="1" applyBorder="1" applyAlignment="1">
      <alignment horizontal="center" wrapText="1"/>
    </xf>
    <xf numFmtId="0" fontId="13" fillId="2" borderId="1" xfId="1" applyFont="1" applyFill="1" applyBorder="1" applyAlignment="1">
      <alignment wrapText="1"/>
    </xf>
    <xf numFmtId="164" fontId="6" fillId="5" borderId="1" xfId="1" applyNumberFormat="1" applyFont="1" applyFill="1" applyBorder="1" applyAlignment="1">
      <alignment horizontal="center" wrapText="1"/>
    </xf>
    <xf numFmtId="164" fontId="15" fillId="0" borderId="0" xfId="1" applyNumberFormat="1" applyFont="1"/>
    <xf numFmtId="0" fontId="15" fillId="0" borderId="0" xfId="1" applyFont="1"/>
    <xf numFmtId="0" fontId="16" fillId="0" borderId="0" xfId="1" applyFont="1"/>
    <xf numFmtId="164" fontId="6" fillId="0" borderId="5" xfId="1" applyNumberFormat="1" applyFont="1" applyFill="1" applyBorder="1" applyAlignment="1">
      <alignment horizontal="center" wrapText="1"/>
    </xf>
    <xf numFmtId="49" fontId="13" fillId="2" borderId="1" xfId="1" applyNumberFormat="1" applyFont="1" applyFill="1" applyBorder="1" applyAlignment="1">
      <alignment wrapText="1"/>
    </xf>
    <xf numFmtId="0" fontId="12" fillId="0" borderId="0" xfId="1" applyFont="1"/>
    <xf numFmtId="49" fontId="13" fillId="2" borderId="1" xfId="1" applyNumberFormat="1" applyFont="1" applyFill="1" applyBorder="1" applyAlignment="1">
      <alignment horizontal="left" wrapText="1"/>
    </xf>
    <xf numFmtId="49" fontId="17" fillId="2" borderId="1" xfId="1" applyNumberFormat="1" applyFont="1" applyFill="1" applyBorder="1" applyAlignment="1">
      <alignment horizontal="center" wrapText="1"/>
    </xf>
    <xf numFmtId="49" fontId="17" fillId="2" borderId="5" xfId="1" applyNumberFormat="1" applyFont="1" applyFill="1" applyBorder="1" applyAlignment="1">
      <alignment horizontal="left" wrapText="1"/>
    </xf>
    <xf numFmtId="49" fontId="17" fillId="2" borderId="5" xfId="1" applyNumberFormat="1" applyFont="1" applyFill="1" applyBorder="1" applyAlignment="1">
      <alignment horizontal="center" wrapText="1"/>
    </xf>
    <xf numFmtId="164" fontId="17" fillId="2" borderId="1" xfId="1" applyNumberFormat="1" applyFont="1" applyFill="1" applyBorder="1" applyAlignment="1">
      <alignment horizontal="center" wrapText="1"/>
    </xf>
    <xf numFmtId="164" fontId="4" fillId="0" borderId="1" xfId="1" applyNumberFormat="1" applyFont="1" applyFill="1" applyBorder="1" applyAlignment="1">
      <alignment horizontal="center" wrapText="1"/>
    </xf>
    <xf numFmtId="165" fontId="10" fillId="0" borderId="1" xfId="1" applyNumberFormat="1" applyFont="1" applyBorder="1" applyAlignment="1">
      <alignment horizontal="center"/>
    </xf>
    <xf numFmtId="0" fontId="18" fillId="2" borderId="0" xfId="2" applyFont="1" applyFill="1" applyAlignment="1">
      <alignment wrapText="1"/>
    </xf>
    <xf numFmtId="0" fontId="18" fillId="2" borderId="1" xfId="2" applyFont="1" applyFill="1" applyBorder="1" applyAlignment="1">
      <alignment wrapText="1"/>
    </xf>
    <xf numFmtId="165" fontId="10" fillId="0" borderId="5" xfId="1" applyNumberFormat="1" applyFont="1" applyBorder="1" applyAlignment="1">
      <alignment horizontal="center"/>
    </xf>
    <xf numFmtId="49" fontId="17" fillId="2" borderId="1" xfId="1" applyNumberFormat="1" applyFont="1" applyFill="1" applyBorder="1" applyAlignment="1">
      <alignment wrapText="1"/>
    </xf>
    <xf numFmtId="49" fontId="13" fillId="2" borderId="6" xfId="1" applyNumberFormat="1" applyFont="1" applyFill="1" applyBorder="1" applyAlignment="1">
      <alignment wrapText="1"/>
    </xf>
    <xf numFmtId="49" fontId="13" fillId="2" borderId="6" xfId="1" applyNumberFormat="1" applyFont="1" applyFill="1" applyBorder="1" applyAlignment="1">
      <alignment horizontal="left" wrapText="1"/>
    </xf>
    <xf numFmtId="164" fontId="6" fillId="4" borderId="5" xfId="1" applyNumberFormat="1" applyFont="1" applyFill="1" applyBorder="1" applyAlignment="1">
      <alignment horizontal="center" wrapText="1"/>
    </xf>
    <xf numFmtId="49" fontId="13" fillId="2" borderId="6" xfId="1" applyNumberFormat="1" applyFont="1" applyFill="1" applyBorder="1" applyAlignment="1">
      <alignment horizontal="center" wrapText="1"/>
    </xf>
    <xf numFmtId="0" fontId="19" fillId="0" borderId="0" xfId="1" applyFont="1"/>
    <xf numFmtId="49" fontId="13" fillId="2" borderId="2" xfId="1" applyNumberFormat="1" applyFont="1" applyFill="1" applyBorder="1" applyAlignment="1">
      <alignment horizontal="left" wrapText="1"/>
    </xf>
    <xf numFmtId="49" fontId="13" fillId="6" borderId="6" xfId="1" applyNumberFormat="1" applyFont="1" applyFill="1" applyBorder="1" applyAlignment="1">
      <alignment horizontal="center" wrapText="1"/>
    </xf>
    <xf numFmtId="49" fontId="13" fillId="6" borderId="5" xfId="1" applyNumberFormat="1" applyFont="1" applyFill="1" applyBorder="1" applyAlignment="1">
      <alignment horizontal="center" wrapText="1"/>
    </xf>
    <xf numFmtId="49" fontId="13" fillId="6" borderId="7" xfId="1" applyNumberFormat="1" applyFont="1" applyFill="1" applyBorder="1" applyAlignment="1">
      <alignment horizontal="center" wrapText="1"/>
    </xf>
    <xf numFmtId="164" fontId="13" fillId="6" borderId="5" xfId="1" applyNumberFormat="1" applyFont="1" applyFill="1" applyBorder="1" applyAlignment="1">
      <alignment horizontal="center" wrapText="1"/>
    </xf>
    <xf numFmtId="49" fontId="13" fillId="7" borderId="6" xfId="1" applyNumberFormat="1" applyFont="1" applyFill="1" applyBorder="1" applyAlignment="1">
      <alignment horizontal="center" wrapText="1"/>
    </xf>
    <xf numFmtId="49" fontId="13" fillId="7" borderId="5" xfId="1" applyNumberFormat="1" applyFont="1" applyFill="1" applyBorder="1" applyAlignment="1">
      <alignment horizontal="center" wrapText="1"/>
    </xf>
    <xf numFmtId="49" fontId="13" fillId="7" borderId="7" xfId="1" applyNumberFormat="1" applyFont="1" applyFill="1" applyBorder="1" applyAlignment="1">
      <alignment horizontal="center" wrapText="1"/>
    </xf>
    <xf numFmtId="164" fontId="13" fillId="7" borderId="5" xfId="1" applyNumberFormat="1" applyFont="1" applyFill="1" applyBorder="1" applyAlignment="1">
      <alignment horizontal="center" wrapText="1"/>
    </xf>
    <xf numFmtId="49" fontId="13" fillId="2" borderId="7" xfId="1" applyNumberFormat="1" applyFont="1" applyFill="1" applyBorder="1" applyAlignment="1">
      <alignment horizontal="center" wrapText="1"/>
    </xf>
    <xf numFmtId="0" fontId="13" fillId="2" borderId="1" xfId="1" applyFont="1" applyFill="1" applyBorder="1" applyAlignment="1">
      <alignment horizontal="justify"/>
    </xf>
    <xf numFmtId="165" fontId="10" fillId="0" borderId="5" xfId="1" applyNumberFormat="1" applyFont="1" applyFill="1" applyBorder="1" applyAlignment="1">
      <alignment horizontal="center"/>
    </xf>
    <xf numFmtId="0" fontId="2" fillId="0" borderId="0" xfId="1" applyFont="1" applyFill="1"/>
    <xf numFmtId="166" fontId="13" fillId="2" borderId="6" xfId="1" applyNumberFormat="1" applyFont="1" applyFill="1" applyBorder="1" applyAlignment="1">
      <alignment horizontal="left" vertical="center" wrapText="1"/>
    </xf>
    <xf numFmtId="49" fontId="17" fillId="2" borderId="7" xfId="1" applyNumberFormat="1" applyFont="1" applyFill="1" applyBorder="1" applyAlignment="1">
      <alignment horizontal="center" wrapText="1"/>
    </xf>
    <xf numFmtId="0" fontId="18" fillId="2" borderId="1" xfId="2" applyFont="1" applyFill="1" applyBorder="1"/>
    <xf numFmtId="164" fontId="6" fillId="5" borderId="5" xfId="1" applyNumberFormat="1" applyFont="1" applyFill="1" applyBorder="1" applyAlignment="1">
      <alignment horizontal="center" wrapText="1"/>
    </xf>
    <xf numFmtId="49" fontId="13" fillId="0" borderId="6" xfId="1" applyNumberFormat="1" applyFont="1" applyFill="1" applyBorder="1" applyAlignment="1">
      <alignment wrapText="1"/>
    </xf>
    <xf numFmtId="49" fontId="13" fillId="2" borderId="6" xfId="1" applyNumberFormat="1" applyFont="1" applyFill="1" applyBorder="1" applyAlignment="1">
      <alignment horizontal="left" vertical="top" wrapText="1"/>
    </xf>
    <xf numFmtId="0" fontId="20" fillId="2" borderId="1" xfId="2" applyFont="1" applyFill="1" applyBorder="1" applyAlignment="1">
      <alignment horizontal="justify"/>
    </xf>
    <xf numFmtId="164" fontId="6" fillId="8" borderId="5" xfId="1" applyNumberFormat="1" applyFont="1" applyFill="1" applyBorder="1" applyAlignment="1">
      <alignment horizontal="center" wrapText="1"/>
    </xf>
    <xf numFmtId="164" fontId="6" fillId="7" borderId="5" xfId="1" applyNumberFormat="1" applyFont="1" applyFill="1" applyBorder="1" applyAlignment="1">
      <alignment horizontal="center" wrapText="1"/>
    </xf>
    <xf numFmtId="0" fontId="8" fillId="7" borderId="0" xfId="1" applyFont="1" applyFill="1"/>
    <xf numFmtId="164" fontId="8" fillId="0" borderId="0" xfId="1" applyNumberFormat="1" applyFont="1"/>
    <xf numFmtId="164" fontId="19" fillId="0" borderId="0" xfId="1" applyNumberFormat="1" applyFont="1"/>
    <xf numFmtId="164" fontId="2" fillId="0" borderId="0" xfId="1" applyNumberFormat="1" applyFont="1"/>
    <xf numFmtId="49" fontId="17" fillId="2" borderId="6" xfId="1" applyNumberFormat="1" applyFont="1" applyFill="1" applyBorder="1" applyAlignment="1">
      <alignment horizontal="center" wrapText="1"/>
    </xf>
    <xf numFmtId="49" fontId="14" fillId="2" borderId="5" xfId="1" applyNumberFormat="1" applyFont="1" applyFill="1" applyBorder="1" applyAlignment="1">
      <alignment horizontal="center" wrapText="1"/>
    </xf>
    <xf numFmtId="0" fontId="13" fillId="2" borderId="1" xfId="1" applyFont="1" applyFill="1" applyBorder="1" applyAlignment="1">
      <alignment horizontal="left" wrapText="1"/>
    </xf>
    <xf numFmtId="49" fontId="13" fillId="2" borderId="2" xfId="1" applyNumberFormat="1" applyFont="1" applyFill="1" applyBorder="1" applyAlignment="1">
      <alignment wrapText="1"/>
    </xf>
    <xf numFmtId="0" fontId="21" fillId="0" borderId="0" xfId="1" applyFont="1" applyFill="1"/>
    <xf numFmtId="0" fontId="18" fillId="2" borderId="0" xfId="2" applyFont="1" applyFill="1"/>
    <xf numFmtId="164" fontId="10" fillId="0" borderId="1" xfId="1" applyNumberFormat="1" applyFont="1" applyFill="1" applyBorder="1" applyAlignment="1">
      <alignment horizontal="center" wrapText="1"/>
    </xf>
    <xf numFmtId="164" fontId="17" fillId="2" borderId="5" xfId="1" applyNumberFormat="1" applyFont="1" applyFill="1" applyBorder="1" applyAlignment="1">
      <alignment horizontal="center" wrapText="1"/>
    </xf>
    <xf numFmtId="165" fontId="6" fillId="0" borderId="5" xfId="1" applyNumberFormat="1" applyFont="1" applyBorder="1" applyAlignment="1">
      <alignment horizontal="center"/>
    </xf>
    <xf numFmtId="49" fontId="17" fillId="2" borderId="6" xfId="1" applyNumberFormat="1" applyFont="1" applyFill="1" applyBorder="1" applyAlignment="1">
      <alignment wrapText="1"/>
    </xf>
    <xf numFmtId="49" fontId="6" fillId="7" borderId="1" xfId="1" applyNumberFormat="1" applyFont="1" applyFill="1" applyBorder="1" applyAlignment="1">
      <alignment horizontal="center"/>
    </xf>
    <xf numFmtId="49" fontId="8" fillId="7" borderId="1" xfId="1" applyNumberFormat="1" applyFont="1" applyFill="1" applyBorder="1" applyAlignment="1">
      <alignment horizontal="left" wrapText="1"/>
    </xf>
    <xf numFmtId="49" fontId="8" fillId="7" borderId="1" xfId="1" applyNumberFormat="1" applyFont="1" applyFill="1" applyBorder="1" applyAlignment="1">
      <alignment horizontal="center" wrapText="1"/>
    </xf>
    <xf numFmtId="49" fontId="8" fillId="7" borderId="1" xfId="1" applyNumberFormat="1" applyFont="1" applyFill="1" applyBorder="1" applyAlignment="1">
      <alignment horizontal="center"/>
    </xf>
    <xf numFmtId="164" fontId="8" fillId="7" borderId="1" xfId="1" applyNumberFormat="1" applyFont="1" applyFill="1" applyBorder="1" applyAlignment="1">
      <alignment horizontal="center"/>
    </xf>
    <xf numFmtId="164" fontId="22" fillId="9" borderId="1" xfId="1" applyNumberFormat="1" applyFont="1" applyFill="1" applyBorder="1" applyAlignment="1">
      <alignment horizontal="center"/>
    </xf>
    <xf numFmtId="49" fontId="6" fillId="0" borderId="0" xfId="1" applyNumberFormat="1" applyFont="1" applyFill="1" applyBorder="1" applyAlignment="1">
      <alignment horizontal="center"/>
    </xf>
    <xf numFmtId="49" fontId="6" fillId="0" borderId="0" xfId="1" applyNumberFormat="1" applyFont="1" applyFill="1" applyBorder="1" applyAlignment="1">
      <alignment horizontal="center" wrapText="1"/>
    </xf>
    <xf numFmtId="164" fontId="6" fillId="0" borderId="0" xfId="1" applyNumberFormat="1" applyFont="1" applyFill="1" applyBorder="1" applyAlignment="1">
      <alignment horizontal="center"/>
    </xf>
    <xf numFmtId="164" fontId="9" fillId="0" borderId="0" xfId="1" applyNumberFormat="1" applyFont="1" applyFill="1"/>
    <xf numFmtId="0" fontId="10" fillId="0" borderId="0" xfId="1" applyFont="1" applyFill="1" applyAlignment="1">
      <alignment horizontal="center"/>
    </xf>
    <xf numFmtId="164" fontId="8" fillId="0" borderId="0" xfId="1" applyNumberFormat="1" applyFont="1" applyFill="1"/>
    <xf numFmtId="3" fontId="10" fillId="0" borderId="0" xfId="1" applyNumberFormat="1" applyFont="1" applyFill="1" applyAlignment="1">
      <alignment horizontal="center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164" fontId="2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0" fontId="6" fillId="0" borderId="0" xfId="1" applyFont="1" applyAlignment="1">
      <alignment wrapText="1"/>
    </xf>
    <xf numFmtId="164" fontId="6" fillId="10" borderId="0" xfId="1" applyNumberFormat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2" fillId="0" borderId="0" xfId="1" applyAlignment="1">
      <alignment horizontal="center"/>
    </xf>
    <xf numFmtId="4" fontId="2" fillId="0" borderId="0" xfId="1" applyNumberFormat="1" applyAlignment="1">
      <alignment horizontal="center"/>
    </xf>
    <xf numFmtId="3" fontId="8" fillId="0" borderId="0" xfId="1" applyNumberFormat="1" applyFont="1"/>
    <xf numFmtId="164" fontId="2" fillId="0" borderId="0" xfId="1" applyNumberFormat="1" applyFont="1" applyAlignment="1">
      <alignment horizontal="center"/>
    </xf>
    <xf numFmtId="49" fontId="24" fillId="0" borderId="0" xfId="1" applyNumberFormat="1" applyFont="1" applyFill="1" applyBorder="1" applyAlignment="1">
      <alignment wrapText="1"/>
    </xf>
    <xf numFmtId="49" fontId="13" fillId="4" borderId="5" xfId="1" applyNumberFormat="1" applyFont="1" applyFill="1" applyBorder="1" applyAlignment="1">
      <alignment horizontal="center" wrapText="1"/>
    </xf>
    <xf numFmtId="49" fontId="13" fillId="4" borderId="5" xfId="1" applyNumberFormat="1" applyFont="1" applyFill="1" applyBorder="1" applyAlignment="1">
      <alignment horizontal="left" wrapText="1"/>
    </xf>
    <xf numFmtId="164" fontId="13" fillId="11" borderId="5" xfId="1" applyNumberFormat="1" applyFont="1" applyFill="1" applyBorder="1" applyAlignment="1">
      <alignment horizontal="center" wrapText="1"/>
    </xf>
    <xf numFmtId="49" fontId="13" fillId="7" borderId="1" xfId="1" applyNumberFormat="1" applyFont="1" applyFill="1" applyBorder="1" applyAlignment="1">
      <alignment horizontal="left" wrapText="1"/>
    </xf>
    <xf numFmtId="49" fontId="13" fillId="7" borderId="5" xfId="1" applyNumberFormat="1" applyFont="1" applyFill="1" applyBorder="1" applyAlignment="1">
      <alignment horizontal="right" wrapText="1"/>
    </xf>
    <xf numFmtId="164" fontId="13" fillId="7" borderId="1" xfId="1" applyNumberFormat="1" applyFont="1" applyFill="1" applyBorder="1" applyAlignment="1">
      <alignment horizontal="center" wrapText="1"/>
    </xf>
    <xf numFmtId="49" fontId="13" fillId="8" borderId="5" xfId="1" applyNumberFormat="1" applyFont="1" applyFill="1" applyBorder="1" applyAlignment="1">
      <alignment horizontal="center" wrapText="1"/>
    </xf>
    <xf numFmtId="49" fontId="13" fillId="8" borderId="5" xfId="1" applyNumberFormat="1" applyFont="1" applyFill="1" applyBorder="1" applyAlignment="1">
      <alignment horizontal="left" wrapText="1"/>
    </xf>
    <xf numFmtId="164" fontId="13" fillId="8" borderId="5" xfId="1" applyNumberFormat="1" applyFont="1" applyFill="1" applyBorder="1" applyAlignment="1">
      <alignment horizontal="center" wrapText="1"/>
    </xf>
    <xf numFmtId="49" fontId="13" fillId="7" borderId="1" xfId="1" applyNumberFormat="1" applyFont="1" applyFill="1" applyBorder="1" applyAlignment="1">
      <alignment horizontal="center" wrapText="1"/>
    </xf>
    <xf numFmtId="49" fontId="13" fillId="7" borderId="1" xfId="1" applyNumberFormat="1" applyFont="1" applyFill="1" applyBorder="1" applyAlignment="1">
      <alignment wrapText="1"/>
    </xf>
    <xf numFmtId="49" fontId="13" fillId="7" borderId="1" xfId="1" applyNumberFormat="1" applyFont="1" applyFill="1" applyBorder="1" applyAlignment="1">
      <alignment horizontal="right" wrapText="1"/>
    </xf>
    <xf numFmtId="49" fontId="13" fillId="0" borderId="1" xfId="1" applyNumberFormat="1" applyFont="1" applyFill="1" applyBorder="1" applyAlignment="1">
      <alignment wrapText="1"/>
    </xf>
    <xf numFmtId="49" fontId="13" fillId="0" borderId="5" xfId="1" applyNumberFormat="1" applyFont="1" applyFill="1" applyBorder="1" applyAlignment="1">
      <alignment horizontal="center" wrapText="1"/>
    </xf>
    <xf numFmtId="0" fontId="13" fillId="7" borderId="1" xfId="1" applyFont="1" applyFill="1" applyBorder="1" applyAlignment="1">
      <alignment wrapText="1"/>
    </xf>
    <xf numFmtId="49" fontId="13" fillId="0" borderId="1" xfId="1" applyNumberFormat="1" applyFont="1" applyBorder="1" applyAlignment="1">
      <alignment horizontal="center"/>
    </xf>
    <xf numFmtId="49" fontId="13" fillId="2" borderId="4" xfId="1" applyNumberFormat="1" applyFont="1" applyFill="1" applyBorder="1" applyAlignment="1">
      <alignment horizontal="left" wrapText="1"/>
    </xf>
    <xf numFmtId="49" fontId="2" fillId="0" borderId="1" xfId="1" applyNumberFormat="1" applyBorder="1"/>
    <xf numFmtId="49" fontId="13" fillId="2" borderId="8" xfId="1" applyNumberFormat="1" applyFont="1" applyFill="1" applyBorder="1" applyAlignment="1">
      <alignment horizontal="left" wrapText="1"/>
    </xf>
    <xf numFmtId="49" fontId="13" fillId="2" borderId="4" xfId="1" applyNumberFormat="1" applyFont="1" applyFill="1" applyBorder="1" applyAlignment="1">
      <alignment wrapText="1"/>
    </xf>
    <xf numFmtId="49" fontId="13" fillId="2" borderId="7" xfId="1" applyNumberFormat="1" applyFont="1" applyFill="1" applyBorder="1" applyAlignment="1">
      <alignment wrapText="1"/>
    </xf>
    <xf numFmtId="0" fontId="18" fillId="2" borderId="4" xfId="2" applyFont="1" applyFill="1" applyBorder="1" applyAlignment="1">
      <alignment wrapText="1"/>
    </xf>
    <xf numFmtId="49" fontId="13" fillId="2" borderId="5" xfId="1" applyNumberFormat="1" applyFont="1" applyFill="1" applyBorder="1" applyAlignment="1">
      <alignment horizontal="right" wrapText="1"/>
    </xf>
    <xf numFmtId="49" fontId="13" fillId="2" borderId="7" xfId="1" applyNumberFormat="1" applyFont="1" applyFill="1" applyBorder="1" applyAlignment="1">
      <alignment horizontal="left" wrapText="1"/>
    </xf>
    <xf numFmtId="49" fontId="13" fillId="2" borderId="3" xfId="1" applyNumberFormat="1" applyFont="1" applyFill="1" applyBorder="1" applyAlignment="1">
      <alignment horizontal="left" wrapText="1"/>
    </xf>
    <xf numFmtId="0" fontId="13" fillId="2" borderId="4" xfId="1" applyFont="1" applyFill="1" applyBorder="1" applyAlignment="1">
      <alignment horizontal="justify"/>
    </xf>
    <xf numFmtId="0" fontId="13" fillId="2" borderId="4" xfId="1" applyFont="1" applyFill="1" applyBorder="1" applyAlignment="1">
      <alignment wrapText="1"/>
    </xf>
    <xf numFmtId="49" fontId="13" fillId="7" borderId="1" xfId="1" applyNumberFormat="1" applyFont="1" applyFill="1" applyBorder="1" applyAlignment="1">
      <alignment horizontal="center"/>
    </xf>
    <xf numFmtId="49" fontId="13" fillId="7" borderId="7" xfId="1" applyNumberFormat="1" applyFont="1" applyFill="1" applyBorder="1" applyAlignment="1">
      <alignment horizontal="left" wrapText="1"/>
    </xf>
    <xf numFmtId="49" fontId="13" fillId="7" borderId="5" xfId="1" applyNumberFormat="1" applyFont="1" applyFill="1" applyBorder="1" applyAlignment="1">
      <alignment horizontal="left" wrapText="1"/>
    </xf>
    <xf numFmtId="166" fontId="13" fillId="2" borderId="7" xfId="1" applyNumberFormat="1" applyFont="1" applyFill="1" applyBorder="1" applyAlignment="1">
      <alignment horizontal="left" vertical="center" wrapText="1"/>
    </xf>
    <xf numFmtId="0" fontId="18" fillId="2" borderId="4" xfId="2" applyFont="1" applyFill="1" applyBorder="1"/>
    <xf numFmtId="49" fontId="13" fillId="7" borderId="6" xfId="1" applyNumberFormat="1" applyFont="1" applyFill="1" applyBorder="1" applyAlignment="1">
      <alignment horizontal="left" wrapText="1"/>
    </xf>
    <xf numFmtId="49" fontId="25" fillId="7" borderId="1" xfId="1" applyNumberFormat="1" applyFont="1" applyFill="1" applyBorder="1"/>
    <xf numFmtId="49" fontId="25" fillId="7" borderId="1" xfId="1" applyNumberFormat="1" applyFont="1" applyFill="1" applyBorder="1" applyAlignment="1">
      <alignment wrapText="1"/>
    </xf>
    <xf numFmtId="49" fontId="25" fillId="7" borderId="1" xfId="1" applyNumberFormat="1" applyFont="1" applyFill="1" applyBorder="1" applyAlignment="1">
      <alignment horizontal="center"/>
    </xf>
    <xf numFmtId="164" fontId="25" fillId="7" borderId="1" xfId="1" applyNumberFormat="1" applyFont="1" applyFill="1" applyBorder="1" applyAlignment="1">
      <alignment horizontal="center"/>
    </xf>
    <xf numFmtId="49" fontId="13" fillId="0" borderId="0" xfId="1" applyNumberFormat="1" applyFont="1"/>
    <xf numFmtId="164" fontId="2" fillId="0" borderId="0" xfId="1" applyNumberFormat="1"/>
    <xf numFmtId="0" fontId="13" fillId="0" borderId="0" xfId="1" applyFont="1" applyAlignment="1">
      <alignment horizontal="right"/>
    </xf>
    <xf numFmtId="0" fontId="2" fillId="0" borderId="0" xfId="1" applyAlignment="1">
      <alignment horizontal="right"/>
    </xf>
    <xf numFmtId="0" fontId="4" fillId="0" borderId="0" xfId="2" applyFont="1" applyAlignment="1">
      <alignment horizontal="right"/>
    </xf>
    <xf numFmtId="0" fontId="4" fillId="0" borderId="0" xfId="1" applyFont="1" applyAlignment="1">
      <alignment horizontal="right"/>
    </xf>
    <xf numFmtId="0" fontId="7" fillId="0" borderId="0" xfId="1" applyFont="1" applyAlignment="1">
      <alignment horizontal="right"/>
    </xf>
    <xf numFmtId="0" fontId="4" fillId="0" borderId="0" xfId="2" applyFont="1"/>
    <xf numFmtId="14" fontId="6" fillId="0" borderId="0" xfId="1" applyNumberFormat="1" applyFont="1" applyAlignment="1">
      <alignment horizontal="right"/>
    </xf>
    <xf numFmtId="0" fontId="26" fillId="0" borderId="0" xfId="1" applyFont="1"/>
    <xf numFmtId="0" fontId="6" fillId="0" borderId="0" xfId="1" applyFont="1" applyAlignment="1"/>
    <xf numFmtId="0" fontId="6" fillId="0" borderId="0" xfId="2" applyFont="1" applyBorder="1" applyAlignment="1">
      <alignment horizontal="left" wrapText="1"/>
    </xf>
    <xf numFmtId="0" fontId="1" fillId="0" borderId="0" xfId="2"/>
    <xf numFmtId="0" fontId="27" fillId="0" borderId="0" xfId="1" applyFont="1"/>
    <xf numFmtId="0" fontId="28" fillId="0" borderId="10" xfId="1" applyFont="1" applyBorder="1" applyAlignment="1">
      <alignment vertical="center"/>
    </xf>
    <xf numFmtId="0" fontId="28" fillId="0" borderId="11" xfId="1" applyFont="1" applyBorder="1" applyAlignment="1">
      <alignment vertical="center" wrapText="1"/>
    </xf>
    <xf numFmtId="0" fontId="13" fillId="0" borderId="12" xfId="1" applyFont="1" applyBorder="1" applyAlignment="1">
      <alignment horizontal="center" vertical="center" wrapText="1"/>
    </xf>
    <xf numFmtId="0" fontId="13" fillId="0" borderId="13" xfId="1" applyFont="1" applyBorder="1" applyAlignment="1">
      <alignment horizontal="center" vertical="center" wrapText="1"/>
    </xf>
    <xf numFmtId="2" fontId="27" fillId="0" borderId="14" xfId="1" applyNumberFormat="1" applyFont="1" applyBorder="1" applyAlignment="1">
      <alignment horizontal="center" vertical="center"/>
    </xf>
    <xf numFmtId="2" fontId="27" fillId="0" borderId="13" xfId="1" applyNumberFormat="1" applyFont="1" applyBorder="1" applyAlignment="1">
      <alignment horizontal="center" vertical="center"/>
    </xf>
    <xf numFmtId="2" fontId="27" fillId="0" borderId="15" xfId="1" applyNumberFormat="1" applyFont="1" applyBorder="1" applyAlignment="1">
      <alignment horizontal="center" vertical="center"/>
    </xf>
    <xf numFmtId="0" fontId="27" fillId="0" borderId="5" xfId="1" applyFont="1" applyBorder="1" applyAlignment="1">
      <alignment horizontal="center"/>
    </xf>
    <xf numFmtId="0" fontId="27" fillId="0" borderId="6" xfId="1" applyFont="1" applyBorder="1" applyAlignment="1">
      <alignment horizontal="center"/>
    </xf>
    <xf numFmtId="0" fontId="29" fillId="0" borderId="6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/>
    </xf>
    <xf numFmtId="0" fontId="30" fillId="0" borderId="16" xfId="1" applyFont="1" applyBorder="1" applyAlignment="1">
      <alignment horizontal="center" vertical="center"/>
    </xf>
    <xf numFmtId="0" fontId="30" fillId="0" borderId="17" xfId="1" applyFont="1" applyFill="1" applyBorder="1" applyAlignment="1">
      <alignment horizontal="center" vertical="center"/>
    </xf>
    <xf numFmtId="0" fontId="30" fillId="0" borderId="0" xfId="1" applyFont="1" applyFill="1" applyBorder="1" applyAlignment="1">
      <alignment horizontal="center" vertical="center"/>
    </xf>
    <xf numFmtId="0" fontId="28" fillId="0" borderId="5" xfId="1" applyFont="1" applyBorder="1" applyAlignment="1">
      <alignment horizontal="center"/>
    </xf>
    <xf numFmtId="0" fontId="13" fillId="0" borderId="5" xfId="1" applyFont="1" applyBorder="1" applyAlignment="1">
      <alignment horizontal="center" vertical="center" wrapText="1"/>
    </xf>
    <xf numFmtId="3" fontId="17" fillId="0" borderId="5" xfId="1" applyNumberFormat="1" applyFont="1" applyBorder="1" applyAlignment="1">
      <alignment horizontal="center" vertical="center" wrapText="1"/>
    </xf>
    <xf numFmtId="0" fontId="28" fillId="0" borderId="5" xfId="1" applyFont="1" applyBorder="1" applyAlignment="1">
      <alignment horizontal="center" vertical="center"/>
    </xf>
    <xf numFmtId="0" fontId="28" fillId="0" borderId="1" xfId="1" applyFont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49" fontId="13" fillId="4" borderId="1" xfId="1" applyNumberFormat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left" vertical="center" wrapText="1"/>
    </xf>
    <xf numFmtId="164" fontId="13" fillId="4" borderId="5" xfId="1" applyNumberFormat="1" applyFont="1" applyFill="1" applyBorder="1" applyAlignment="1">
      <alignment horizontal="center" vertical="center" wrapText="1"/>
    </xf>
    <xf numFmtId="164" fontId="31" fillId="4" borderId="5" xfId="1" applyNumberFormat="1" applyFont="1" applyFill="1" applyBorder="1" applyAlignment="1">
      <alignment horizontal="center" vertical="center" wrapText="1"/>
    </xf>
    <xf numFmtId="164" fontId="12" fillId="0" borderId="0" xfId="1" applyNumberFormat="1" applyFont="1" applyAlignment="1">
      <alignment horizontal="center"/>
    </xf>
    <xf numFmtId="164" fontId="6" fillId="0" borderId="0" xfId="1" applyNumberFormat="1" applyFont="1"/>
    <xf numFmtId="49" fontId="13" fillId="5" borderId="1" xfId="1" applyNumberFormat="1" applyFont="1" applyFill="1" applyBorder="1" applyAlignment="1">
      <alignment horizontal="center" vertical="center"/>
    </xf>
    <xf numFmtId="49" fontId="13" fillId="5" borderId="1" xfId="1" applyNumberFormat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left" vertical="center" wrapText="1"/>
    </xf>
    <xf numFmtId="164" fontId="13" fillId="5" borderId="1" xfId="1" applyNumberFormat="1" applyFont="1" applyFill="1" applyBorder="1" applyAlignment="1">
      <alignment horizontal="center" vertical="center" wrapText="1"/>
    </xf>
    <xf numFmtId="164" fontId="8" fillId="5" borderId="1" xfId="1" applyNumberFormat="1" applyFont="1" applyFill="1" applyBorder="1" applyAlignment="1">
      <alignment horizontal="center" vertical="center" wrapText="1"/>
    </xf>
    <xf numFmtId="49" fontId="17" fillId="0" borderId="1" xfId="1" applyNumberFormat="1" applyFont="1" applyBorder="1" applyAlignment="1">
      <alignment horizontal="center" vertical="center"/>
    </xf>
    <xf numFmtId="49" fontId="17" fillId="0" borderId="1" xfId="1" applyNumberFormat="1" applyFont="1" applyBorder="1" applyAlignment="1">
      <alignment horizontal="center" vertical="center" wrapText="1"/>
    </xf>
    <xf numFmtId="0" fontId="17" fillId="0" borderId="1" xfId="1" applyFont="1" applyBorder="1" applyAlignment="1">
      <alignment horizontal="left" vertical="center" wrapText="1"/>
    </xf>
    <xf numFmtId="164" fontId="17" fillId="0" borderId="1" xfId="1" applyNumberFormat="1" applyFont="1" applyBorder="1" applyAlignment="1">
      <alignment horizontal="center" vertical="center" wrapText="1"/>
    </xf>
    <xf numFmtId="164" fontId="7" fillId="0" borderId="1" xfId="1" applyNumberFormat="1" applyFont="1" applyBorder="1" applyAlignment="1">
      <alignment horizontal="center" vertical="center" wrapText="1"/>
    </xf>
    <xf numFmtId="49" fontId="13" fillId="12" borderId="1" xfId="1" applyNumberFormat="1" applyFont="1" applyFill="1" applyBorder="1" applyAlignment="1">
      <alignment horizontal="center" vertical="center"/>
    </xf>
    <xf numFmtId="49" fontId="13" fillId="12" borderId="1" xfId="1" applyNumberFormat="1" applyFont="1" applyFill="1" applyBorder="1" applyAlignment="1">
      <alignment horizontal="center" vertical="center" wrapText="1"/>
    </xf>
    <xf numFmtId="0" fontId="13" fillId="12" borderId="1" xfId="1" applyFont="1" applyFill="1" applyBorder="1" applyAlignment="1">
      <alignment horizontal="left" vertical="center" wrapText="1"/>
    </xf>
    <xf numFmtId="164" fontId="13" fillId="12" borderId="1" xfId="1" applyNumberFormat="1" applyFont="1" applyFill="1" applyBorder="1" applyAlignment="1">
      <alignment horizontal="center" vertical="center" wrapText="1"/>
    </xf>
    <xf numFmtId="164" fontId="6" fillId="12" borderId="1" xfId="1" applyNumberFormat="1" applyFont="1" applyFill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164" fontId="17" fillId="2" borderId="1" xfId="1" applyNumberFormat="1" applyFont="1" applyFill="1" applyBorder="1" applyAlignment="1">
      <alignment horizontal="center" vertical="center" wrapText="1"/>
    </xf>
    <xf numFmtId="164" fontId="10" fillId="2" borderId="1" xfId="1" applyNumberFormat="1" applyFont="1" applyFill="1" applyBorder="1" applyAlignment="1">
      <alignment horizontal="center" vertical="center" wrapText="1"/>
    </xf>
    <xf numFmtId="49" fontId="17" fillId="2" borderId="1" xfId="1" applyNumberFormat="1" applyFont="1" applyFill="1" applyBorder="1" applyAlignment="1">
      <alignment horizontal="center" vertical="center"/>
    </xf>
    <xf numFmtId="49" fontId="17" fillId="2" borderId="1" xfId="1" applyNumberFormat="1" applyFont="1" applyFill="1" applyBorder="1" applyAlignment="1">
      <alignment horizontal="center" vertical="center" wrapText="1"/>
    </xf>
    <xf numFmtId="0" fontId="17" fillId="2" borderId="1" xfId="1" applyFont="1" applyFill="1" applyBorder="1" applyAlignment="1">
      <alignment horizontal="left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49" fontId="17" fillId="0" borderId="1" xfId="1" applyNumberFormat="1" applyFont="1" applyFill="1" applyBorder="1" applyAlignment="1">
      <alignment horizontal="center" vertical="center"/>
    </xf>
    <xf numFmtId="164" fontId="17" fillId="0" borderId="1" xfId="1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49" fontId="13" fillId="13" borderId="1" xfId="1" applyNumberFormat="1" applyFont="1" applyFill="1" applyBorder="1" applyAlignment="1">
      <alignment horizontal="center" vertical="center"/>
    </xf>
    <xf numFmtId="49" fontId="13" fillId="13" borderId="1" xfId="1" applyNumberFormat="1" applyFont="1" applyFill="1" applyBorder="1" applyAlignment="1">
      <alignment horizontal="center" vertical="center" wrapText="1"/>
    </xf>
    <xf numFmtId="0" fontId="13" fillId="13" borderId="1" xfId="1" applyFont="1" applyFill="1" applyBorder="1" applyAlignment="1">
      <alignment horizontal="left" vertical="center" wrapText="1"/>
    </xf>
    <xf numFmtId="164" fontId="13" fillId="13" borderId="1" xfId="1" applyNumberFormat="1" applyFont="1" applyFill="1" applyBorder="1" applyAlignment="1">
      <alignment horizontal="center" vertical="center" wrapText="1"/>
    </xf>
    <xf numFmtId="0" fontId="2" fillId="8" borderId="0" xfId="1" applyFill="1"/>
    <xf numFmtId="164" fontId="7" fillId="0" borderId="1" xfId="1" applyNumberFormat="1" applyFont="1" applyBorder="1" applyAlignment="1">
      <alignment horizontal="center" vertical="center"/>
    </xf>
    <xf numFmtId="49" fontId="17" fillId="8" borderId="1" xfId="1" applyNumberFormat="1" applyFont="1" applyFill="1" applyBorder="1" applyAlignment="1">
      <alignment horizontal="center" vertical="center"/>
    </xf>
    <xf numFmtId="164" fontId="17" fillId="8" borderId="1" xfId="1" applyNumberFormat="1" applyFont="1" applyFill="1" applyBorder="1" applyAlignment="1">
      <alignment horizontal="center" vertical="center" wrapText="1"/>
    </xf>
    <xf numFmtId="164" fontId="7" fillId="8" borderId="1" xfId="1" applyNumberFormat="1" applyFont="1" applyFill="1" applyBorder="1" applyAlignment="1">
      <alignment horizontal="center" vertical="center" wrapText="1"/>
    </xf>
    <xf numFmtId="49" fontId="13" fillId="2" borderId="1" xfId="1" applyNumberFormat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left" vertical="center" wrapText="1"/>
    </xf>
    <xf numFmtId="164" fontId="13" fillId="2" borderId="1" xfId="1" applyNumberFormat="1" applyFont="1" applyFill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center" wrapText="1"/>
    </xf>
    <xf numFmtId="164" fontId="13" fillId="0" borderId="1" xfId="1" applyNumberFormat="1" applyFont="1" applyBorder="1" applyAlignment="1">
      <alignment horizontal="center" vertical="center" wrapText="1"/>
    </xf>
    <xf numFmtId="0" fontId="17" fillId="0" borderId="1" xfId="1" applyFont="1" applyBorder="1" applyAlignment="1">
      <alignment horizontal="left" wrapText="1"/>
    </xf>
    <xf numFmtId="3" fontId="13" fillId="5" borderId="1" xfId="1" applyNumberFormat="1" applyFont="1" applyFill="1" applyBorder="1" applyAlignment="1">
      <alignment horizontal="center" vertical="center" wrapText="1"/>
    </xf>
    <xf numFmtId="3" fontId="17" fillId="0" borderId="1" xfId="1" applyNumberFormat="1" applyFont="1" applyBorder="1" applyAlignment="1">
      <alignment horizontal="center" vertical="center" wrapText="1"/>
    </xf>
    <xf numFmtId="164" fontId="32" fillId="0" borderId="1" xfId="1" applyNumberFormat="1" applyFont="1" applyBorder="1" applyAlignment="1">
      <alignment horizontal="center" vertical="center" wrapText="1"/>
    </xf>
    <xf numFmtId="3" fontId="13" fillId="0" borderId="1" xfId="1" applyNumberFormat="1" applyFont="1" applyBorder="1" applyAlignment="1">
      <alignment horizontal="center" vertical="center" wrapText="1"/>
    </xf>
    <xf numFmtId="164" fontId="22" fillId="0" borderId="1" xfId="1" applyNumberFormat="1" applyFont="1" applyBorder="1" applyAlignment="1">
      <alignment horizontal="center" vertical="center" wrapText="1"/>
    </xf>
    <xf numFmtId="0" fontId="17" fillId="0" borderId="1" xfId="1" applyNumberFormat="1" applyFont="1" applyBorder="1" applyAlignment="1">
      <alignment horizontal="center" vertical="center" wrapText="1"/>
    </xf>
    <xf numFmtId="3" fontId="17" fillId="0" borderId="1" xfId="1" applyNumberFormat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left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164" fontId="33" fillId="0" borderId="1" xfId="1" applyNumberFormat="1" applyFont="1" applyFill="1" applyBorder="1" applyAlignment="1">
      <alignment horizontal="center" vertical="center" wrapText="1"/>
    </xf>
    <xf numFmtId="0" fontId="17" fillId="0" borderId="1" xfId="1" applyFont="1" applyBorder="1" applyAlignment="1">
      <alignment vertical="center" wrapText="1"/>
    </xf>
    <xf numFmtId="0" fontId="17" fillId="0" borderId="0" xfId="1" applyFont="1" applyAlignment="1">
      <alignment vertical="center" wrapText="1"/>
    </xf>
    <xf numFmtId="164" fontId="9" fillId="2" borderId="1" xfId="1" applyNumberFormat="1" applyFont="1" applyFill="1" applyBorder="1" applyAlignment="1">
      <alignment horizontal="center" vertical="center" wrapText="1"/>
    </xf>
    <xf numFmtId="164" fontId="10" fillId="0" borderId="1" xfId="1" applyNumberFormat="1" applyFont="1" applyFill="1" applyBorder="1" applyAlignment="1">
      <alignment horizontal="center" vertical="center" wrapText="1"/>
    </xf>
    <xf numFmtId="165" fontId="10" fillId="0" borderId="1" xfId="1" applyNumberFormat="1" applyFont="1" applyBorder="1" applyAlignment="1">
      <alignment horizontal="center" vertical="center"/>
    </xf>
    <xf numFmtId="0" fontId="17" fillId="0" borderId="1" xfId="2" applyNumberFormat="1" applyFont="1" applyBorder="1" applyAlignment="1">
      <alignment vertical="center" wrapText="1"/>
    </xf>
    <xf numFmtId="0" fontId="13" fillId="14" borderId="1" xfId="1" applyFont="1" applyFill="1" applyBorder="1" applyAlignment="1">
      <alignment horizontal="center" vertical="center"/>
    </xf>
    <xf numFmtId="0" fontId="13" fillId="14" borderId="1" xfId="1" applyFont="1" applyFill="1" applyBorder="1" applyAlignment="1">
      <alignment horizontal="center" vertical="center" wrapText="1"/>
    </xf>
    <xf numFmtId="164" fontId="13" fillId="14" borderId="1" xfId="1" applyNumberFormat="1" applyFont="1" applyFill="1" applyBorder="1" applyAlignment="1">
      <alignment horizontal="center" vertical="center" wrapText="1"/>
    </xf>
    <xf numFmtId="164" fontId="34" fillId="15" borderId="1" xfId="1" applyNumberFormat="1" applyFont="1" applyFill="1" applyBorder="1" applyAlignment="1">
      <alignment horizontal="center" vertical="center" wrapText="1"/>
    </xf>
    <xf numFmtId="0" fontId="35" fillId="0" borderId="0" xfId="2" applyFont="1" applyAlignment="1">
      <alignment vertical="center"/>
    </xf>
    <xf numFmtId="0" fontId="17" fillId="0" borderId="0" xfId="1" applyFont="1" applyAlignment="1">
      <alignment horizontal="center"/>
    </xf>
    <xf numFmtId="164" fontId="36" fillId="8" borderId="0" xfId="1" applyNumberFormat="1" applyFont="1" applyFill="1" applyBorder="1" applyAlignment="1">
      <alignment horizontal="center"/>
    </xf>
    <xf numFmtId="164" fontId="22" fillId="2" borderId="0" xfId="1" applyNumberFormat="1" applyFont="1" applyFill="1" applyBorder="1" applyAlignment="1">
      <alignment horizontal="center"/>
    </xf>
    <xf numFmtId="164" fontId="36" fillId="0" borderId="0" xfId="1" applyNumberFormat="1" applyFont="1"/>
    <xf numFmtId="4" fontId="10" fillId="0" borderId="0" xfId="1" applyNumberFormat="1" applyFont="1"/>
    <xf numFmtId="4" fontId="8" fillId="0" borderId="0" xfId="1" applyNumberFormat="1" applyFont="1" applyFill="1" applyBorder="1" applyAlignment="1">
      <alignment horizontal="center"/>
    </xf>
    <xf numFmtId="164" fontId="6" fillId="8" borderId="0" xfId="1" applyNumberFormat="1" applyFont="1" applyFill="1" applyBorder="1" applyAlignment="1">
      <alignment horizontal="center"/>
    </xf>
    <xf numFmtId="164" fontId="8" fillId="8" borderId="0" xfId="1" applyNumberFormat="1" applyFont="1" applyFill="1" applyBorder="1"/>
    <xf numFmtId="164" fontId="6" fillId="0" borderId="0" xfId="1" applyNumberFormat="1" applyFont="1" applyAlignment="1">
      <alignment horizontal="center"/>
    </xf>
    <xf numFmtId="4" fontId="2" fillId="0" borderId="0" xfId="1" applyNumberFormat="1"/>
    <xf numFmtId="165" fontId="2" fillId="0" borderId="0" xfId="1" applyNumberFormat="1"/>
    <xf numFmtId="0" fontId="9" fillId="0" borderId="0" xfId="1" applyFont="1"/>
    <xf numFmtId="4" fontId="9" fillId="0" borderId="0" xfId="1" applyNumberFormat="1" applyFont="1"/>
    <xf numFmtId="164" fontId="9" fillId="0" borderId="0" xfId="1" applyNumberFormat="1" applyFont="1"/>
    <xf numFmtId="0" fontId="36" fillId="0" borderId="0" xfId="1" applyFont="1" applyFill="1"/>
    <xf numFmtId="0" fontId="13" fillId="0" borderId="0" xfId="1" applyFont="1" applyAlignment="1">
      <alignment horizontal="right"/>
    </xf>
    <xf numFmtId="0" fontId="6" fillId="0" borderId="0" xfId="1" applyFont="1" applyAlignment="1">
      <alignment horizontal="center"/>
    </xf>
    <xf numFmtId="0" fontId="6" fillId="0" borderId="9" xfId="1" applyFont="1" applyBorder="1" applyAlignment="1">
      <alignment horizontal="center"/>
    </xf>
    <xf numFmtId="0" fontId="7" fillId="2" borderId="0" xfId="1" applyFont="1" applyFill="1" applyAlignment="1">
      <alignment horizontal="right"/>
    </xf>
    <xf numFmtId="0" fontId="7" fillId="0" borderId="0" xfId="1" applyFont="1" applyAlignment="1">
      <alignment horizontal="right"/>
    </xf>
    <xf numFmtId="49" fontId="11" fillId="0" borderId="0" xfId="1" applyNumberFormat="1" applyFont="1" applyBorder="1" applyAlignment="1">
      <alignment horizontal="center" wrapText="1"/>
    </xf>
    <xf numFmtId="0" fontId="8" fillId="0" borderId="0" xfId="1" applyFont="1" applyAlignment="1">
      <alignment horizontal="right"/>
    </xf>
  </cellXfs>
  <cellStyles count="4">
    <cellStyle name="Обычный" xfId="0" builtinId="0"/>
    <cellStyle name="Обычный 2" xfId="1"/>
    <cellStyle name="Обычный 3" xfId="2"/>
    <cellStyle name="Процент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2;&#1072;&#1088;&#1080;&#1085;&#1072;/Desktop/&#1041;&#1070;&#1044;&#1046;&#1045;&#1058;%202014/&#1055;&#1088;&#1086;&#1077;&#1082;&#1090;%20&#1073;&#1102;&#1076;&#1078;&#1077;&#1090;&#1072;%202014&#1075;%20&#1080;%20&#1057;&#1052;&#1045;&#1058;&#1067;/&#8470;1%20&#1044;&#1054;&#1061;&#1054;&#1044;&#1067;%202014&#107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2;&#1072;&#1088;&#1080;&#1085;&#1072;/Desktop/&#1041;&#1070;&#1044;&#1046;&#1045;&#1058;%202014/&#1055;&#1088;&#1086;&#1077;&#1082;&#1090;%20&#1073;&#1102;&#1076;&#1078;&#1077;&#1090;&#1072;%202014&#1075;%20&#1080;%20&#1057;&#1052;&#1045;&#1058;&#1067;/&#8470;2%20&#1056;&#1072;&#1089;&#1093;&#1086;&#1076;&#1099;%202014&#1075;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ходы 2014г "/>
      <sheetName val=" Кассов. план 2014год"/>
    </sheetNames>
    <sheetDataSet>
      <sheetData sheetId="0"/>
      <sheetData sheetId="1">
        <row r="13">
          <cell r="E13">
            <v>48923.7</v>
          </cell>
        </row>
        <row r="14">
          <cell r="E14">
            <v>29895</v>
          </cell>
        </row>
        <row r="15">
          <cell r="E15">
            <v>23418.9</v>
          </cell>
        </row>
        <row r="16">
          <cell r="E16">
            <v>17560.3</v>
          </cell>
        </row>
        <row r="17">
          <cell r="E17">
            <v>17540.3</v>
          </cell>
        </row>
        <row r="18">
          <cell r="E18">
            <v>20</v>
          </cell>
        </row>
        <row r="19">
          <cell r="E19">
            <v>2628.4</v>
          </cell>
        </row>
        <row r="20">
          <cell r="E20">
            <v>2608.4</v>
          </cell>
        </row>
        <row r="21">
          <cell r="E21">
            <v>20</v>
          </cell>
        </row>
        <row r="22">
          <cell r="E22">
            <v>3230.2</v>
          </cell>
        </row>
        <row r="23">
          <cell r="E23">
            <v>6476.1</v>
          </cell>
        </row>
        <row r="24">
          <cell r="E24">
            <v>6466</v>
          </cell>
        </row>
        <row r="25">
          <cell r="E25">
            <v>10.1</v>
          </cell>
        </row>
        <row r="26">
          <cell r="E26">
            <v>16040.099999999999</v>
          </cell>
        </row>
        <row r="27">
          <cell r="E27">
            <v>16040.099999999999</v>
          </cell>
        </row>
        <row r="28">
          <cell r="E28">
            <v>16040.099999999999</v>
          </cell>
        </row>
        <row r="29">
          <cell r="E29">
            <v>6</v>
          </cell>
        </row>
        <row r="30">
          <cell r="E30">
            <v>6</v>
          </cell>
        </row>
        <row r="31">
          <cell r="E31">
            <v>6</v>
          </cell>
        </row>
        <row r="32">
          <cell r="E32">
            <v>75</v>
          </cell>
        </row>
        <row r="33">
          <cell r="E33">
            <v>30</v>
          </cell>
        </row>
        <row r="34">
          <cell r="E34">
            <v>30</v>
          </cell>
        </row>
        <row r="35">
          <cell r="E35">
            <v>45</v>
          </cell>
        </row>
        <row r="36">
          <cell r="E36">
            <v>45</v>
          </cell>
        </row>
        <row r="37">
          <cell r="E37">
            <v>45</v>
          </cell>
        </row>
        <row r="38">
          <cell r="E38">
            <v>2907.6</v>
          </cell>
        </row>
        <row r="39">
          <cell r="E39">
            <v>298.39999999999998</v>
          </cell>
        </row>
        <row r="40">
          <cell r="E40">
            <v>873.6</v>
          </cell>
        </row>
        <row r="41">
          <cell r="E41">
            <v>873.6</v>
          </cell>
        </row>
        <row r="42">
          <cell r="E42">
            <v>1735.6</v>
          </cell>
        </row>
        <row r="43">
          <cell r="E43">
            <v>1735.6</v>
          </cell>
        </row>
        <row r="44">
          <cell r="E44">
            <v>1715.6</v>
          </cell>
        </row>
        <row r="45">
          <cell r="E45">
            <v>20</v>
          </cell>
        </row>
        <row r="46">
          <cell r="E46">
            <v>8522.7000000000007</v>
          </cell>
        </row>
        <row r="47">
          <cell r="E47">
            <v>8522.7000000000007</v>
          </cell>
        </row>
        <row r="48">
          <cell r="E48">
            <v>8522.7000000000007</v>
          </cell>
        </row>
        <row r="49">
          <cell r="E49">
            <v>2103.6000000000004</v>
          </cell>
        </row>
        <row r="50">
          <cell r="E50">
            <v>2103.6000000000004</v>
          </cell>
        </row>
        <row r="51">
          <cell r="E51">
            <v>2098.3000000000002</v>
          </cell>
        </row>
        <row r="52">
          <cell r="E52">
            <v>5.3</v>
          </cell>
        </row>
        <row r="53">
          <cell r="E53">
            <v>6419.1</v>
          </cell>
        </row>
        <row r="54">
          <cell r="E54">
            <v>6419.1</v>
          </cell>
        </row>
        <row r="55">
          <cell r="E55">
            <v>4003.8</v>
          </cell>
        </row>
        <row r="56">
          <cell r="E56">
            <v>2415.3000000000002</v>
          </cell>
        </row>
        <row r="59">
          <cell r="E59">
            <v>57446.399999999994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юдж 2014"/>
      <sheetName val="Бюдж 2014 Исправленный"/>
      <sheetName val="Распред по ассигнован. на2014г"/>
      <sheetName val="Ропись 2014"/>
      <sheetName val="Касс. план на 2014 "/>
    </sheetNames>
    <sheetDataSet>
      <sheetData sheetId="0"/>
      <sheetData sheetId="1"/>
      <sheetData sheetId="2"/>
      <sheetData sheetId="3">
        <row r="13">
          <cell r="H13">
            <v>6556.7999999999993</v>
          </cell>
        </row>
        <row r="56">
          <cell r="H56">
            <v>11708.300000000001</v>
          </cell>
        </row>
        <row r="247">
          <cell r="H247">
            <v>2098.3000000000002</v>
          </cell>
        </row>
        <row r="263">
          <cell r="H263">
            <v>4003.8</v>
          </cell>
        </row>
        <row r="267">
          <cell r="H267">
            <v>2415.3000000000002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85"/>
  <sheetViews>
    <sheetView view="pageBreakPreview" zoomScale="70" zoomScaleNormal="80" zoomScaleSheetLayoutView="70" workbookViewId="0">
      <selection activeCell="D5" sqref="D5:G5"/>
    </sheetView>
  </sheetViews>
  <sheetFormatPr defaultColWidth="9.140625" defaultRowHeight="12.75" x14ac:dyDescent="0.2"/>
  <cols>
    <col min="1" max="2" width="13" style="6" customWidth="1"/>
    <col min="3" max="3" width="30.140625" style="6" customWidth="1"/>
    <col min="4" max="4" width="65.85546875" style="6" customWidth="1"/>
    <col min="5" max="5" width="15.85546875" style="6" customWidth="1"/>
    <col min="6" max="6" width="16" style="6" hidden="1" customWidth="1"/>
    <col min="7" max="7" width="14" style="6" hidden="1" customWidth="1"/>
    <col min="8" max="8" width="14.140625" style="6" hidden="1" customWidth="1"/>
    <col min="9" max="9" width="17.140625" style="6" hidden="1" customWidth="1"/>
    <col min="10" max="10" width="17.140625" style="6" customWidth="1"/>
    <col min="11" max="11" width="11.140625" style="6" customWidth="1"/>
    <col min="12" max="12" width="9.140625" style="6"/>
    <col min="13" max="13" width="12.42578125" style="6" customWidth="1"/>
    <col min="14" max="256" width="9.140625" style="6"/>
    <col min="257" max="258" width="13" style="6" customWidth="1"/>
    <col min="259" max="259" width="30.140625" style="6" customWidth="1"/>
    <col min="260" max="260" width="65.85546875" style="6" customWidth="1"/>
    <col min="261" max="261" width="15.85546875" style="6" customWidth="1"/>
    <col min="262" max="265" width="0" style="6" hidden="1" customWidth="1"/>
    <col min="266" max="266" width="17.140625" style="6" customWidth="1"/>
    <col min="267" max="267" width="11.140625" style="6" customWidth="1"/>
    <col min="268" max="268" width="9.140625" style="6"/>
    <col min="269" max="269" width="12.42578125" style="6" customWidth="1"/>
    <col min="270" max="512" width="9.140625" style="6"/>
    <col min="513" max="514" width="13" style="6" customWidth="1"/>
    <col min="515" max="515" width="30.140625" style="6" customWidth="1"/>
    <col min="516" max="516" width="65.85546875" style="6" customWidth="1"/>
    <col min="517" max="517" width="15.85546875" style="6" customWidth="1"/>
    <col min="518" max="521" width="0" style="6" hidden="1" customWidth="1"/>
    <col min="522" max="522" width="17.140625" style="6" customWidth="1"/>
    <col min="523" max="523" width="11.140625" style="6" customWidth="1"/>
    <col min="524" max="524" width="9.140625" style="6"/>
    <col min="525" max="525" width="12.42578125" style="6" customWidth="1"/>
    <col min="526" max="768" width="9.140625" style="6"/>
    <col min="769" max="770" width="13" style="6" customWidth="1"/>
    <col min="771" max="771" width="30.140625" style="6" customWidth="1"/>
    <col min="772" max="772" width="65.85546875" style="6" customWidth="1"/>
    <col min="773" max="773" width="15.85546875" style="6" customWidth="1"/>
    <col min="774" max="777" width="0" style="6" hidden="1" customWidth="1"/>
    <col min="778" max="778" width="17.140625" style="6" customWidth="1"/>
    <col min="779" max="779" width="11.140625" style="6" customWidth="1"/>
    <col min="780" max="780" width="9.140625" style="6"/>
    <col min="781" max="781" width="12.42578125" style="6" customWidth="1"/>
    <col min="782" max="1024" width="9.140625" style="6"/>
    <col min="1025" max="1026" width="13" style="6" customWidth="1"/>
    <col min="1027" max="1027" width="30.140625" style="6" customWidth="1"/>
    <col min="1028" max="1028" width="65.85546875" style="6" customWidth="1"/>
    <col min="1029" max="1029" width="15.85546875" style="6" customWidth="1"/>
    <col min="1030" max="1033" width="0" style="6" hidden="1" customWidth="1"/>
    <col min="1034" max="1034" width="17.140625" style="6" customWidth="1"/>
    <col min="1035" max="1035" width="11.140625" style="6" customWidth="1"/>
    <col min="1036" max="1036" width="9.140625" style="6"/>
    <col min="1037" max="1037" width="12.42578125" style="6" customWidth="1"/>
    <col min="1038" max="1280" width="9.140625" style="6"/>
    <col min="1281" max="1282" width="13" style="6" customWidth="1"/>
    <col min="1283" max="1283" width="30.140625" style="6" customWidth="1"/>
    <col min="1284" max="1284" width="65.85546875" style="6" customWidth="1"/>
    <col min="1285" max="1285" width="15.85546875" style="6" customWidth="1"/>
    <col min="1286" max="1289" width="0" style="6" hidden="1" customWidth="1"/>
    <col min="1290" max="1290" width="17.140625" style="6" customWidth="1"/>
    <col min="1291" max="1291" width="11.140625" style="6" customWidth="1"/>
    <col min="1292" max="1292" width="9.140625" style="6"/>
    <col min="1293" max="1293" width="12.42578125" style="6" customWidth="1"/>
    <col min="1294" max="1536" width="9.140625" style="6"/>
    <col min="1537" max="1538" width="13" style="6" customWidth="1"/>
    <col min="1539" max="1539" width="30.140625" style="6" customWidth="1"/>
    <col min="1540" max="1540" width="65.85546875" style="6" customWidth="1"/>
    <col min="1541" max="1541" width="15.85546875" style="6" customWidth="1"/>
    <col min="1542" max="1545" width="0" style="6" hidden="1" customWidth="1"/>
    <col min="1546" max="1546" width="17.140625" style="6" customWidth="1"/>
    <col min="1547" max="1547" width="11.140625" style="6" customWidth="1"/>
    <col min="1548" max="1548" width="9.140625" style="6"/>
    <col min="1549" max="1549" width="12.42578125" style="6" customWidth="1"/>
    <col min="1550" max="1792" width="9.140625" style="6"/>
    <col min="1793" max="1794" width="13" style="6" customWidth="1"/>
    <col min="1795" max="1795" width="30.140625" style="6" customWidth="1"/>
    <col min="1796" max="1796" width="65.85546875" style="6" customWidth="1"/>
    <col min="1797" max="1797" width="15.85546875" style="6" customWidth="1"/>
    <col min="1798" max="1801" width="0" style="6" hidden="1" customWidth="1"/>
    <col min="1802" max="1802" width="17.140625" style="6" customWidth="1"/>
    <col min="1803" max="1803" width="11.140625" style="6" customWidth="1"/>
    <col min="1804" max="1804" width="9.140625" style="6"/>
    <col min="1805" max="1805" width="12.42578125" style="6" customWidth="1"/>
    <col min="1806" max="2048" width="9.140625" style="6"/>
    <col min="2049" max="2050" width="13" style="6" customWidth="1"/>
    <col min="2051" max="2051" width="30.140625" style="6" customWidth="1"/>
    <col min="2052" max="2052" width="65.85546875" style="6" customWidth="1"/>
    <col min="2053" max="2053" width="15.85546875" style="6" customWidth="1"/>
    <col min="2054" max="2057" width="0" style="6" hidden="1" customWidth="1"/>
    <col min="2058" max="2058" width="17.140625" style="6" customWidth="1"/>
    <col min="2059" max="2059" width="11.140625" style="6" customWidth="1"/>
    <col min="2060" max="2060" width="9.140625" style="6"/>
    <col min="2061" max="2061" width="12.42578125" style="6" customWidth="1"/>
    <col min="2062" max="2304" width="9.140625" style="6"/>
    <col min="2305" max="2306" width="13" style="6" customWidth="1"/>
    <col min="2307" max="2307" width="30.140625" style="6" customWidth="1"/>
    <col min="2308" max="2308" width="65.85546875" style="6" customWidth="1"/>
    <col min="2309" max="2309" width="15.85546875" style="6" customWidth="1"/>
    <col min="2310" max="2313" width="0" style="6" hidden="1" customWidth="1"/>
    <col min="2314" max="2314" width="17.140625" style="6" customWidth="1"/>
    <col min="2315" max="2315" width="11.140625" style="6" customWidth="1"/>
    <col min="2316" max="2316" width="9.140625" style="6"/>
    <col min="2317" max="2317" width="12.42578125" style="6" customWidth="1"/>
    <col min="2318" max="2560" width="9.140625" style="6"/>
    <col min="2561" max="2562" width="13" style="6" customWidth="1"/>
    <col min="2563" max="2563" width="30.140625" style="6" customWidth="1"/>
    <col min="2564" max="2564" width="65.85546875" style="6" customWidth="1"/>
    <col min="2565" max="2565" width="15.85546875" style="6" customWidth="1"/>
    <col min="2566" max="2569" width="0" style="6" hidden="1" customWidth="1"/>
    <col min="2570" max="2570" width="17.140625" style="6" customWidth="1"/>
    <col min="2571" max="2571" width="11.140625" style="6" customWidth="1"/>
    <col min="2572" max="2572" width="9.140625" style="6"/>
    <col min="2573" max="2573" width="12.42578125" style="6" customWidth="1"/>
    <col min="2574" max="2816" width="9.140625" style="6"/>
    <col min="2817" max="2818" width="13" style="6" customWidth="1"/>
    <col min="2819" max="2819" width="30.140625" style="6" customWidth="1"/>
    <col min="2820" max="2820" width="65.85546875" style="6" customWidth="1"/>
    <col min="2821" max="2821" width="15.85546875" style="6" customWidth="1"/>
    <col min="2822" max="2825" width="0" style="6" hidden="1" customWidth="1"/>
    <col min="2826" max="2826" width="17.140625" style="6" customWidth="1"/>
    <col min="2827" max="2827" width="11.140625" style="6" customWidth="1"/>
    <col min="2828" max="2828" width="9.140625" style="6"/>
    <col min="2829" max="2829" width="12.42578125" style="6" customWidth="1"/>
    <col min="2830" max="3072" width="9.140625" style="6"/>
    <col min="3073" max="3074" width="13" style="6" customWidth="1"/>
    <col min="3075" max="3075" width="30.140625" style="6" customWidth="1"/>
    <col min="3076" max="3076" width="65.85546875" style="6" customWidth="1"/>
    <col min="3077" max="3077" width="15.85546875" style="6" customWidth="1"/>
    <col min="3078" max="3081" width="0" style="6" hidden="1" customWidth="1"/>
    <col min="3082" max="3082" width="17.140625" style="6" customWidth="1"/>
    <col min="3083" max="3083" width="11.140625" style="6" customWidth="1"/>
    <col min="3084" max="3084" width="9.140625" style="6"/>
    <col min="3085" max="3085" width="12.42578125" style="6" customWidth="1"/>
    <col min="3086" max="3328" width="9.140625" style="6"/>
    <col min="3329" max="3330" width="13" style="6" customWidth="1"/>
    <col min="3331" max="3331" width="30.140625" style="6" customWidth="1"/>
    <col min="3332" max="3332" width="65.85546875" style="6" customWidth="1"/>
    <col min="3333" max="3333" width="15.85546875" style="6" customWidth="1"/>
    <col min="3334" max="3337" width="0" style="6" hidden="1" customWidth="1"/>
    <col min="3338" max="3338" width="17.140625" style="6" customWidth="1"/>
    <col min="3339" max="3339" width="11.140625" style="6" customWidth="1"/>
    <col min="3340" max="3340" width="9.140625" style="6"/>
    <col min="3341" max="3341" width="12.42578125" style="6" customWidth="1"/>
    <col min="3342" max="3584" width="9.140625" style="6"/>
    <col min="3585" max="3586" width="13" style="6" customWidth="1"/>
    <col min="3587" max="3587" width="30.140625" style="6" customWidth="1"/>
    <col min="3588" max="3588" width="65.85546875" style="6" customWidth="1"/>
    <col min="3589" max="3589" width="15.85546875" style="6" customWidth="1"/>
    <col min="3590" max="3593" width="0" style="6" hidden="1" customWidth="1"/>
    <col min="3594" max="3594" width="17.140625" style="6" customWidth="1"/>
    <col min="3595" max="3595" width="11.140625" style="6" customWidth="1"/>
    <col min="3596" max="3596" width="9.140625" style="6"/>
    <col min="3597" max="3597" width="12.42578125" style="6" customWidth="1"/>
    <col min="3598" max="3840" width="9.140625" style="6"/>
    <col min="3841" max="3842" width="13" style="6" customWidth="1"/>
    <col min="3843" max="3843" width="30.140625" style="6" customWidth="1"/>
    <col min="3844" max="3844" width="65.85546875" style="6" customWidth="1"/>
    <col min="3845" max="3845" width="15.85546875" style="6" customWidth="1"/>
    <col min="3846" max="3849" width="0" style="6" hidden="1" customWidth="1"/>
    <col min="3850" max="3850" width="17.140625" style="6" customWidth="1"/>
    <col min="3851" max="3851" width="11.140625" style="6" customWidth="1"/>
    <col min="3852" max="3852" width="9.140625" style="6"/>
    <col min="3853" max="3853" width="12.42578125" style="6" customWidth="1"/>
    <col min="3854" max="4096" width="9.140625" style="6"/>
    <col min="4097" max="4098" width="13" style="6" customWidth="1"/>
    <col min="4099" max="4099" width="30.140625" style="6" customWidth="1"/>
    <col min="4100" max="4100" width="65.85546875" style="6" customWidth="1"/>
    <col min="4101" max="4101" width="15.85546875" style="6" customWidth="1"/>
    <col min="4102" max="4105" width="0" style="6" hidden="1" customWidth="1"/>
    <col min="4106" max="4106" width="17.140625" style="6" customWidth="1"/>
    <col min="4107" max="4107" width="11.140625" style="6" customWidth="1"/>
    <col min="4108" max="4108" width="9.140625" style="6"/>
    <col min="4109" max="4109" width="12.42578125" style="6" customWidth="1"/>
    <col min="4110" max="4352" width="9.140625" style="6"/>
    <col min="4353" max="4354" width="13" style="6" customWidth="1"/>
    <col min="4355" max="4355" width="30.140625" style="6" customWidth="1"/>
    <col min="4356" max="4356" width="65.85546875" style="6" customWidth="1"/>
    <col min="4357" max="4357" width="15.85546875" style="6" customWidth="1"/>
    <col min="4358" max="4361" width="0" style="6" hidden="1" customWidth="1"/>
    <col min="4362" max="4362" width="17.140625" style="6" customWidth="1"/>
    <col min="4363" max="4363" width="11.140625" style="6" customWidth="1"/>
    <col min="4364" max="4364" width="9.140625" style="6"/>
    <col min="4365" max="4365" width="12.42578125" style="6" customWidth="1"/>
    <col min="4366" max="4608" width="9.140625" style="6"/>
    <col min="4609" max="4610" width="13" style="6" customWidth="1"/>
    <col min="4611" max="4611" width="30.140625" style="6" customWidth="1"/>
    <col min="4612" max="4612" width="65.85546875" style="6" customWidth="1"/>
    <col min="4613" max="4613" width="15.85546875" style="6" customWidth="1"/>
    <col min="4614" max="4617" width="0" style="6" hidden="1" customWidth="1"/>
    <col min="4618" max="4618" width="17.140625" style="6" customWidth="1"/>
    <col min="4619" max="4619" width="11.140625" style="6" customWidth="1"/>
    <col min="4620" max="4620" width="9.140625" style="6"/>
    <col min="4621" max="4621" width="12.42578125" style="6" customWidth="1"/>
    <col min="4622" max="4864" width="9.140625" style="6"/>
    <col min="4865" max="4866" width="13" style="6" customWidth="1"/>
    <col min="4867" max="4867" width="30.140625" style="6" customWidth="1"/>
    <col min="4868" max="4868" width="65.85546875" style="6" customWidth="1"/>
    <col min="4869" max="4869" width="15.85546875" style="6" customWidth="1"/>
    <col min="4870" max="4873" width="0" style="6" hidden="1" customWidth="1"/>
    <col min="4874" max="4874" width="17.140625" style="6" customWidth="1"/>
    <col min="4875" max="4875" width="11.140625" style="6" customWidth="1"/>
    <col min="4876" max="4876" width="9.140625" style="6"/>
    <col min="4877" max="4877" width="12.42578125" style="6" customWidth="1"/>
    <col min="4878" max="5120" width="9.140625" style="6"/>
    <col min="5121" max="5122" width="13" style="6" customWidth="1"/>
    <col min="5123" max="5123" width="30.140625" style="6" customWidth="1"/>
    <col min="5124" max="5124" width="65.85546875" style="6" customWidth="1"/>
    <col min="5125" max="5125" width="15.85546875" style="6" customWidth="1"/>
    <col min="5126" max="5129" width="0" style="6" hidden="1" customWidth="1"/>
    <col min="5130" max="5130" width="17.140625" style="6" customWidth="1"/>
    <col min="5131" max="5131" width="11.140625" style="6" customWidth="1"/>
    <col min="5132" max="5132" width="9.140625" style="6"/>
    <col min="5133" max="5133" width="12.42578125" style="6" customWidth="1"/>
    <col min="5134" max="5376" width="9.140625" style="6"/>
    <col min="5377" max="5378" width="13" style="6" customWidth="1"/>
    <col min="5379" max="5379" width="30.140625" style="6" customWidth="1"/>
    <col min="5380" max="5380" width="65.85546875" style="6" customWidth="1"/>
    <col min="5381" max="5381" width="15.85546875" style="6" customWidth="1"/>
    <col min="5382" max="5385" width="0" style="6" hidden="1" customWidth="1"/>
    <col min="5386" max="5386" width="17.140625" style="6" customWidth="1"/>
    <col min="5387" max="5387" width="11.140625" style="6" customWidth="1"/>
    <col min="5388" max="5388" width="9.140625" style="6"/>
    <col min="5389" max="5389" width="12.42578125" style="6" customWidth="1"/>
    <col min="5390" max="5632" width="9.140625" style="6"/>
    <col min="5633" max="5634" width="13" style="6" customWidth="1"/>
    <col min="5635" max="5635" width="30.140625" style="6" customWidth="1"/>
    <col min="5636" max="5636" width="65.85546875" style="6" customWidth="1"/>
    <col min="5637" max="5637" width="15.85546875" style="6" customWidth="1"/>
    <col min="5638" max="5641" width="0" style="6" hidden="1" customWidth="1"/>
    <col min="5642" max="5642" width="17.140625" style="6" customWidth="1"/>
    <col min="5643" max="5643" width="11.140625" style="6" customWidth="1"/>
    <col min="5644" max="5644" width="9.140625" style="6"/>
    <col min="5645" max="5645" width="12.42578125" style="6" customWidth="1"/>
    <col min="5646" max="5888" width="9.140625" style="6"/>
    <col min="5889" max="5890" width="13" style="6" customWidth="1"/>
    <col min="5891" max="5891" width="30.140625" style="6" customWidth="1"/>
    <col min="5892" max="5892" width="65.85546875" style="6" customWidth="1"/>
    <col min="5893" max="5893" width="15.85546875" style="6" customWidth="1"/>
    <col min="5894" max="5897" width="0" style="6" hidden="1" customWidth="1"/>
    <col min="5898" max="5898" width="17.140625" style="6" customWidth="1"/>
    <col min="5899" max="5899" width="11.140625" style="6" customWidth="1"/>
    <col min="5900" max="5900" width="9.140625" style="6"/>
    <col min="5901" max="5901" width="12.42578125" style="6" customWidth="1"/>
    <col min="5902" max="6144" width="9.140625" style="6"/>
    <col min="6145" max="6146" width="13" style="6" customWidth="1"/>
    <col min="6147" max="6147" width="30.140625" style="6" customWidth="1"/>
    <col min="6148" max="6148" width="65.85546875" style="6" customWidth="1"/>
    <col min="6149" max="6149" width="15.85546875" style="6" customWidth="1"/>
    <col min="6150" max="6153" width="0" style="6" hidden="1" customWidth="1"/>
    <col min="6154" max="6154" width="17.140625" style="6" customWidth="1"/>
    <col min="6155" max="6155" width="11.140625" style="6" customWidth="1"/>
    <col min="6156" max="6156" width="9.140625" style="6"/>
    <col min="6157" max="6157" width="12.42578125" style="6" customWidth="1"/>
    <col min="6158" max="6400" width="9.140625" style="6"/>
    <col min="6401" max="6402" width="13" style="6" customWidth="1"/>
    <col min="6403" max="6403" width="30.140625" style="6" customWidth="1"/>
    <col min="6404" max="6404" width="65.85546875" style="6" customWidth="1"/>
    <col min="6405" max="6405" width="15.85546875" style="6" customWidth="1"/>
    <col min="6406" max="6409" width="0" style="6" hidden="1" customWidth="1"/>
    <col min="6410" max="6410" width="17.140625" style="6" customWidth="1"/>
    <col min="6411" max="6411" width="11.140625" style="6" customWidth="1"/>
    <col min="6412" max="6412" width="9.140625" style="6"/>
    <col min="6413" max="6413" width="12.42578125" style="6" customWidth="1"/>
    <col min="6414" max="6656" width="9.140625" style="6"/>
    <col min="6657" max="6658" width="13" style="6" customWidth="1"/>
    <col min="6659" max="6659" width="30.140625" style="6" customWidth="1"/>
    <col min="6660" max="6660" width="65.85546875" style="6" customWidth="1"/>
    <col min="6661" max="6661" width="15.85546875" style="6" customWidth="1"/>
    <col min="6662" max="6665" width="0" style="6" hidden="1" customWidth="1"/>
    <col min="6666" max="6666" width="17.140625" style="6" customWidth="1"/>
    <col min="6667" max="6667" width="11.140625" style="6" customWidth="1"/>
    <col min="6668" max="6668" width="9.140625" style="6"/>
    <col min="6669" max="6669" width="12.42578125" style="6" customWidth="1"/>
    <col min="6670" max="6912" width="9.140625" style="6"/>
    <col min="6913" max="6914" width="13" style="6" customWidth="1"/>
    <col min="6915" max="6915" width="30.140625" style="6" customWidth="1"/>
    <col min="6916" max="6916" width="65.85546875" style="6" customWidth="1"/>
    <col min="6917" max="6917" width="15.85546875" style="6" customWidth="1"/>
    <col min="6918" max="6921" width="0" style="6" hidden="1" customWidth="1"/>
    <col min="6922" max="6922" width="17.140625" style="6" customWidth="1"/>
    <col min="6923" max="6923" width="11.140625" style="6" customWidth="1"/>
    <col min="6924" max="6924" width="9.140625" style="6"/>
    <col min="6925" max="6925" width="12.42578125" style="6" customWidth="1"/>
    <col min="6926" max="7168" width="9.140625" style="6"/>
    <col min="7169" max="7170" width="13" style="6" customWidth="1"/>
    <col min="7171" max="7171" width="30.140625" style="6" customWidth="1"/>
    <col min="7172" max="7172" width="65.85546875" style="6" customWidth="1"/>
    <col min="7173" max="7173" width="15.85546875" style="6" customWidth="1"/>
    <col min="7174" max="7177" width="0" style="6" hidden="1" customWidth="1"/>
    <col min="7178" max="7178" width="17.140625" style="6" customWidth="1"/>
    <col min="7179" max="7179" width="11.140625" style="6" customWidth="1"/>
    <col min="7180" max="7180" width="9.140625" style="6"/>
    <col min="7181" max="7181" width="12.42578125" style="6" customWidth="1"/>
    <col min="7182" max="7424" width="9.140625" style="6"/>
    <col min="7425" max="7426" width="13" style="6" customWidth="1"/>
    <col min="7427" max="7427" width="30.140625" style="6" customWidth="1"/>
    <col min="7428" max="7428" width="65.85546875" style="6" customWidth="1"/>
    <col min="7429" max="7429" width="15.85546875" style="6" customWidth="1"/>
    <col min="7430" max="7433" width="0" style="6" hidden="1" customWidth="1"/>
    <col min="7434" max="7434" width="17.140625" style="6" customWidth="1"/>
    <col min="7435" max="7435" width="11.140625" style="6" customWidth="1"/>
    <col min="7436" max="7436" width="9.140625" style="6"/>
    <col min="7437" max="7437" width="12.42578125" style="6" customWidth="1"/>
    <col min="7438" max="7680" width="9.140625" style="6"/>
    <col min="7681" max="7682" width="13" style="6" customWidth="1"/>
    <col min="7683" max="7683" width="30.140625" style="6" customWidth="1"/>
    <col min="7684" max="7684" width="65.85546875" style="6" customWidth="1"/>
    <col min="7685" max="7685" width="15.85546875" style="6" customWidth="1"/>
    <col min="7686" max="7689" width="0" style="6" hidden="1" customWidth="1"/>
    <col min="7690" max="7690" width="17.140625" style="6" customWidth="1"/>
    <col min="7691" max="7691" width="11.140625" style="6" customWidth="1"/>
    <col min="7692" max="7692" width="9.140625" style="6"/>
    <col min="7693" max="7693" width="12.42578125" style="6" customWidth="1"/>
    <col min="7694" max="7936" width="9.140625" style="6"/>
    <col min="7937" max="7938" width="13" style="6" customWidth="1"/>
    <col min="7939" max="7939" width="30.140625" style="6" customWidth="1"/>
    <col min="7940" max="7940" width="65.85546875" style="6" customWidth="1"/>
    <col min="7941" max="7941" width="15.85546875" style="6" customWidth="1"/>
    <col min="7942" max="7945" width="0" style="6" hidden="1" customWidth="1"/>
    <col min="7946" max="7946" width="17.140625" style="6" customWidth="1"/>
    <col min="7947" max="7947" width="11.140625" style="6" customWidth="1"/>
    <col min="7948" max="7948" width="9.140625" style="6"/>
    <col min="7949" max="7949" width="12.42578125" style="6" customWidth="1"/>
    <col min="7950" max="8192" width="9.140625" style="6"/>
    <col min="8193" max="8194" width="13" style="6" customWidth="1"/>
    <col min="8195" max="8195" width="30.140625" style="6" customWidth="1"/>
    <col min="8196" max="8196" width="65.85546875" style="6" customWidth="1"/>
    <col min="8197" max="8197" width="15.85546875" style="6" customWidth="1"/>
    <col min="8198" max="8201" width="0" style="6" hidden="1" customWidth="1"/>
    <col min="8202" max="8202" width="17.140625" style="6" customWidth="1"/>
    <col min="8203" max="8203" width="11.140625" style="6" customWidth="1"/>
    <col min="8204" max="8204" width="9.140625" style="6"/>
    <col min="8205" max="8205" width="12.42578125" style="6" customWidth="1"/>
    <col min="8206" max="8448" width="9.140625" style="6"/>
    <col min="8449" max="8450" width="13" style="6" customWidth="1"/>
    <col min="8451" max="8451" width="30.140625" style="6" customWidth="1"/>
    <col min="8452" max="8452" width="65.85546875" style="6" customWidth="1"/>
    <col min="8453" max="8453" width="15.85546875" style="6" customWidth="1"/>
    <col min="8454" max="8457" width="0" style="6" hidden="1" customWidth="1"/>
    <col min="8458" max="8458" width="17.140625" style="6" customWidth="1"/>
    <col min="8459" max="8459" width="11.140625" style="6" customWidth="1"/>
    <col min="8460" max="8460" width="9.140625" style="6"/>
    <col min="8461" max="8461" width="12.42578125" style="6" customWidth="1"/>
    <col min="8462" max="8704" width="9.140625" style="6"/>
    <col min="8705" max="8706" width="13" style="6" customWidth="1"/>
    <col min="8707" max="8707" width="30.140625" style="6" customWidth="1"/>
    <col min="8708" max="8708" width="65.85546875" style="6" customWidth="1"/>
    <col min="8709" max="8709" width="15.85546875" style="6" customWidth="1"/>
    <col min="8710" max="8713" width="0" style="6" hidden="1" customWidth="1"/>
    <col min="8714" max="8714" width="17.140625" style="6" customWidth="1"/>
    <col min="8715" max="8715" width="11.140625" style="6" customWidth="1"/>
    <col min="8716" max="8716" width="9.140625" style="6"/>
    <col min="8717" max="8717" width="12.42578125" style="6" customWidth="1"/>
    <col min="8718" max="8960" width="9.140625" style="6"/>
    <col min="8961" max="8962" width="13" style="6" customWidth="1"/>
    <col min="8963" max="8963" width="30.140625" style="6" customWidth="1"/>
    <col min="8964" max="8964" width="65.85546875" style="6" customWidth="1"/>
    <col min="8965" max="8965" width="15.85546875" style="6" customWidth="1"/>
    <col min="8966" max="8969" width="0" style="6" hidden="1" customWidth="1"/>
    <col min="8970" max="8970" width="17.140625" style="6" customWidth="1"/>
    <col min="8971" max="8971" width="11.140625" style="6" customWidth="1"/>
    <col min="8972" max="8972" width="9.140625" style="6"/>
    <col min="8973" max="8973" width="12.42578125" style="6" customWidth="1"/>
    <col min="8974" max="9216" width="9.140625" style="6"/>
    <col min="9217" max="9218" width="13" style="6" customWidth="1"/>
    <col min="9219" max="9219" width="30.140625" style="6" customWidth="1"/>
    <col min="9220" max="9220" width="65.85546875" style="6" customWidth="1"/>
    <col min="9221" max="9221" width="15.85546875" style="6" customWidth="1"/>
    <col min="9222" max="9225" width="0" style="6" hidden="1" customWidth="1"/>
    <col min="9226" max="9226" width="17.140625" style="6" customWidth="1"/>
    <col min="9227" max="9227" width="11.140625" style="6" customWidth="1"/>
    <col min="9228" max="9228" width="9.140625" style="6"/>
    <col min="9229" max="9229" width="12.42578125" style="6" customWidth="1"/>
    <col min="9230" max="9472" width="9.140625" style="6"/>
    <col min="9473" max="9474" width="13" style="6" customWidth="1"/>
    <col min="9475" max="9475" width="30.140625" style="6" customWidth="1"/>
    <col min="9476" max="9476" width="65.85546875" style="6" customWidth="1"/>
    <col min="9477" max="9477" width="15.85546875" style="6" customWidth="1"/>
    <col min="9478" max="9481" width="0" style="6" hidden="1" customWidth="1"/>
    <col min="9482" max="9482" width="17.140625" style="6" customWidth="1"/>
    <col min="9483" max="9483" width="11.140625" style="6" customWidth="1"/>
    <col min="9484" max="9484" width="9.140625" style="6"/>
    <col min="9485" max="9485" width="12.42578125" style="6" customWidth="1"/>
    <col min="9486" max="9728" width="9.140625" style="6"/>
    <col min="9729" max="9730" width="13" style="6" customWidth="1"/>
    <col min="9731" max="9731" width="30.140625" style="6" customWidth="1"/>
    <col min="9732" max="9732" width="65.85546875" style="6" customWidth="1"/>
    <col min="9733" max="9733" width="15.85546875" style="6" customWidth="1"/>
    <col min="9734" max="9737" width="0" style="6" hidden="1" customWidth="1"/>
    <col min="9738" max="9738" width="17.140625" style="6" customWidth="1"/>
    <col min="9739" max="9739" width="11.140625" style="6" customWidth="1"/>
    <col min="9740" max="9740" width="9.140625" style="6"/>
    <col min="9741" max="9741" width="12.42578125" style="6" customWidth="1"/>
    <col min="9742" max="9984" width="9.140625" style="6"/>
    <col min="9985" max="9986" width="13" style="6" customWidth="1"/>
    <col min="9987" max="9987" width="30.140625" style="6" customWidth="1"/>
    <col min="9988" max="9988" width="65.85546875" style="6" customWidth="1"/>
    <col min="9989" max="9989" width="15.85546875" style="6" customWidth="1"/>
    <col min="9990" max="9993" width="0" style="6" hidden="1" customWidth="1"/>
    <col min="9994" max="9994" width="17.140625" style="6" customWidth="1"/>
    <col min="9995" max="9995" width="11.140625" style="6" customWidth="1"/>
    <col min="9996" max="9996" width="9.140625" style="6"/>
    <col min="9997" max="9997" width="12.42578125" style="6" customWidth="1"/>
    <col min="9998" max="10240" width="9.140625" style="6"/>
    <col min="10241" max="10242" width="13" style="6" customWidth="1"/>
    <col min="10243" max="10243" width="30.140625" style="6" customWidth="1"/>
    <col min="10244" max="10244" width="65.85546875" style="6" customWidth="1"/>
    <col min="10245" max="10245" width="15.85546875" style="6" customWidth="1"/>
    <col min="10246" max="10249" width="0" style="6" hidden="1" customWidth="1"/>
    <col min="10250" max="10250" width="17.140625" style="6" customWidth="1"/>
    <col min="10251" max="10251" width="11.140625" style="6" customWidth="1"/>
    <col min="10252" max="10252" width="9.140625" style="6"/>
    <col min="10253" max="10253" width="12.42578125" style="6" customWidth="1"/>
    <col min="10254" max="10496" width="9.140625" style="6"/>
    <col min="10497" max="10498" width="13" style="6" customWidth="1"/>
    <col min="10499" max="10499" width="30.140625" style="6" customWidth="1"/>
    <col min="10500" max="10500" width="65.85546875" style="6" customWidth="1"/>
    <col min="10501" max="10501" width="15.85546875" style="6" customWidth="1"/>
    <col min="10502" max="10505" width="0" style="6" hidden="1" customWidth="1"/>
    <col min="10506" max="10506" width="17.140625" style="6" customWidth="1"/>
    <col min="10507" max="10507" width="11.140625" style="6" customWidth="1"/>
    <col min="10508" max="10508" width="9.140625" style="6"/>
    <col min="10509" max="10509" width="12.42578125" style="6" customWidth="1"/>
    <col min="10510" max="10752" width="9.140625" style="6"/>
    <col min="10753" max="10754" width="13" style="6" customWidth="1"/>
    <col min="10755" max="10755" width="30.140625" style="6" customWidth="1"/>
    <col min="10756" max="10756" width="65.85546875" style="6" customWidth="1"/>
    <col min="10757" max="10757" width="15.85546875" style="6" customWidth="1"/>
    <col min="10758" max="10761" width="0" style="6" hidden="1" customWidth="1"/>
    <col min="10762" max="10762" width="17.140625" style="6" customWidth="1"/>
    <col min="10763" max="10763" width="11.140625" style="6" customWidth="1"/>
    <col min="10764" max="10764" width="9.140625" style="6"/>
    <col min="10765" max="10765" width="12.42578125" style="6" customWidth="1"/>
    <col min="10766" max="11008" width="9.140625" style="6"/>
    <col min="11009" max="11010" width="13" style="6" customWidth="1"/>
    <col min="11011" max="11011" width="30.140625" style="6" customWidth="1"/>
    <col min="11012" max="11012" width="65.85546875" style="6" customWidth="1"/>
    <col min="11013" max="11013" width="15.85546875" style="6" customWidth="1"/>
    <col min="11014" max="11017" width="0" style="6" hidden="1" customWidth="1"/>
    <col min="11018" max="11018" width="17.140625" style="6" customWidth="1"/>
    <col min="11019" max="11019" width="11.140625" style="6" customWidth="1"/>
    <col min="11020" max="11020" width="9.140625" style="6"/>
    <col min="11021" max="11021" width="12.42578125" style="6" customWidth="1"/>
    <col min="11022" max="11264" width="9.140625" style="6"/>
    <col min="11265" max="11266" width="13" style="6" customWidth="1"/>
    <col min="11267" max="11267" width="30.140625" style="6" customWidth="1"/>
    <col min="11268" max="11268" width="65.85546875" style="6" customWidth="1"/>
    <col min="11269" max="11269" width="15.85546875" style="6" customWidth="1"/>
    <col min="11270" max="11273" width="0" style="6" hidden="1" customWidth="1"/>
    <col min="11274" max="11274" width="17.140625" style="6" customWidth="1"/>
    <col min="11275" max="11275" width="11.140625" style="6" customWidth="1"/>
    <col min="11276" max="11276" width="9.140625" style="6"/>
    <col min="11277" max="11277" width="12.42578125" style="6" customWidth="1"/>
    <col min="11278" max="11520" width="9.140625" style="6"/>
    <col min="11521" max="11522" width="13" style="6" customWidth="1"/>
    <col min="11523" max="11523" width="30.140625" style="6" customWidth="1"/>
    <col min="11524" max="11524" width="65.85546875" style="6" customWidth="1"/>
    <col min="11525" max="11525" width="15.85546875" style="6" customWidth="1"/>
    <col min="11526" max="11529" width="0" style="6" hidden="1" customWidth="1"/>
    <col min="11530" max="11530" width="17.140625" style="6" customWidth="1"/>
    <col min="11531" max="11531" width="11.140625" style="6" customWidth="1"/>
    <col min="11532" max="11532" width="9.140625" style="6"/>
    <col min="11533" max="11533" width="12.42578125" style="6" customWidth="1"/>
    <col min="11534" max="11776" width="9.140625" style="6"/>
    <col min="11777" max="11778" width="13" style="6" customWidth="1"/>
    <col min="11779" max="11779" width="30.140625" style="6" customWidth="1"/>
    <col min="11780" max="11780" width="65.85546875" style="6" customWidth="1"/>
    <col min="11781" max="11781" width="15.85546875" style="6" customWidth="1"/>
    <col min="11782" max="11785" width="0" style="6" hidden="1" customWidth="1"/>
    <col min="11786" max="11786" width="17.140625" style="6" customWidth="1"/>
    <col min="11787" max="11787" width="11.140625" style="6" customWidth="1"/>
    <col min="11788" max="11788" width="9.140625" style="6"/>
    <col min="11789" max="11789" width="12.42578125" style="6" customWidth="1"/>
    <col min="11790" max="12032" width="9.140625" style="6"/>
    <col min="12033" max="12034" width="13" style="6" customWidth="1"/>
    <col min="12035" max="12035" width="30.140625" style="6" customWidth="1"/>
    <col min="12036" max="12036" width="65.85546875" style="6" customWidth="1"/>
    <col min="12037" max="12037" width="15.85546875" style="6" customWidth="1"/>
    <col min="12038" max="12041" width="0" style="6" hidden="1" customWidth="1"/>
    <col min="12042" max="12042" width="17.140625" style="6" customWidth="1"/>
    <col min="12043" max="12043" width="11.140625" style="6" customWidth="1"/>
    <col min="12044" max="12044" width="9.140625" style="6"/>
    <col min="12045" max="12045" width="12.42578125" style="6" customWidth="1"/>
    <col min="12046" max="12288" width="9.140625" style="6"/>
    <col min="12289" max="12290" width="13" style="6" customWidth="1"/>
    <col min="12291" max="12291" width="30.140625" style="6" customWidth="1"/>
    <col min="12292" max="12292" width="65.85546875" style="6" customWidth="1"/>
    <col min="12293" max="12293" width="15.85546875" style="6" customWidth="1"/>
    <col min="12294" max="12297" width="0" style="6" hidden="1" customWidth="1"/>
    <col min="12298" max="12298" width="17.140625" style="6" customWidth="1"/>
    <col min="12299" max="12299" width="11.140625" style="6" customWidth="1"/>
    <col min="12300" max="12300" width="9.140625" style="6"/>
    <col min="12301" max="12301" width="12.42578125" style="6" customWidth="1"/>
    <col min="12302" max="12544" width="9.140625" style="6"/>
    <col min="12545" max="12546" width="13" style="6" customWidth="1"/>
    <col min="12547" max="12547" width="30.140625" style="6" customWidth="1"/>
    <col min="12548" max="12548" width="65.85546875" style="6" customWidth="1"/>
    <col min="12549" max="12549" width="15.85546875" style="6" customWidth="1"/>
    <col min="12550" max="12553" width="0" style="6" hidden="1" customWidth="1"/>
    <col min="12554" max="12554" width="17.140625" style="6" customWidth="1"/>
    <col min="12555" max="12555" width="11.140625" style="6" customWidth="1"/>
    <col min="12556" max="12556" width="9.140625" style="6"/>
    <col min="12557" max="12557" width="12.42578125" style="6" customWidth="1"/>
    <col min="12558" max="12800" width="9.140625" style="6"/>
    <col min="12801" max="12802" width="13" style="6" customWidth="1"/>
    <col min="12803" max="12803" width="30.140625" style="6" customWidth="1"/>
    <col min="12804" max="12804" width="65.85546875" style="6" customWidth="1"/>
    <col min="12805" max="12805" width="15.85546875" style="6" customWidth="1"/>
    <col min="12806" max="12809" width="0" style="6" hidden="1" customWidth="1"/>
    <col min="12810" max="12810" width="17.140625" style="6" customWidth="1"/>
    <col min="12811" max="12811" width="11.140625" style="6" customWidth="1"/>
    <col min="12812" max="12812" width="9.140625" style="6"/>
    <col min="12813" max="12813" width="12.42578125" style="6" customWidth="1"/>
    <col min="12814" max="13056" width="9.140625" style="6"/>
    <col min="13057" max="13058" width="13" style="6" customWidth="1"/>
    <col min="13059" max="13059" width="30.140625" style="6" customWidth="1"/>
    <col min="13060" max="13060" width="65.85546875" style="6" customWidth="1"/>
    <col min="13061" max="13061" width="15.85546875" style="6" customWidth="1"/>
    <col min="13062" max="13065" width="0" style="6" hidden="1" customWidth="1"/>
    <col min="13066" max="13066" width="17.140625" style="6" customWidth="1"/>
    <col min="13067" max="13067" width="11.140625" style="6" customWidth="1"/>
    <col min="13068" max="13068" width="9.140625" style="6"/>
    <col min="13069" max="13069" width="12.42578125" style="6" customWidth="1"/>
    <col min="13070" max="13312" width="9.140625" style="6"/>
    <col min="13313" max="13314" width="13" style="6" customWidth="1"/>
    <col min="13315" max="13315" width="30.140625" style="6" customWidth="1"/>
    <col min="13316" max="13316" width="65.85546875" style="6" customWidth="1"/>
    <col min="13317" max="13317" width="15.85546875" style="6" customWidth="1"/>
    <col min="13318" max="13321" width="0" style="6" hidden="1" customWidth="1"/>
    <col min="13322" max="13322" width="17.140625" style="6" customWidth="1"/>
    <col min="13323" max="13323" width="11.140625" style="6" customWidth="1"/>
    <col min="13324" max="13324" width="9.140625" style="6"/>
    <col min="13325" max="13325" width="12.42578125" style="6" customWidth="1"/>
    <col min="13326" max="13568" width="9.140625" style="6"/>
    <col min="13569" max="13570" width="13" style="6" customWidth="1"/>
    <col min="13571" max="13571" width="30.140625" style="6" customWidth="1"/>
    <col min="13572" max="13572" width="65.85546875" style="6" customWidth="1"/>
    <col min="13573" max="13573" width="15.85546875" style="6" customWidth="1"/>
    <col min="13574" max="13577" width="0" style="6" hidden="1" customWidth="1"/>
    <col min="13578" max="13578" width="17.140625" style="6" customWidth="1"/>
    <col min="13579" max="13579" width="11.140625" style="6" customWidth="1"/>
    <col min="13580" max="13580" width="9.140625" style="6"/>
    <col min="13581" max="13581" width="12.42578125" style="6" customWidth="1"/>
    <col min="13582" max="13824" width="9.140625" style="6"/>
    <col min="13825" max="13826" width="13" style="6" customWidth="1"/>
    <col min="13827" max="13827" width="30.140625" style="6" customWidth="1"/>
    <col min="13828" max="13828" width="65.85546875" style="6" customWidth="1"/>
    <col min="13829" max="13829" width="15.85546875" style="6" customWidth="1"/>
    <col min="13830" max="13833" width="0" style="6" hidden="1" customWidth="1"/>
    <col min="13834" max="13834" width="17.140625" style="6" customWidth="1"/>
    <col min="13835" max="13835" width="11.140625" style="6" customWidth="1"/>
    <col min="13836" max="13836" width="9.140625" style="6"/>
    <col min="13837" max="13837" width="12.42578125" style="6" customWidth="1"/>
    <col min="13838" max="14080" width="9.140625" style="6"/>
    <col min="14081" max="14082" width="13" style="6" customWidth="1"/>
    <col min="14083" max="14083" width="30.140625" style="6" customWidth="1"/>
    <col min="14084" max="14084" width="65.85546875" style="6" customWidth="1"/>
    <col min="14085" max="14085" width="15.85546875" style="6" customWidth="1"/>
    <col min="14086" max="14089" width="0" style="6" hidden="1" customWidth="1"/>
    <col min="14090" max="14090" width="17.140625" style="6" customWidth="1"/>
    <col min="14091" max="14091" width="11.140625" style="6" customWidth="1"/>
    <col min="14092" max="14092" width="9.140625" style="6"/>
    <col min="14093" max="14093" width="12.42578125" style="6" customWidth="1"/>
    <col min="14094" max="14336" width="9.140625" style="6"/>
    <col min="14337" max="14338" width="13" style="6" customWidth="1"/>
    <col min="14339" max="14339" width="30.140625" style="6" customWidth="1"/>
    <col min="14340" max="14340" width="65.85546875" style="6" customWidth="1"/>
    <col min="14341" max="14341" width="15.85546875" style="6" customWidth="1"/>
    <col min="14342" max="14345" width="0" style="6" hidden="1" customWidth="1"/>
    <col min="14346" max="14346" width="17.140625" style="6" customWidth="1"/>
    <col min="14347" max="14347" width="11.140625" style="6" customWidth="1"/>
    <col min="14348" max="14348" width="9.140625" style="6"/>
    <col min="14349" max="14349" width="12.42578125" style="6" customWidth="1"/>
    <col min="14350" max="14592" width="9.140625" style="6"/>
    <col min="14593" max="14594" width="13" style="6" customWidth="1"/>
    <col min="14595" max="14595" width="30.140625" style="6" customWidth="1"/>
    <col min="14596" max="14596" width="65.85546875" style="6" customWidth="1"/>
    <col min="14597" max="14597" width="15.85546875" style="6" customWidth="1"/>
    <col min="14598" max="14601" width="0" style="6" hidden="1" customWidth="1"/>
    <col min="14602" max="14602" width="17.140625" style="6" customWidth="1"/>
    <col min="14603" max="14603" width="11.140625" style="6" customWidth="1"/>
    <col min="14604" max="14604" width="9.140625" style="6"/>
    <col min="14605" max="14605" width="12.42578125" style="6" customWidth="1"/>
    <col min="14606" max="14848" width="9.140625" style="6"/>
    <col min="14849" max="14850" width="13" style="6" customWidth="1"/>
    <col min="14851" max="14851" width="30.140625" style="6" customWidth="1"/>
    <col min="14852" max="14852" width="65.85546875" style="6" customWidth="1"/>
    <col min="14853" max="14853" width="15.85546875" style="6" customWidth="1"/>
    <col min="14854" max="14857" width="0" style="6" hidden="1" customWidth="1"/>
    <col min="14858" max="14858" width="17.140625" style="6" customWidth="1"/>
    <col min="14859" max="14859" width="11.140625" style="6" customWidth="1"/>
    <col min="14860" max="14860" width="9.140625" style="6"/>
    <col min="14861" max="14861" width="12.42578125" style="6" customWidth="1"/>
    <col min="14862" max="15104" width="9.140625" style="6"/>
    <col min="15105" max="15106" width="13" style="6" customWidth="1"/>
    <col min="15107" max="15107" width="30.140625" style="6" customWidth="1"/>
    <col min="15108" max="15108" width="65.85546875" style="6" customWidth="1"/>
    <col min="15109" max="15109" width="15.85546875" style="6" customWidth="1"/>
    <col min="15110" max="15113" width="0" style="6" hidden="1" customWidth="1"/>
    <col min="15114" max="15114" width="17.140625" style="6" customWidth="1"/>
    <col min="15115" max="15115" width="11.140625" style="6" customWidth="1"/>
    <col min="15116" max="15116" width="9.140625" style="6"/>
    <col min="15117" max="15117" width="12.42578125" style="6" customWidth="1"/>
    <col min="15118" max="15360" width="9.140625" style="6"/>
    <col min="15361" max="15362" width="13" style="6" customWidth="1"/>
    <col min="15363" max="15363" width="30.140625" style="6" customWidth="1"/>
    <col min="15364" max="15364" width="65.85546875" style="6" customWidth="1"/>
    <col min="15365" max="15365" width="15.85546875" style="6" customWidth="1"/>
    <col min="15366" max="15369" width="0" style="6" hidden="1" customWidth="1"/>
    <col min="15370" max="15370" width="17.140625" style="6" customWidth="1"/>
    <col min="15371" max="15371" width="11.140625" style="6" customWidth="1"/>
    <col min="15372" max="15372" width="9.140625" style="6"/>
    <col min="15373" max="15373" width="12.42578125" style="6" customWidth="1"/>
    <col min="15374" max="15616" width="9.140625" style="6"/>
    <col min="15617" max="15618" width="13" style="6" customWidth="1"/>
    <col min="15619" max="15619" width="30.140625" style="6" customWidth="1"/>
    <col min="15620" max="15620" width="65.85546875" style="6" customWidth="1"/>
    <col min="15621" max="15621" width="15.85546875" style="6" customWidth="1"/>
    <col min="15622" max="15625" width="0" style="6" hidden="1" customWidth="1"/>
    <col min="15626" max="15626" width="17.140625" style="6" customWidth="1"/>
    <col min="15627" max="15627" width="11.140625" style="6" customWidth="1"/>
    <col min="15628" max="15628" width="9.140625" style="6"/>
    <col min="15629" max="15629" width="12.42578125" style="6" customWidth="1"/>
    <col min="15630" max="15872" width="9.140625" style="6"/>
    <col min="15873" max="15874" width="13" style="6" customWidth="1"/>
    <col min="15875" max="15875" width="30.140625" style="6" customWidth="1"/>
    <col min="15876" max="15876" width="65.85546875" style="6" customWidth="1"/>
    <col min="15877" max="15877" width="15.85546875" style="6" customWidth="1"/>
    <col min="15878" max="15881" width="0" style="6" hidden="1" customWidth="1"/>
    <col min="15882" max="15882" width="17.140625" style="6" customWidth="1"/>
    <col min="15883" max="15883" width="11.140625" style="6" customWidth="1"/>
    <col min="15884" max="15884" width="9.140625" style="6"/>
    <col min="15885" max="15885" width="12.42578125" style="6" customWidth="1"/>
    <col min="15886" max="16128" width="9.140625" style="6"/>
    <col min="16129" max="16130" width="13" style="6" customWidth="1"/>
    <col min="16131" max="16131" width="30.140625" style="6" customWidth="1"/>
    <col min="16132" max="16132" width="65.85546875" style="6" customWidth="1"/>
    <col min="16133" max="16133" width="15.85546875" style="6" customWidth="1"/>
    <col min="16134" max="16137" width="0" style="6" hidden="1" customWidth="1"/>
    <col min="16138" max="16138" width="17.140625" style="6" customWidth="1"/>
    <col min="16139" max="16139" width="11.140625" style="6" customWidth="1"/>
    <col min="16140" max="16140" width="9.140625" style="6"/>
    <col min="16141" max="16141" width="12.42578125" style="6" customWidth="1"/>
    <col min="16142" max="16384" width="9.140625" style="6"/>
  </cols>
  <sheetData>
    <row r="1" spans="1:13" ht="18.75" x14ac:dyDescent="0.3">
      <c r="D1" s="289" t="s">
        <v>404</v>
      </c>
      <c r="E1" s="289"/>
      <c r="F1" s="171"/>
      <c r="G1" s="172"/>
      <c r="H1" s="173"/>
      <c r="I1" s="174"/>
      <c r="J1" s="172"/>
    </row>
    <row r="2" spans="1:13" ht="18" x14ac:dyDescent="0.25">
      <c r="D2" s="293" t="s">
        <v>541</v>
      </c>
      <c r="E2" s="293"/>
      <c r="F2" s="293"/>
      <c r="G2" s="293"/>
      <c r="H2" s="173"/>
      <c r="I2" s="174"/>
      <c r="J2" s="172"/>
    </row>
    <row r="3" spans="1:13" ht="18" x14ac:dyDescent="0.25">
      <c r="D3" s="293" t="s">
        <v>322</v>
      </c>
      <c r="E3" s="293"/>
      <c r="F3" s="293"/>
      <c r="G3" s="293"/>
      <c r="H3" s="173"/>
      <c r="I3" s="174"/>
      <c r="J3" s="172"/>
    </row>
    <row r="4" spans="1:13" ht="18" x14ac:dyDescent="0.25">
      <c r="C4" s="172"/>
      <c r="D4" s="293" t="s">
        <v>2</v>
      </c>
      <c r="E4" s="293"/>
      <c r="F4" s="175"/>
      <c r="G4" s="175"/>
      <c r="H4" s="175"/>
      <c r="I4" s="175"/>
      <c r="J4" s="175"/>
    </row>
    <row r="5" spans="1:13" ht="18" x14ac:dyDescent="0.25">
      <c r="D5" s="292" t="s">
        <v>3</v>
      </c>
      <c r="E5" s="292"/>
      <c r="F5" s="292"/>
      <c r="G5" s="292"/>
      <c r="H5" s="10"/>
      <c r="I5" s="10"/>
      <c r="J5" s="5"/>
    </row>
    <row r="6" spans="1:13" ht="15.75" x14ac:dyDescent="0.25">
      <c r="D6" s="177"/>
      <c r="E6" s="14"/>
      <c r="F6" s="177"/>
      <c r="G6" s="178"/>
      <c r="H6" s="176"/>
      <c r="I6" s="176"/>
      <c r="J6" s="178"/>
    </row>
    <row r="7" spans="1:13" ht="15" x14ac:dyDescent="0.2">
      <c r="G7" s="178"/>
      <c r="H7" s="176"/>
      <c r="I7" s="176"/>
      <c r="J7" s="178"/>
    </row>
    <row r="8" spans="1:13" ht="21.75" customHeight="1" x14ac:dyDescent="0.25">
      <c r="A8" s="179"/>
      <c r="B8" s="179"/>
      <c r="C8" s="290" t="s">
        <v>405</v>
      </c>
      <c r="D8" s="290"/>
    </row>
    <row r="9" spans="1:13" ht="16.5" customHeight="1" x14ac:dyDescent="0.25">
      <c r="A9" s="179"/>
      <c r="B9" s="179"/>
      <c r="C9" s="290" t="s">
        <v>406</v>
      </c>
      <c r="D9" s="290"/>
      <c r="E9" s="180"/>
      <c r="F9" s="181"/>
    </row>
    <row r="10" spans="1:13" ht="20.25" customHeight="1" thickBot="1" x14ac:dyDescent="0.3">
      <c r="C10" s="291"/>
      <c r="D10" s="291"/>
      <c r="E10" s="181"/>
      <c r="F10" s="181"/>
      <c r="G10" s="182"/>
    </row>
    <row r="11" spans="1:13" ht="63.75" customHeight="1" thickBot="1" x14ac:dyDescent="0.25">
      <c r="A11" s="183" t="s">
        <v>407</v>
      </c>
      <c r="B11" s="184" t="s">
        <v>408</v>
      </c>
      <c r="C11" s="185" t="s">
        <v>409</v>
      </c>
      <c r="D11" s="185" t="s">
        <v>410</v>
      </c>
      <c r="E11" s="186" t="s">
        <v>411</v>
      </c>
      <c r="F11" s="187" t="s">
        <v>412</v>
      </c>
      <c r="G11" s="188" t="s">
        <v>413</v>
      </c>
      <c r="H11" s="188" t="s">
        <v>414</v>
      </c>
      <c r="I11" s="189" t="s">
        <v>415</v>
      </c>
    </row>
    <row r="12" spans="1:13" ht="15" x14ac:dyDescent="0.25">
      <c r="A12" s="190">
        <v>1</v>
      </c>
      <c r="B12" s="191">
        <v>2</v>
      </c>
      <c r="C12" s="191">
        <v>3</v>
      </c>
      <c r="D12" s="192">
        <v>4</v>
      </c>
      <c r="E12" s="193">
        <v>5</v>
      </c>
      <c r="F12" s="194">
        <v>6</v>
      </c>
      <c r="G12" s="194">
        <v>7</v>
      </c>
      <c r="H12" s="194">
        <v>8</v>
      </c>
      <c r="I12" s="195">
        <v>9</v>
      </c>
      <c r="J12" s="196"/>
      <c r="K12" s="197"/>
      <c r="L12" s="197"/>
    </row>
    <row r="13" spans="1:13" ht="18.75" x14ac:dyDescent="0.25">
      <c r="A13" s="198"/>
      <c r="B13" s="198"/>
      <c r="C13" s="198"/>
      <c r="D13" s="199" t="s">
        <v>416</v>
      </c>
      <c r="E13" s="200"/>
      <c r="F13" s="201"/>
      <c r="G13" s="201"/>
      <c r="H13" s="201"/>
      <c r="I13" s="202"/>
      <c r="J13" s="52" t="s">
        <v>417</v>
      </c>
      <c r="K13" s="10" t="s">
        <v>418</v>
      </c>
    </row>
    <row r="14" spans="1:13" ht="21" customHeight="1" x14ac:dyDescent="0.25">
      <c r="A14" s="203" t="s">
        <v>419</v>
      </c>
      <c r="B14" s="203" t="s">
        <v>420</v>
      </c>
      <c r="C14" s="204" t="s">
        <v>421</v>
      </c>
      <c r="D14" s="205" t="s">
        <v>422</v>
      </c>
      <c r="E14" s="206">
        <f>E15+E29+E32+E35+E41</f>
        <v>49131.6</v>
      </c>
      <c r="F14" s="207" t="e">
        <f>F15+F29+F32+F35+F41</f>
        <v>#REF!</v>
      </c>
      <c r="G14" s="207" t="e">
        <f>G15+G29+G32+G35+G41</f>
        <v>#REF!</v>
      </c>
      <c r="H14" s="207" t="e">
        <f>H15+H29+H32+H35+H41</f>
        <v>#REF!</v>
      </c>
      <c r="I14" s="207" t="e">
        <f>I15+I29+I32+I35+I41</f>
        <v>#REF!</v>
      </c>
      <c r="J14" s="208">
        <f>'[1] Кассов. план 2014год'!E13</f>
        <v>48923.7</v>
      </c>
      <c r="K14" s="209">
        <f>E14-J14</f>
        <v>207.90000000000146</v>
      </c>
      <c r="M14" s="170"/>
    </row>
    <row r="15" spans="1:13" ht="23.1" customHeight="1" x14ac:dyDescent="0.25">
      <c r="A15" s="210" t="s">
        <v>325</v>
      </c>
      <c r="B15" s="210" t="s">
        <v>420</v>
      </c>
      <c r="C15" s="211" t="s">
        <v>423</v>
      </c>
      <c r="D15" s="212" t="s">
        <v>424</v>
      </c>
      <c r="E15" s="213">
        <f>E16+E24+E27</f>
        <v>29905</v>
      </c>
      <c r="F15" s="214">
        <f>F16+F24</f>
        <v>6129.2</v>
      </c>
      <c r="G15" s="214">
        <f>G16+G24</f>
        <v>12929.8</v>
      </c>
      <c r="H15" s="214">
        <f>H16+H24</f>
        <v>9439.2000000000007</v>
      </c>
      <c r="I15" s="214">
        <f>I16+I24</f>
        <v>7263.8</v>
      </c>
      <c r="J15" s="208">
        <f>'[1] Кассов. план 2014год'!E14</f>
        <v>29895</v>
      </c>
      <c r="K15" s="209">
        <f t="shared" ref="K15:K60" si="0">E15-J15</f>
        <v>10</v>
      </c>
      <c r="M15" s="170"/>
    </row>
    <row r="16" spans="1:13" ht="37.5" customHeight="1" x14ac:dyDescent="0.25">
      <c r="A16" s="215" t="s">
        <v>300</v>
      </c>
      <c r="B16" s="215" t="s">
        <v>425</v>
      </c>
      <c r="C16" s="216" t="s">
        <v>426</v>
      </c>
      <c r="D16" s="217" t="s">
        <v>427</v>
      </c>
      <c r="E16" s="218">
        <f>E17+E20+E23</f>
        <v>23418.9</v>
      </c>
      <c r="F16" s="219">
        <f>F17+F20</f>
        <v>4477.3999999999996</v>
      </c>
      <c r="G16" s="219">
        <f>G17+G20</f>
        <v>10866.9</v>
      </c>
      <c r="H16" s="219">
        <f>H17+H20</f>
        <v>7613.2</v>
      </c>
      <c r="I16" s="219">
        <f>I17+I20</f>
        <v>5650.5</v>
      </c>
      <c r="J16" s="208">
        <f>'[1] Кассов. план 2014год'!E15</f>
        <v>23418.9</v>
      </c>
      <c r="K16" s="209">
        <f t="shared" si="0"/>
        <v>0</v>
      </c>
      <c r="M16" s="170"/>
    </row>
    <row r="17" spans="1:13" ht="56.45" customHeight="1" x14ac:dyDescent="0.25">
      <c r="A17" s="220" t="s">
        <v>428</v>
      </c>
      <c r="B17" s="220" t="s">
        <v>425</v>
      </c>
      <c r="C17" s="221" t="s">
        <v>429</v>
      </c>
      <c r="D17" s="222" t="s">
        <v>430</v>
      </c>
      <c r="E17" s="223">
        <f>E18+E19</f>
        <v>17560.3</v>
      </c>
      <c r="F17" s="224">
        <f>F18+F19</f>
        <v>3827.4</v>
      </c>
      <c r="G17" s="224">
        <f>G18+G19</f>
        <v>8856.6</v>
      </c>
      <c r="H17" s="224">
        <f>H18+H19</f>
        <v>5971</v>
      </c>
      <c r="I17" s="224">
        <f>I18+I19</f>
        <v>4977</v>
      </c>
      <c r="J17" s="208">
        <f>'[1] Кассов. план 2014год'!E16</f>
        <v>17560.3</v>
      </c>
      <c r="K17" s="209">
        <f t="shared" si="0"/>
        <v>0</v>
      </c>
      <c r="M17" s="170"/>
    </row>
    <row r="18" spans="1:13" ht="50.25" customHeight="1" x14ac:dyDescent="0.25">
      <c r="A18" s="215" t="s">
        <v>431</v>
      </c>
      <c r="B18" s="215" t="s">
        <v>425</v>
      </c>
      <c r="C18" s="216" t="s">
        <v>432</v>
      </c>
      <c r="D18" s="217" t="s">
        <v>430</v>
      </c>
      <c r="E18" s="218">
        <v>17540.3</v>
      </c>
      <c r="F18" s="225">
        <f>3827.4-50</f>
        <v>3777.4</v>
      </c>
      <c r="G18" s="225">
        <f>6772.6+2084</f>
        <v>8856.6</v>
      </c>
      <c r="H18" s="225">
        <f>5100+871</f>
        <v>5971</v>
      </c>
      <c r="I18" s="225">
        <v>4977</v>
      </c>
      <c r="J18" s="208">
        <f>'[1] Кассов. план 2014год'!E17</f>
        <v>17540.3</v>
      </c>
      <c r="K18" s="209">
        <f t="shared" si="0"/>
        <v>0</v>
      </c>
      <c r="M18" s="170"/>
    </row>
    <row r="19" spans="1:13" ht="59.25" customHeight="1" x14ac:dyDescent="0.25">
      <c r="A19" s="215" t="s">
        <v>433</v>
      </c>
      <c r="B19" s="215" t="s">
        <v>425</v>
      </c>
      <c r="C19" s="216" t="s">
        <v>434</v>
      </c>
      <c r="D19" s="217" t="s">
        <v>435</v>
      </c>
      <c r="E19" s="218">
        <v>20</v>
      </c>
      <c r="F19" s="225">
        <v>50</v>
      </c>
      <c r="G19" s="225">
        <v>0</v>
      </c>
      <c r="H19" s="225">
        <v>0</v>
      </c>
      <c r="I19" s="225">
        <v>0</v>
      </c>
      <c r="J19" s="208">
        <f>'[1] Кассов. план 2014год'!E18</f>
        <v>20</v>
      </c>
      <c r="K19" s="209">
        <f t="shared" si="0"/>
        <v>0</v>
      </c>
      <c r="M19" s="170"/>
    </row>
    <row r="20" spans="1:13" ht="61.5" customHeight="1" x14ac:dyDescent="0.25">
      <c r="A20" s="220" t="s">
        <v>433</v>
      </c>
      <c r="B20" s="220" t="s">
        <v>425</v>
      </c>
      <c r="C20" s="221" t="s">
        <v>436</v>
      </c>
      <c r="D20" s="222" t="s">
        <v>437</v>
      </c>
      <c r="E20" s="223">
        <f>E21+E22</f>
        <v>2628.4</v>
      </c>
      <c r="F20" s="224">
        <f>F21+F22</f>
        <v>650</v>
      </c>
      <c r="G20" s="224">
        <f>G21+G22</f>
        <v>2010.3</v>
      </c>
      <c r="H20" s="224">
        <f>H21+H22</f>
        <v>1642.2</v>
      </c>
      <c r="I20" s="224">
        <f>I21+I22</f>
        <v>673.5</v>
      </c>
      <c r="J20" s="208">
        <f>'[1] Кассов. план 2014год'!E19</f>
        <v>2628.4</v>
      </c>
      <c r="K20" s="209">
        <f t="shared" si="0"/>
        <v>0</v>
      </c>
      <c r="M20" s="170"/>
    </row>
    <row r="21" spans="1:13" ht="57.6" customHeight="1" x14ac:dyDescent="0.25">
      <c r="A21" s="215" t="s">
        <v>438</v>
      </c>
      <c r="B21" s="215" t="s">
        <v>425</v>
      </c>
      <c r="C21" s="216" t="s">
        <v>439</v>
      </c>
      <c r="D21" s="217" t="s">
        <v>437</v>
      </c>
      <c r="E21" s="226">
        <v>2608.4</v>
      </c>
      <c r="F21" s="227">
        <f>650-100</f>
        <v>550</v>
      </c>
      <c r="G21" s="227">
        <v>2010.3</v>
      </c>
      <c r="H21" s="227">
        <v>1642.2</v>
      </c>
      <c r="I21" s="227">
        <v>673.5</v>
      </c>
      <c r="J21" s="208">
        <f>'[1] Кассов. план 2014год'!E20</f>
        <v>2608.4</v>
      </c>
      <c r="K21" s="209">
        <f t="shared" si="0"/>
        <v>0</v>
      </c>
      <c r="M21" s="170"/>
    </row>
    <row r="22" spans="1:13" ht="67.5" customHeight="1" x14ac:dyDescent="0.25">
      <c r="A22" s="215" t="s">
        <v>440</v>
      </c>
      <c r="B22" s="215" t="s">
        <v>425</v>
      </c>
      <c r="C22" s="216" t="s">
        <v>441</v>
      </c>
      <c r="D22" s="217" t="s">
        <v>442</v>
      </c>
      <c r="E22" s="218">
        <v>20</v>
      </c>
      <c r="F22" s="225">
        <v>100</v>
      </c>
      <c r="G22" s="225">
        <v>0</v>
      </c>
      <c r="H22" s="225">
        <v>0</v>
      </c>
      <c r="I22" s="225">
        <v>0</v>
      </c>
      <c r="J22" s="208">
        <f>'[1] Кассов. план 2014год'!E21</f>
        <v>20</v>
      </c>
      <c r="K22" s="209">
        <f t="shared" si="0"/>
        <v>0</v>
      </c>
      <c r="M22" s="170"/>
    </row>
    <row r="23" spans="1:13" ht="40.5" customHeight="1" x14ac:dyDescent="0.25">
      <c r="A23" s="220" t="s">
        <v>443</v>
      </c>
      <c r="B23" s="220" t="s">
        <v>425</v>
      </c>
      <c r="C23" s="221" t="s">
        <v>444</v>
      </c>
      <c r="D23" s="222" t="s">
        <v>445</v>
      </c>
      <c r="E23" s="223">
        <v>3230.2</v>
      </c>
      <c r="F23" s="225"/>
      <c r="G23" s="225"/>
      <c r="H23" s="225"/>
      <c r="I23" s="225"/>
      <c r="J23" s="208">
        <f>'[1] Кассов. план 2014год'!E22</f>
        <v>3230.2</v>
      </c>
      <c r="K23" s="209">
        <f t="shared" si="0"/>
        <v>0</v>
      </c>
      <c r="M23" s="170"/>
    </row>
    <row r="24" spans="1:13" ht="34.5" customHeight="1" x14ac:dyDescent="0.25">
      <c r="A24" s="220" t="s">
        <v>42</v>
      </c>
      <c r="B24" s="220" t="s">
        <v>425</v>
      </c>
      <c r="C24" s="221" t="s">
        <v>446</v>
      </c>
      <c r="D24" s="222" t="s">
        <v>447</v>
      </c>
      <c r="E24" s="223">
        <f>E25+E26</f>
        <v>6476.1</v>
      </c>
      <c r="F24" s="224">
        <f>F25+F26</f>
        <v>1651.8</v>
      </c>
      <c r="G24" s="224">
        <f>G25+G26</f>
        <v>2062.9</v>
      </c>
      <c r="H24" s="224">
        <f>H25+H26</f>
        <v>1826</v>
      </c>
      <c r="I24" s="224">
        <f>I25+I26</f>
        <v>1613.3</v>
      </c>
      <c r="J24" s="208">
        <f>'[1] Кассов. план 2014год'!E23</f>
        <v>6476.1</v>
      </c>
      <c r="K24" s="209">
        <f t="shared" si="0"/>
        <v>0</v>
      </c>
      <c r="M24" s="170"/>
    </row>
    <row r="25" spans="1:13" ht="39.75" customHeight="1" x14ac:dyDescent="0.25">
      <c r="A25" s="228" t="s">
        <v>448</v>
      </c>
      <c r="B25" s="228" t="s">
        <v>425</v>
      </c>
      <c r="C25" s="229" t="s">
        <v>449</v>
      </c>
      <c r="D25" s="230" t="s">
        <v>450</v>
      </c>
      <c r="E25" s="226">
        <v>6466</v>
      </c>
      <c r="F25" s="231">
        <f>950+111.8-50+590</f>
        <v>1601.8</v>
      </c>
      <c r="G25" s="231">
        <f>2100-37.1</f>
        <v>2062.9</v>
      </c>
      <c r="H25" s="231">
        <f>1834-8</f>
        <v>1826</v>
      </c>
      <c r="I25" s="231">
        <f>900-66.7+780</f>
        <v>1613.3</v>
      </c>
      <c r="J25" s="208">
        <f>'[1] Кассов. план 2014год'!E24</f>
        <v>6466</v>
      </c>
      <c r="K25" s="209">
        <f t="shared" si="0"/>
        <v>0</v>
      </c>
      <c r="M25" s="170"/>
    </row>
    <row r="26" spans="1:13" ht="59.25" customHeight="1" x14ac:dyDescent="0.25">
      <c r="A26" s="232" t="s">
        <v>305</v>
      </c>
      <c r="B26" s="232" t="s">
        <v>425</v>
      </c>
      <c r="C26" s="229" t="s">
        <v>451</v>
      </c>
      <c r="D26" s="230" t="s">
        <v>452</v>
      </c>
      <c r="E26" s="233">
        <v>10.1</v>
      </c>
      <c r="F26" s="234">
        <v>50</v>
      </c>
      <c r="G26" s="234">
        <v>0</v>
      </c>
      <c r="H26" s="234">
        <v>0</v>
      </c>
      <c r="I26" s="234">
        <v>0</v>
      </c>
      <c r="J26" s="208">
        <f>'[1] Кассов. план 2014год'!E25</f>
        <v>10.1</v>
      </c>
      <c r="K26" s="209">
        <f t="shared" si="0"/>
        <v>0</v>
      </c>
      <c r="M26" s="170"/>
    </row>
    <row r="27" spans="1:13" ht="38.450000000000003" customHeight="1" x14ac:dyDescent="0.25">
      <c r="A27" s="220" t="s">
        <v>63</v>
      </c>
      <c r="B27" s="220" t="s">
        <v>425</v>
      </c>
      <c r="C27" s="221" t="s">
        <v>453</v>
      </c>
      <c r="D27" s="222" t="s">
        <v>454</v>
      </c>
      <c r="E27" s="223">
        <f>E28</f>
        <v>10</v>
      </c>
      <c r="F27" s="234"/>
      <c r="G27" s="234"/>
      <c r="H27" s="234"/>
      <c r="I27" s="234"/>
      <c r="J27" s="208"/>
      <c r="K27" s="209"/>
      <c r="M27" s="170"/>
    </row>
    <row r="28" spans="1:13" ht="66.95" customHeight="1" x14ac:dyDescent="0.25">
      <c r="A28" s="232" t="s">
        <v>66</v>
      </c>
      <c r="B28" s="232" t="s">
        <v>425</v>
      </c>
      <c r="C28" s="229" t="s">
        <v>455</v>
      </c>
      <c r="D28" s="230" t="s">
        <v>456</v>
      </c>
      <c r="E28" s="233">
        <v>10</v>
      </c>
      <c r="F28" s="234"/>
      <c r="G28" s="234"/>
      <c r="H28" s="234"/>
      <c r="I28" s="234"/>
      <c r="J28" s="208"/>
      <c r="K28" s="209"/>
      <c r="M28" s="170"/>
    </row>
    <row r="29" spans="1:13" s="239" customFormat="1" ht="50.45" customHeight="1" x14ac:dyDescent="0.25">
      <c r="A29" s="235" t="s">
        <v>67</v>
      </c>
      <c r="B29" s="235" t="s">
        <v>420</v>
      </c>
      <c r="C29" s="236" t="s">
        <v>457</v>
      </c>
      <c r="D29" s="237" t="s">
        <v>458</v>
      </c>
      <c r="E29" s="238">
        <f t="shared" ref="E29:I30" si="1">E30</f>
        <v>16238</v>
      </c>
      <c r="F29" s="214">
        <f t="shared" si="1"/>
        <v>300</v>
      </c>
      <c r="G29" s="214">
        <f t="shared" si="1"/>
        <v>1548</v>
      </c>
      <c r="H29" s="214">
        <f t="shared" si="1"/>
        <v>50</v>
      </c>
      <c r="I29" s="214">
        <f t="shared" si="1"/>
        <v>0</v>
      </c>
      <c r="J29" s="208">
        <f>'[1] Кассов. план 2014год'!E26</f>
        <v>16040.099999999999</v>
      </c>
      <c r="K29" s="209">
        <f t="shared" si="0"/>
        <v>197.90000000000146</v>
      </c>
      <c r="L29" s="6"/>
      <c r="M29" s="170"/>
    </row>
    <row r="30" spans="1:13" ht="18.75" customHeight="1" x14ac:dyDescent="0.25">
      <c r="A30" s="215" t="s">
        <v>70</v>
      </c>
      <c r="B30" s="215" t="s">
        <v>425</v>
      </c>
      <c r="C30" s="216" t="s">
        <v>459</v>
      </c>
      <c r="D30" s="217" t="s">
        <v>460</v>
      </c>
      <c r="E30" s="218">
        <f t="shared" si="1"/>
        <v>16238</v>
      </c>
      <c r="F30" s="219">
        <f t="shared" si="1"/>
        <v>300</v>
      </c>
      <c r="G30" s="219">
        <f t="shared" si="1"/>
        <v>1548</v>
      </c>
      <c r="H30" s="219">
        <f t="shared" si="1"/>
        <v>50</v>
      </c>
      <c r="I30" s="219">
        <f t="shared" si="1"/>
        <v>0</v>
      </c>
      <c r="J30" s="208">
        <f>'[1] Кассов. план 2014год'!E27</f>
        <v>16040.099999999999</v>
      </c>
      <c r="K30" s="209">
        <f t="shared" si="0"/>
        <v>197.90000000000146</v>
      </c>
      <c r="M30" s="170"/>
    </row>
    <row r="31" spans="1:13" ht="90.6" customHeight="1" x14ac:dyDescent="0.25">
      <c r="A31" s="215" t="s">
        <v>461</v>
      </c>
      <c r="B31" s="215" t="s">
        <v>425</v>
      </c>
      <c r="C31" s="216" t="s">
        <v>462</v>
      </c>
      <c r="D31" s="217" t="s">
        <v>463</v>
      </c>
      <c r="E31" s="218">
        <v>16238</v>
      </c>
      <c r="F31" s="240">
        <f>200+100</f>
        <v>300</v>
      </c>
      <c r="G31" s="240">
        <f>1648-100</f>
        <v>1548</v>
      </c>
      <c r="H31" s="240">
        <v>50</v>
      </c>
      <c r="I31" s="240">
        <v>0</v>
      </c>
      <c r="J31" s="208">
        <f>'[1] Кассов. план 2014год'!E28</f>
        <v>16040.099999999999</v>
      </c>
      <c r="K31" s="209">
        <f t="shared" si="0"/>
        <v>197.90000000000146</v>
      </c>
      <c r="M31" s="170"/>
    </row>
    <row r="32" spans="1:13" s="239" customFormat="1" ht="63" customHeight="1" x14ac:dyDescent="0.25">
      <c r="A32" s="210" t="s">
        <v>76</v>
      </c>
      <c r="B32" s="210" t="s">
        <v>420</v>
      </c>
      <c r="C32" s="211" t="s">
        <v>464</v>
      </c>
      <c r="D32" s="212" t="s">
        <v>465</v>
      </c>
      <c r="E32" s="213">
        <f>E33</f>
        <v>6</v>
      </c>
      <c r="F32" s="214">
        <f>F33</f>
        <v>0</v>
      </c>
      <c r="G32" s="214">
        <f>G33</f>
        <v>0</v>
      </c>
      <c r="H32" s="214">
        <f>H33</f>
        <v>0</v>
      </c>
      <c r="I32" s="214">
        <f>I33</f>
        <v>5</v>
      </c>
      <c r="J32" s="208">
        <f>'[1] Кассов. план 2014год'!E29</f>
        <v>6</v>
      </c>
      <c r="K32" s="209">
        <f t="shared" si="0"/>
        <v>0</v>
      </c>
      <c r="L32" s="6"/>
      <c r="M32" s="170"/>
    </row>
    <row r="33" spans="1:13" s="239" customFormat="1" ht="23.25" customHeight="1" x14ac:dyDescent="0.25">
      <c r="A33" s="241" t="s">
        <v>466</v>
      </c>
      <c r="B33" s="241" t="s">
        <v>420</v>
      </c>
      <c r="C33" s="229" t="s">
        <v>467</v>
      </c>
      <c r="D33" s="230" t="s">
        <v>468</v>
      </c>
      <c r="E33" s="242">
        <f>SUM(E34)</f>
        <v>6</v>
      </c>
      <c r="F33" s="243">
        <f>SUM(F34)</f>
        <v>0</v>
      </c>
      <c r="G33" s="243">
        <f>SUM(G34)</f>
        <v>0</v>
      </c>
      <c r="H33" s="243">
        <f>SUM(H34)</f>
        <v>0</v>
      </c>
      <c r="I33" s="243">
        <f>SUM(I34)</f>
        <v>5</v>
      </c>
      <c r="J33" s="208">
        <f>'[1] Кассов. план 2014год'!E30</f>
        <v>6</v>
      </c>
      <c r="K33" s="209">
        <f t="shared" si="0"/>
        <v>0</v>
      </c>
      <c r="L33" s="6"/>
      <c r="M33" s="170"/>
    </row>
    <row r="34" spans="1:13" s="239" customFormat="1" ht="39" customHeight="1" x14ac:dyDescent="0.25">
      <c r="A34" s="215" t="s">
        <v>292</v>
      </c>
      <c r="B34" s="215" t="s">
        <v>425</v>
      </c>
      <c r="C34" s="216" t="s">
        <v>469</v>
      </c>
      <c r="D34" s="217" t="s">
        <v>470</v>
      </c>
      <c r="E34" s="218">
        <v>6</v>
      </c>
      <c r="F34" s="243">
        <v>0</v>
      </c>
      <c r="G34" s="243">
        <v>0</v>
      </c>
      <c r="H34" s="243">
        <v>0</v>
      </c>
      <c r="I34" s="243">
        <v>5</v>
      </c>
      <c r="J34" s="208">
        <f>'[1] Кассов. план 2014год'!E31</f>
        <v>6</v>
      </c>
      <c r="K34" s="209">
        <f t="shared" si="0"/>
        <v>0</v>
      </c>
      <c r="L34" s="6"/>
      <c r="M34" s="170"/>
    </row>
    <row r="35" spans="1:13" s="239" customFormat="1" ht="56.45" customHeight="1" x14ac:dyDescent="0.25">
      <c r="A35" s="210" t="s">
        <v>98</v>
      </c>
      <c r="B35" s="210" t="s">
        <v>420</v>
      </c>
      <c r="C35" s="211" t="s">
        <v>471</v>
      </c>
      <c r="D35" s="212" t="s">
        <v>472</v>
      </c>
      <c r="E35" s="213">
        <f>E36+E38</f>
        <v>75</v>
      </c>
      <c r="F35" s="214" t="e">
        <f>#REF!</f>
        <v>#REF!</v>
      </c>
      <c r="G35" s="214" t="e">
        <f>#REF!</f>
        <v>#REF!</v>
      </c>
      <c r="H35" s="214" t="e">
        <f>#REF!</f>
        <v>#REF!</v>
      </c>
      <c r="I35" s="214" t="e">
        <f>#REF!</f>
        <v>#REF!</v>
      </c>
      <c r="J35" s="208">
        <f>'[1] Кассов. план 2014год'!E32</f>
        <v>75</v>
      </c>
      <c r="K35" s="209">
        <f t="shared" si="0"/>
        <v>0</v>
      </c>
      <c r="L35" s="6"/>
      <c r="M35" s="170"/>
    </row>
    <row r="36" spans="1:13" s="239" customFormat="1" ht="29.1" customHeight="1" x14ac:dyDescent="0.25">
      <c r="A36" s="244" t="s">
        <v>101</v>
      </c>
      <c r="B36" s="244" t="s">
        <v>420</v>
      </c>
      <c r="C36" s="245" t="s">
        <v>473</v>
      </c>
      <c r="D36" s="246" t="s">
        <v>474</v>
      </c>
      <c r="E36" s="247">
        <f>E37</f>
        <v>30</v>
      </c>
      <c r="F36" s="214"/>
      <c r="G36" s="214"/>
      <c r="H36" s="214"/>
      <c r="I36" s="214"/>
      <c r="J36" s="208">
        <f>'[1] Кассов. план 2014год'!E33</f>
        <v>30</v>
      </c>
      <c r="K36" s="209">
        <f t="shared" si="0"/>
        <v>0</v>
      </c>
      <c r="L36" s="6"/>
      <c r="M36" s="170"/>
    </row>
    <row r="37" spans="1:13" s="239" customFormat="1" ht="87" customHeight="1" x14ac:dyDescent="0.25">
      <c r="A37" s="215" t="s">
        <v>475</v>
      </c>
      <c r="B37" s="215" t="s">
        <v>30</v>
      </c>
      <c r="C37" s="216" t="s">
        <v>476</v>
      </c>
      <c r="D37" s="217" t="s">
        <v>477</v>
      </c>
      <c r="E37" s="218">
        <v>30</v>
      </c>
      <c r="F37" s="219" t="e">
        <f>F40+#REF!</f>
        <v>#REF!</v>
      </c>
      <c r="G37" s="219" t="e">
        <f>G40+#REF!</f>
        <v>#REF!</v>
      </c>
      <c r="H37" s="219" t="e">
        <f>H40+#REF!</f>
        <v>#REF!</v>
      </c>
      <c r="I37" s="219" t="e">
        <f>I40+#REF!</f>
        <v>#REF!</v>
      </c>
      <c r="J37" s="208">
        <f>'[1] Кассов. план 2014год'!E34</f>
        <v>30</v>
      </c>
      <c r="K37" s="209">
        <f t="shared" si="0"/>
        <v>0</v>
      </c>
      <c r="L37" s="6"/>
      <c r="M37" s="170"/>
    </row>
    <row r="38" spans="1:13" s="239" customFormat="1" ht="29.1" customHeight="1" x14ac:dyDescent="0.25">
      <c r="A38" s="248" t="s">
        <v>336</v>
      </c>
      <c r="B38" s="248" t="s">
        <v>420</v>
      </c>
      <c r="C38" s="249" t="s">
        <v>478</v>
      </c>
      <c r="D38" s="250" t="s">
        <v>479</v>
      </c>
      <c r="E38" s="251">
        <f>E39</f>
        <v>45</v>
      </c>
      <c r="F38" s="219"/>
      <c r="G38" s="219"/>
      <c r="H38" s="219"/>
      <c r="I38" s="219"/>
      <c r="J38" s="208">
        <f>'[1] Кассов. план 2014год'!E35</f>
        <v>45</v>
      </c>
      <c r="K38" s="209">
        <f t="shared" si="0"/>
        <v>0</v>
      </c>
      <c r="L38" s="6"/>
      <c r="M38" s="170"/>
    </row>
    <row r="39" spans="1:13" s="239" customFormat="1" ht="25.5" customHeight="1" x14ac:dyDescent="0.25">
      <c r="A39" s="248" t="s">
        <v>480</v>
      </c>
      <c r="B39" s="248" t="s">
        <v>420</v>
      </c>
      <c r="C39" s="249" t="s">
        <v>481</v>
      </c>
      <c r="D39" s="250" t="s">
        <v>482</v>
      </c>
      <c r="E39" s="251">
        <f>E40</f>
        <v>45</v>
      </c>
      <c r="F39" s="219"/>
      <c r="G39" s="219"/>
      <c r="H39" s="219"/>
      <c r="I39" s="219"/>
      <c r="J39" s="208">
        <f>'[1] Кассов. план 2014год'!E36</f>
        <v>45</v>
      </c>
      <c r="K39" s="209">
        <f t="shared" si="0"/>
        <v>0</v>
      </c>
      <c r="L39" s="6"/>
      <c r="M39" s="170"/>
    </row>
    <row r="40" spans="1:13" s="239" customFormat="1" ht="108.6" customHeight="1" x14ac:dyDescent="0.3">
      <c r="A40" s="215" t="s">
        <v>483</v>
      </c>
      <c r="B40" s="215" t="s">
        <v>484</v>
      </c>
      <c r="C40" s="216" t="s">
        <v>485</v>
      </c>
      <c r="D40" s="252" t="s">
        <v>486</v>
      </c>
      <c r="E40" s="218">
        <v>45</v>
      </c>
      <c r="F40" s="243">
        <v>0</v>
      </c>
      <c r="G40" s="243">
        <v>0</v>
      </c>
      <c r="H40" s="243">
        <v>0</v>
      </c>
      <c r="I40" s="243">
        <v>20</v>
      </c>
      <c r="J40" s="208">
        <f>'[1] Кассов. план 2014год'!E37</f>
        <v>45</v>
      </c>
      <c r="K40" s="209">
        <f t="shared" si="0"/>
        <v>0</v>
      </c>
      <c r="L40" s="6"/>
      <c r="M40" s="170"/>
    </row>
    <row r="41" spans="1:13" ht="32.25" customHeight="1" x14ac:dyDescent="0.25">
      <c r="A41" s="210" t="s">
        <v>116</v>
      </c>
      <c r="B41" s="210" t="s">
        <v>420</v>
      </c>
      <c r="C41" s="253" t="s">
        <v>487</v>
      </c>
      <c r="D41" s="212" t="s">
        <v>488</v>
      </c>
      <c r="E41" s="213">
        <f>E42+E43+E45</f>
        <v>2907.6</v>
      </c>
      <c r="F41" s="214">
        <f>F42+F45</f>
        <v>721.3</v>
      </c>
      <c r="G41" s="214">
        <f>G42+G45</f>
        <v>2770.6</v>
      </c>
      <c r="H41" s="214">
        <f>H42+H45</f>
        <v>1543.4</v>
      </c>
      <c r="I41" s="214">
        <f>I42+I45</f>
        <v>300</v>
      </c>
      <c r="J41" s="208">
        <f>'[1] Кассов. план 2014год'!E38</f>
        <v>2907.6</v>
      </c>
      <c r="K41" s="209">
        <f t="shared" si="0"/>
        <v>0</v>
      </c>
      <c r="M41" s="170"/>
    </row>
    <row r="42" spans="1:13" ht="82.5" customHeight="1" x14ac:dyDescent="0.25">
      <c r="A42" s="215" t="s">
        <v>119</v>
      </c>
      <c r="B42" s="215" t="s">
        <v>425</v>
      </c>
      <c r="C42" s="254" t="s">
        <v>489</v>
      </c>
      <c r="D42" s="217" t="s">
        <v>490</v>
      </c>
      <c r="E42" s="218">
        <v>298.39999999999998</v>
      </c>
      <c r="F42" s="255">
        <v>71.3</v>
      </c>
      <c r="G42" s="255">
        <v>100</v>
      </c>
      <c r="H42" s="255">
        <v>150</v>
      </c>
      <c r="I42" s="255">
        <v>100</v>
      </c>
      <c r="J42" s="208">
        <f>'[1] Кассов. план 2014год'!E39</f>
        <v>298.39999999999998</v>
      </c>
      <c r="K42" s="209">
        <f t="shared" si="0"/>
        <v>0</v>
      </c>
      <c r="M42" s="170"/>
    </row>
    <row r="43" spans="1:13" ht="59.45" customHeight="1" x14ac:dyDescent="0.25">
      <c r="A43" s="248" t="s">
        <v>491</v>
      </c>
      <c r="B43" s="248" t="s">
        <v>420</v>
      </c>
      <c r="C43" s="256" t="s">
        <v>492</v>
      </c>
      <c r="D43" s="250" t="s">
        <v>493</v>
      </c>
      <c r="E43" s="251">
        <f>E44</f>
        <v>873.6</v>
      </c>
      <c r="F43" s="255"/>
      <c r="G43" s="255"/>
      <c r="H43" s="255"/>
      <c r="I43" s="255"/>
      <c r="J43" s="208">
        <f>'[1] Кассов. план 2014год'!E40</f>
        <v>873.6</v>
      </c>
      <c r="K43" s="209">
        <f t="shared" si="0"/>
        <v>0</v>
      </c>
      <c r="M43" s="170"/>
    </row>
    <row r="44" spans="1:13" ht="117.95" customHeight="1" x14ac:dyDescent="0.25">
      <c r="A44" s="215" t="s">
        <v>494</v>
      </c>
      <c r="B44" s="215" t="s">
        <v>495</v>
      </c>
      <c r="C44" s="254" t="s">
        <v>496</v>
      </c>
      <c r="D44" s="217" t="s">
        <v>497</v>
      </c>
      <c r="E44" s="218">
        <v>873.6</v>
      </c>
      <c r="F44" s="255"/>
      <c r="G44" s="255"/>
      <c r="H44" s="255"/>
      <c r="I44" s="255"/>
      <c r="J44" s="208">
        <f>'[1] Кассов. план 2014год'!E41</f>
        <v>873.6</v>
      </c>
      <c r="K44" s="209">
        <f t="shared" si="0"/>
        <v>0</v>
      </c>
      <c r="M44" s="170"/>
    </row>
    <row r="45" spans="1:13" ht="36" customHeight="1" x14ac:dyDescent="0.25">
      <c r="A45" s="248" t="s">
        <v>498</v>
      </c>
      <c r="B45" s="248" t="s">
        <v>420</v>
      </c>
      <c r="C45" s="256" t="s">
        <v>499</v>
      </c>
      <c r="D45" s="250" t="s">
        <v>500</v>
      </c>
      <c r="E45" s="251">
        <f>SUM(E46)</f>
        <v>1735.6</v>
      </c>
      <c r="F45" s="257">
        <f>SUM(F46)</f>
        <v>650</v>
      </c>
      <c r="G45" s="257">
        <f>SUM(G46)</f>
        <v>2670.6</v>
      </c>
      <c r="H45" s="257">
        <f>SUM(H46)</f>
        <v>1393.4</v>
      </c>
      <c r="I45" s="257">
        <f>SUM(I46)</f>
        <v>200</v>
      </c>
      <c r="J45" s="208">
        <f>'[1] Кассов. план 2014год'!E42</f>
        <v>1735.6</v>
      </c>
      <c r="K45" s="209">
        <f t="shared" si="0"/>
        <v>0</v>
      </c>
      <c r="M45" s="170"/>
    </row>
    <row r="46" spans="1:13" ht="80.45" customHeight="1" x14ac:dyDescent="0.25">
      <c r="A46" s="215" t="s">
        <v>501</v>
      </c>
      <c r="B46" s="215" t="s">
        <v>420</v>
      </c>
      <c r="C46" s="258" t="s">
        <v>502</v>
      </c>
      <c r="D46" s="217" t="s">
        <v>503</v>
      </c>
      <c r="E46" s="218">
        <f>SUM(E47+E48)</f>
        <v>1735.6</v>
      </c>
      <c r="F46" s="255">
        <f>SUM(F47+F48)</f>
        <v>650</v>
      </c>
      <c r="G46" s="255">
        <f>SUM(G47+G48)</f>
        <v>2670.6</v>
      </c>
      <c r="H46" s="255">
        <f>SUM(H47+H48)</f>
        <v>1393.4</v>
      </c>
      <c r="I46" s="255">
        <f>SUM(I47+I48)</f>
        <v>200</v>
      </c>
      <c r="J46" s="208">
        <f>'[1] Кассов. план 2014год'!E43</f>
        <v>1735.6</v>
      </c>
      <c r="K46" s="209">
        <f t="shared" si="0"/>
        <v>0</v>
      </c>
      <c r="M46" s="170"/>
    </row>
    <row r="47" spans="1:13" ht="82.5" customHeight="1" x14ac:dyDescent="0.25">
      <c r="A47" s="215" t="s">
        <v>504</v>
      </c>
      <c r="B47" s="215" t="s">
        <v>505</v>
      </c>
      <c r="C47" s="254" t="s">
        <v>506</v>
      </c>
      <c r="D47" s="217" t="s">
        <v>507</v>
      </c>
      <c r="E47" s="218">
        <v>1715.6</v>
      </c>
      <c r="F47" s="255">
        <v>650</v>
      </c>
      <c r="G47" s="255">
        <v>2669.6</v>
      </c>
      <c r="H47" s="255">
        <v>1393.4</v>
      </c>
      <c r="I47" s="255">
        <v>200</v>
      </c>
      <c r="J47" s="208">
        <f>'[1] Кассов. план 2014год'!E44</f>
        <v>1715.6</v>
      </c>
      <c r="K47" s="209">
        <f t="shared" si="0"/>
        <v>0</v>
      </c>
      <c r="M47" s="170"/>
    </row>
    <row r="48" spans="1:13" ht="92.45" customHeight="1" x14ac:dyDescent="0.25">
      <c r="A48" s="215" t="s">
        <v>504</v>
      </c>
      <c r="B48" s="215" t="s">
        <v>508</v>
      </c>
      <c r="C48" s="254" t="s">
        <v>509</v>
      </c>
      <c r="D48" s="217" t="s">
        <v>510</v>
      </c>
      <c r="E48" s="218">
        <v>20</v>
      </c>
      <c r="F48" s="255">
        <v>0</v>
      </c>
      <c r="G48" s="255">
        <v>1</v>
      </c>
      <c r="H48" s="255">
        <v>0</v>
      </c>
      <c r="I48" s="255">
        <v>0</v>
      </c>
      <c r="J48" s="208">
        <f>'[1] Кассов. план 2014год'!E45</f>
        <v>20</v>
      </c>
      <c r="K48" s="209">
        <f t="shared" si="0"/>
        <v>0</v>
      </c>
      <c r="M48" s="170"/>
    </row>
    <row r="49" spans="1:13" ht="28.5" customHeight="1" x14ac:dyDescent="0.25">
      <c r="A49" s="210" t="s">
        <v>129</v>
      </c>
      <c r="B49" s="210" t="s">
        <v>420</v>
      </c>
      <c r="C49" s="253" t="s">
        <v>511</v>
      </c>
      <c r="D49" s="212" t="s">
        <v>512</v>
      </c>
      <c r="E49" s="213">
        <f t="shared" ref="E49:I50" si="2">E50</f>
        <v>8522.7000000000007</v>
      </c>
      <c r="F49" s="214">
        <f t="shared" si="2"/>
        <v>1326.3999999999999</v>
      </c>
      <c r="G49" s="214">
        <f t="shared" si="2"/>
        <v>1435.1</v>
      </c>
      <c r="H49" s="214">
        <f t="shared" si="2"/>
        <v>1493.9</v>
      </c>
      <c r="I49" s="214">
        <f t="shared" si="2"/>
        <v>2139.3000000000002</v>
      </c>
      <c r="J49" s="208">
        <f>'[1] Кассов. план 2014год'!E46</f>
        <v>8522.7000000000007</v>
      </c>
      <c r="K49" s="209">
        <f t="shared" si="0"/>
        <v>0</v>
      </c>
      <c r="M49" s="170"/>
    </row>
    <row r="50" spans="1:13" ht="56.25" customHeight="1" x14ac:dyDescent="0.25">
      <c r="A50" s="232" t="s">
        <v>132</v>
      </c>
      <c r="B50" s="232" t="s">
        <v>420</v>
      </c>
      <c r="C50" s="259" t="s">
        <v>513</v>
      </c>
      <c r="D50" s="260" t="s">
        <v>514</v>
      </c>
      <c r="E50" s="233">
        <f t="shared" si="2"/>
        <v>8522.7000000000007</v>
      </c>
      <c r="F50" s="261">
        <f t="shared" si="2"/>
        <v>1326.3999999999999</v>
      </c>
      <c r="G50" s="261">
        <f t="shared" si="2"/>
        <v>1435.1</v>
      </c>
      <c r="H50" s="261">
        <f t="shared" si="2"/>
        <v>1493.9</v>
      </c>
      <c r="I50" s="261">
        <f t="shared" si="2"/>
        <v>2139.3000000000002</v>
      </c>
      <c r="J50" s="208">
        <f>'[1] Кассов. план 2014год'!E47</f>
        <v>8522.7000000000007</v>
      </c>
      <c r="K50" s="209">
        <f t="shared" si="0"/>
        <v>0</v>
      </c>
      <c r="M50" s="170"/>
    </row>
    <row r="51" spans="1:13" ht="46.5" customHeight="1" x14ac:dyDescent="0.25">
      <c r="A51" s="232" t="s">
        <v>136</v>
      </c>
      <c r="B51" s="232" t="s">
        <v>420</v>
      </c>
      <c r="C51" s="259" t="s">
        <v>515</v>
      </c>
      <c r="D51" s="260" t="s">
        <v>516</v>
      </c>
      <c r="E51" s="233">
        <f>E52+E56</f>
        <v>8522.7000000000007</v>
      </c>
      <c r="F51" s="262">
        <f>F52+F56</f>
        <v>1326.3999999999999</v>
      </c>
      <c r="G51" s="262">
        <f>G52+G56</f>
        <v>1435.1</v>
      </c>
      <c r="H51" s="262">
        <f>H52+H56</f>
        <v>1493.9</v>
      </c>
      <c r="I51" s="262">
        <f>I52+I56</f>
        <v>2139.3000000000002</v>
      </c>
      <c r="J51" s="208">
        <f>'[1] Кассов. план 2014год'!E48</f>
        <v>8522.7000000000007</v>
      </c>
      <c r="K51" s="209">
        <f t="shared" si="0"/>
        <v>0</v>
      </c>
      <c r="M51" s="170"/>
    </row>
    <row r="52" spans="1:13" ht="54.75" customHeight="1" x14ac:dyDescent="0.25">
      <c r="A52" s="232" t="s">
        <v>142</v>
      </c>
      <c r="B52" s="232" t="s">
        <v>420</v>
      </c>
      <c r="C52" s="259" t="s">
        <v>517</v>
      </c>
      <c r="D52" s="260" t="s">
        <v>518</v>
      </c>
      <c r="E52" s="233">
        <f>E53</f>
        <v>2103.6000000000004</v>
      </c>
      <c r="F52" s="262">
        <f>F53</f>
        <v>444.8</v>
      </c>
      <c r="G52" s="262">
        <f>G53</f>
        <v>435.1</v>
      </c>
      <c r="H52" s="262">
        <f>H53</f>
        <v>493.9</v>
      </c>
      <c r="I52" s="262">
        <f>I53</f>
        <v>454.3</v>
      </c>
      <c r="J52" s="208">
        <f>'[1] Кассов. план 2014год'!E49</f>
        <v>2103.6000000000004</v>
      </c>
      <c r="K52" s="209">
        <f t="shared" si="0"/>
        <v>0</v>
      </c>
      <c r="M52" s="170"/>
    </row>
    <row r="53" spans="1:13" ht="80.25" customHeight="1" x14ac:dyDescent="0.25">
      <c r="A53" s="232" t="s">
        <v>519</v>
      </c>
      <c r="B53" s="232" t="s">
        <v>30</v>
      </c>
      <c r="C53" s="259" t="s">
        <v>520</v>
      </c>
      <c r="D53" s="263" t="s">
        <v>521</v>
      </c>
      <c r="E53" s="233">
        <f>E54+E55</f>
        <v>2103.6000000000004</v>
      </c>
      <c r="F53" s="262">
        <f>F54+F55</f>
        <v>444.8</v>
      </c>
      <c r="G53" s="262">
        <f>G54+G55</f>
        <v>435.1</v>
      </c>
      <c r="H53" s="262">
        <f>H54+H55</f>
        <v>493.9</v>
      </c>
      <c r="I53" s="262">
        <f>I54+I55</f>
        <v>454.3</v>
      </c>
      <c r="J53" s="208">
        <f>'[1] Кассов. план 2014год'!E50</f>
        <v>2103.6000000000004</v>
      </c>
      <c r="K53" s="209">
        <f t="shared" si="0"/>
        <v>0</v>
      </c>
      <c r="M53" s="170"/>
    </row>
    <row r="54" spans="1:13" ht="73.5" customHeight="1" x14ac:dyDescent="0.25">
      <c r="A54" s="232" t="s">
        <v>522</v>
      </c>
      <c r="B54" s="232" t="s">
        <v>30</v>
      </c>
      <c r="C54" s="259" t="s">
        <v>523</v>
      </c>
      <c r="D54" s="263" t="s">
        <v>524</v>
      </c>
      <c r="E54" s="233">
        <v>2098.3000000000002</v>
      </c>
      <c r="F54" s="227">
        <v>444.8</v>
      </c>
      <c r="G54" s="227">
        <v>435.1</v>
      </c>
      <c r="H54" s="227">
        <v>455.7</v>
      </c>
      <c r="I54" s="227">
        <v>454.3</v>
      </c>
      <c r="J54" s="208">
        <f>'[1] Кассов. план 2014год'!E51</f>
        <v>2098.3000000000002</v>
      </c>
      <c r="K54" s="209">
        <f t="shared" si="0"/>
        <v>0</v>
      </c>
      <c r="M54" s="170"/>
    </row>
    <row r="55" spans="1:13" ht="87.6" customHeight="1" x14ac:dyDescent="0.25">
      <c r="A55" s="232" t="s">
        <v>525</v>
      </c>
      <c r="B55" s="232" t="s">
        <v>30</v>
      </c>
      <c r="C55" s="259" t="s">
        <v>526</v>
      </c>
      <c r="D55" s="264" t="s">
        <v>527</v>
      </c>
      <c r="E55" s="233">
        <v>5.3</v>
      </c>
      <c r="F55" s="265">
        <v>0</v>
      </c>
      <c r="G55" s="265">
        <v>0</v>
      </c>
      <c r="H55" s="227">
        <v>38.200000000000003</v>
      </c>
      <c r="I55" s="265">
        <v>0</v>
      </c>
      <c r="J55" s="208">
        <f>'[1] Кассов. план 2014год'!E52</f>
        <v>5.3</v>
      </c>
      <c r="K55" s="209">
        <f t="shared" si="0"/>
        <v>0</v>
      </c>
      <c r="M55" s="170"/>
    </row>
    <row r="56" spans="1:13" ht="80.25" customHeight="1" x14ac:dyDescent="0.25">
      <c r="A56" s="232" t="s">
        <v>142</v>
      </c>
      <c r="B56" s="232" t="s">
        <v>420</v>
      </c>
      <c r="C56" s="259" t="s">
        <v>528</v>
      </c>
      <c r="D56" s="260" t="s">
        <v>529</v>
      </c>
      <c r="E56" s="233">
        <f>E57</f>
        <v>6419.1</v>
      </c>
      <c r="F56" s="266">
        <f>F57</f>
        <v>881.59999999999991</v>
      </c>
      <c r="G56" s="266">
        <f>G57</f>
        <v>1000</v>
      </c>
      <c r="H56" s="266">
        <f>H57</f>
        <v>1000</v>
      </c>
      <c r="I56" s="266">
        <f>I57</f>
        <v>1685</v>
      </c>
      <c r="J56" s="208">
        <f>'[1] Кассов. план 2014год'!E53</f>
        <v>6419.1</v>
      </c>
      <c r="K56" s="209">
        <f t="shared" si="0"/>
        <v>0</v>
      </c>
      <c r="M56" s="170"/>
    </row>
    <row r="57" spans="1:13" ht="102" customHeight="1" x14ac:dyDescent="0.25">
      <c r="A57" s="232" t="s">
        <v>530</v>
      </c>
      <c r="B57" s="232" t="s">
        <v>30</v>
      </c>
      <c r="C57" s="259" t="s">
        <v>531</v>
      </c>
      <c r="D57" s="260" t="s">
        <v>532</v>
      </c>
      <c r="E57" s="233">
        <f>E58+E59</f>
        <v>6419.1</v>
      </c>
      <c r="F57" s="266">
        <f>F58+F59</f>
        <v>881.59999999999991</v>
      </c>
      <c r="G57" s="266">
        <f>G58+G59</f>
        <v>1000</v>
      </c>
      <c r="H57" s="266">
        <f>H58+H59</f>
        <v>1000</v>
      </c>
      <c r="I57" s="266">
        <f>I58+I59</f>
        <v>1685</v>
      </c>
      <c r="J57" s="208">
        <f>'[1] Кассов. план 2014год'!E54</f>
        <v>6419.1</v>
      </c>
      <c r="K57" s="209">
        <f t="shared" si="0"/>
        <v>0</v>
      </c>
      <c r="M57" s="170"/>
    </row>
    <row r="58" spans="1:13" ht="71.45" customHeight="1" x14ac:dyDescent="0.25">
      <c r="A58" s="232" t="s">
        <v>533</v>
      </c>
      <c r="B58" s="232" t="s">
        <v>30</v>
      </c>
      <c r="C58" s="259" t="s">
        <v>534</v>
      </c>
      <c r="D58" s="260" t="s">
        <v>535</v>
      </c>
      <c r="E58" s="233">
        <v>4003.8</v>
      </c>
      <c r="F58" s="267">
        <v>665.4</v>
      </c>
      <c r="G58" s="267">
        <v>700</v>
      </c>
      <c r="H58" s="267">
        <v>700</v>
      </c>
      <c r="I58" s="267">
        <v>1128.5999999999999</v>
      </c>
      <c r="J58" s="208">
        <f>'[1] Кассов. план 2014год'!E55</f>
        <v>4003.8</v>
      </c>
      <c r="K58" s="209">
        <f t="shared" si="0"/>
        <v>0</v>
      </c>
      <c r="M58" s="170"/>
    </row>
    <row r="59" spans="1:13" ht="71.099999999999994" customHeight="1" x14ac:dyDescent="0.25">
      <c r="A59" s="232" t="s">
        <v>536</v>
      </c>
      <c r="B59" s="232" t="s">
        <v>30</v>
      </c>
      <c r="C59" s="259" t="s">
        <v>537</v>
      </c>
      <c r="D59" s="268" t="s">
        <v>538</v>
      </c>
      <c r="E59" s="233">
        <v>2415.3000000000002</v>
      </c>
      <c r="F59" s="267">
        <v>216.2</v>
      </c>
      <c r="G59" s="267">
        <v>300</v>
      </c>
      <c r="H59" s="267">
        <v>300</v>
      </c>
      <c r="I59" s="267">
        <v>556.4</v>
      </c>
      <c r="J59" s="208">
        <f>'[1] Кассов. план 2014год'!E56</f>
        <v>2415.3000000000002</v>
      </c>
      <c r="K59" s="209">
        <f t="shared" si="0"/>
        <v>0</v>
      </c>
      <c r="M59" s="170"/>
    </row>
    <row r="60" spans="1:13" ht="22.5" customHeight="1" x14ac:dyDescent="0.25">
      <c r="A60" s="269"/>
      <c r="B60" s="269"/>
      <c r="C60" s="269"/>
      <c r="D60" s="270" t="s">
        <v>539</v>
      </c>
      <c r="E60" s="271">
        <f>SUM(E14+E49)</f>
        <v>57654.3</v>
      </c>
      <c r="F60" s="272" t="e">
        <f>SUM(F14+F49)</f>
        <v>#REF!</v>
      </c>
      <c r="G60" s="272" t="e">
        <f>SUM(G14+G49)</f>
        <v>#REF!</v>
      </c>
      <c r="H60" s="272" t="e">
        <f>SUM(H14+H49)</f>
        <v>#REF!</v>
      </c>
      <c r="I60" s="272" t="e">
        <f>SUM(I14+I49)</f>
        <v>#REF!</v>
      </c>
      <c r="J60" s="208">
        <f>'[1] Кассов. план 2014год'!E59</f>
        <v>57446.399999999994</v>
      </c>
      <c r="K60" s="209">
        <f t="shared" si="0"/>
        <v>207.90000000000873</v>
      </c>
      <c r="M60" s="170"/>
    </row>
    <row r="61" spans="1:13" ht="21.75" customHeight="1" x14ac:dyDescent="0.3">
      <c r="D61" s="273"/>
      <c r="E61" s="274"/>
      <c r="F61" s="275" t="e">
        <f>#REF!</f>
        <v>#REF!</v>
      </c>
      <c r="G61" s="275" t="e">
        <f>#REF!</f>
        <v>#REF!</v>
      </c>
      <c r="H61" s="275" t="e">
        <f>#REF!</f>
        <v>#REF!</v>
      </c>
      <c r="I61" s="275" t="e">
        <f>#REF!</f>
        <v>#REF!</v>
      </c>
      <c r="J61" s="276"/>
      <c r="K61" s="277"/>
      <c r="M61" s="278"/>
    </row>
    <row r="62" spans="1:13" ht="27" customHeight="1" x14ac:dyDescent="0.25">
      <c r="D62" s="273"/>
      <c r="E62" s="279">
        <v>57654.3</v>
      </c>
      <c r="F62" s="280" t="e">
        <f>F60-F61</f>
        <v>#REF!</v>
      </c>
      <c r="G62" s="280" t="e">
        <f>G60-G61</f>
        <v>#REF!</v>
      </c>
      <c r="H62" s="280" t="e">
        <f>H60-H61</f>
        <v>#REF!</v>
      </c>
      <c r="I62" s="280" t="e">
        <f>I60-I61</f>
        <v>#REF!</v>
      </c>
      <c r="J62" s="281"/>
      <c r="K62" s="170"/>
    </row>
    <row r="63" spans="1:13" ht="15.75" x14ac:dyDescent="0.25">
      <c r="D63" s="273"/>
      <c r="E63" s="282">
        <f>E60-E62</f>
        <v>0</v>
      </c>
      <c r="J63" s="283"/>
      <c r="K63" s="284"/>
    </row>
    <row r="64" spans="1:13" ht="15.75" x14ac:dyDescent="0.2">
      <c r="D64" s="273"/>
      <c r="E64" s="121"/>
      <c r="K64" s="170"/>
      <c r="M64" s="170"/>
    </row>
    <row r="65" spans="4:11" ht="18" x14ac:dyDescent="0.25">
      <c r="D65" s="273"/>
      <c r="F65" s="92"/>
      <c r="G65" s="92"/>
      <c r="H65" s="92"/>
      <c r="I65" s="92"/>
      <c r="J65" s="92"/>
      <c r="K65" s="285"/>
    </row>
    <row r="66" spans="4:11" ht="18" x14ac:dyDescent="0.25">
      <c r="D66" s="273"/>
      <c r="F66" s="285"/>
      <c r="G66" s="285"/>
      <c r="H66" s="285"/>
      <c r="I66" s="285"/>
      <c r="J66" s="286"/>
      <c r="K66" s="285"/>
    </row>
    <row r="67" spans="4:11" ht="18" x14ac:dyDescent="0.25">
      <c r="D67" s="273"/>
      <c r="F67" s="287"/>
      <c r="G67" s="287"/>
      <c r="H67" s="287"/>
      <c r="I67" s="287"/>
      <c r="J67" s="287"/>
      <c r="K67" s="285"/>
    </row>
    <row r="68" spans="4:11" ht="15.75" x14ac:dyDescent="0.2">
      <c r="D68" s="273"/>
      <c r="E68" s="170"/>
    </row>
    <row r="69" spans="4:11" ht="15.75" x14ac:dyDescent="0.25">
      <c r="D69" s="273"/>
      <c r="K69" s="288"/>
    </row>
    <row r="70" spans="4:11" ht="15.75" x14ac:dyDescent="0.2">
      <c r="D70" s="273"/>
    </row>
    <row r="71" spans="4:11" ht="15.75" x14ac:dyDescent="0.2">
      <c r="D71" s="273"/>
    </row>
    <row r="72" spans="4:11" ht="15.75" x14ac:dyDescent="0.2">
      <c r="D72" s="273"/>
    </row>
    <row r="73" spans="4:11" ht="15.75" x14ac:dyDescent="0.2">
      <c r="D73" s="273"/>
    </row>
    <row r="74" spans="4:11" ht="15.75" x14ac:dyDescent="0.2">
      <c r="D74" s="273"/>
    </row>
    <row r="75" spans="4:11" ht="15.75" x14ac:dyDescent="0.2">
      <c r="D75" s="273"/>
    </row>
    <row r="76" spans="4:11" ht="15.75" x14ac:dyDescent="0.2">
      <c r="D76" s="273"/>
    </row>
    <row r="77" spans="4:11" ht="15.75" x14ac:dyDescent="0.2">
      <c r="D77" s="273"/>
    </row>
    <row r="78" spans="4:11" ht="15.75" x14ac:dyDescent="0.2">
      <c r="D78" s="273"/>
    </row>
    <row r="79" spans="4:11" ht="15.75" x14ac:dyDescent="0.2">
      <c r="D79" s="273"/>
    </row>
    <row r="80" spans="4:11" ht="15.75" x14ac:dyDescent="0.2">
      <c r="D80" s="273"/>
    </row>
    <row r="81" spans="4:4" ht="15.75" x14ac:dyDescent="0.2">
      <c r="D81" s="273"/>
    </row>
    <row r="82" spans="4:4" ht="15.75" x14ac:dyDescent="0.2">
      <c r="D82" s="273"/>
    </row>
    <row r="83" spans="4:4" ht="15.75" x14ac:dyDescent="0.2">
      <c r="D83" s="273"/>
    </row>
    <row r="84" spans="4:4" ht="15.75" x14ac:dyDescent="0.2">
      <c r="D84" s="273"/>
    </row>
    <row r="85" spans="4:4" ht="15.75" x14ac:dyDescent="0.2">
      <c r="D85" s="273" t="s">
        <v>540</v>
      </c>
    </row>
  </sheetData>
  <mergeCells count="8">
    <mergeCell ref="D1:E1"/>
    <mergeCell ref="C8:D8"/>
    <mergeCell ref="C9:D9"/>
    <mergeCell ref="C10:D10"/>
    <mergeCell ref="D5:G5"/>
    <mergeCell ref="D2:G2"/>
    <mergeCell ref="D3:G3"/>
    <mergeCell ref="D4:E4"/>
  </mergeCells>
  <pageMargins left="0.43307086614173229" right="0.19685039370078741" top="0.47244094488188981" bottom="0.19685039370078741" header="0.51181102362204722" footer="0.19685039370078741"/>
  <pageSetup paperSize="9" scale="68" orientation="portrait" r:id="rId1"/>
  <headerFooter alignWithMargins="0"/>
  <rowBreaks count="3" manualBreakCount="3">
    <brk id="28" max="4" man="1"/>
    <brk id="34" max="4" man="1"/>
    <brk id="48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U141"/>
  <sheetViews>
    <sheetView view="pageBreakPreview" zoomScale="70" zoomScaleNormal="70" zoomScaleSheetLayoutView="70" workbookViewId="0">
      <selection activeCell="E3" sqref="E3:H3"/>
    </sheetView>
  </sheetViews>
  <sheetFormatPr defaultColWidth="9.140625" defaultRowHeight="12.75" x14ac:dyDescent="0.2"/>
  <cols>
    <col min="1" max="1" width="13" style="118" customWidth="1"/>
    <col min="2" max="2" width="68.85546875" style="119" customWidth="1"/>
    <col min="3" max="3" width="10" style="119" customWidth="1"/>
    <col min="4" max="4" width="11.85546875" style="120" customWidth="1"/>
    <col min="5" max="5" width="16.5703125" style="120" customWidth="1"/>
    <col min="6" max="6" width="15.140625" style="120" customWidth="1"/>
    <col min="7" max="7" width="14.140625" style="120" hidden="1" customWidth="1"/>
    <col min="8" max="8" width="16" style="6" customWidth="1"/>
    <col min="9" max="9" width="14.42578125" style="6" hidden="1" customWidth="1"/>
    <col min="10" max="10" width="13.42578125" style="6" hidden="1" customWidth="1"/>
    <col min="11" max="11" width="12.5703125" style="6" hidden="1" customWidth="1"/>
    <col min="12" max="12" width="13.5703125" style="6" hidden="1" customWidth="1"/>
    <col min="13" max="13" width="13.42578125" style="6" customWidth="1"/>
    <col min="14" max="14" width="12.42578125" style="6" bestFit="1" customWidth="1"/>
    <col min="15" max="21" width="0" style="6" hidden="1" customWidth="1"/>
    <col min="22" max="256" width="9.140625" style="6"/>
    <col min="257" max="257" width="13" style="6" customWidth="1"/>
    <col min="258" max="258" width="68.85546875" style="6" customWidth="1"/>
    <col min="259" max="259" width="10" style="6" customWidth="1"/>
    <col min="260" max="260" width="11.85546875" style="6" customWidth="1"/>
    <col min="261" max="261" width="16.5703125" style="6" customWidth="1"/>
    <col min="262" max="262" width="15.140625" style="6" customWidth="1"/>
    <col min="263" max="263" width="0" style="6" hidden="1" customWidth="1"/>
    <col min="264" max="264" width="16" style="6" customWidth="1"/>
    <col min="265" max="268" width="0" style="6" hidden="1" customWidth="1"/>
    <col min="269" max="269" width="13.42578125" style="6" customWidth="1"/>
    <col min="270" max="270" width="12.42578125" style="6" bestFit="1" customWidth="1"/>
    <col min="271" max="277" width="0" style="6" hidden="1" customWidth="1"/>
    <col min="278" max="512" width="9.140625" style="6"/>
    <col min="513" max="513" width="13" style="6" customWidth="1"/>
    <col min="514" max="514" width="68.85546875" style="6" customWidth="1"/>
    <col min="515" max="515" width="10" style="6" customWidth="1"/>
    <col min="516" max="516" width="11.85546875" style="6" customWidth="1"/>
    <col min="517" max="517" width="16.5703125" style="6" customWidth="1"/>
    <col min="518" max="518" width="15.140625" style="6" customWidth="1"/>
    <col min="519" max="519" width="0" style="6" hidden="1" customWidth="1"/>
    <col min="520" max="520" width="16" style="6" customWidth="1"/>
    <col min="521" max="524" width="0" style="6" hidden="1" customWidth="1"/>
    <col min="525" max="525" width="13.42578125" style="6" customWidth="1"/>
    <col min="526" max="526" width="12.42578125" style="6" bestFit="1" customWidth="1"/>
    <col min="527" max="533" width="0" style="6" hidden="1" customWidth="1"/>
    <col min="534" max="768" width="9.140625" style="6"/>
    <col min="769" max="769" width="13" style="6" customWidth="1"/>
    <col min="770" max="770" width="68.85546875" style="6" customWidth="1"/>
    <col min="771" max="771" width="10" style="6" customWidth="1"/>
    <col min="772" max="772" width="11.85546875" style="6" customWidth="1"/>
    <col min="773" max="773" width="16.5703125" style="6" customWidth="1"/>
    <col min="774" max="774" width="15.140625" style="6" customWidth="1"/>
    <col min="775" max="775" width="0" style="6" hidden="1" customWidth="1"/>
    <col min="776" max="776" width="16" style="6" customWidth="1"/>
    <col min="777" max="780" width="0" style="6" hidden="1" customWidth="1"/>
    <col min="781" max="781" width="13.42578125" style="6" customWidth="1"/>
    <col min="782" max="782" width="12.42578125" style="6" bestFit="1" customWidth="1"/>
    <col min="783" max="789" width="0" style="6" hidden="1" customWidth="1"/>
    <col min="790" max="1024" width="9.140625" style="6"/>
    <col min="1025" max="1025" width="13" style="6" customWidth="1"/>
    <col min="1026" max="1026" width="68.85546875" style="6" customWidth="1"/>
    <col min="1027" max="1027" width="10" style="6" customWidth="1"/>
    <col min="1028" max="1028" width="11.85546875" style="6" customWidth="1"/>
    <col min="1029" max="1029" width="16.5703125" style="6" customWidth="1"/>
    <col min="1030" max="1030" width="15.140625" style="6" customWidth="1"/>
    <col min="1031" max="1031" width="0" style="6" hidden="1" customWidth="1"/>
    <col min="1032" max="1032" width="16" style="6" customWidth="1"/>
    <col min="1033" max="1036" width="0" style="6" hidden="1" customWidth="1"/>
    <col min="1037" max="1037" width="13.42578125" style="6" customWidth="1"/>
    <col min="1038" max="1038" width="12.42578125" style="6" bestFit="1" customWidth="1"/>
    <col min="1039" max="1045" width="0" style="6" hidden="1" customWidth="1"/>
    <col min="1046" max="1280" width="9.140625" style="6"/>
    <col min="1281" max="1281" width="13" style="6" customWidth="1"/>
    <col min="1282" max="1282" width="68.85546875" style="6" customWidth="1"/>
    <col min="1283" max="1283" width="10" style="6" customWidth="1"/>
    <col min="1284" max="1284" width="11.85546875" style="6" customWidth="1"/>
    <col min="1285" max="1285" width="16.5703125" style="6" customWidth="1"/>
    <col min="1286" max="1286" width="15.140625" style="6" customWidth="1"/>
    <col min="1287" max="1287" width="0" style="6" hidden="1" customWidth="1"/>
    <col min="1288" max="1288" width="16" style="6" customWidth="1"/>
    <col min="1289" max="1292" width="0" style="6" hidden="1" customWidth="1"/>
    <col min="1293" max="1293" width="13.42578125" style="6" customWidth="1"/>
    <col min="1294" max="1294" width="12.42578125" style="6" bestFit="1" customWidth="1"/>
    <col min="1295" max="1301" width="0" style="6" hidden="1" customWidth="1"/>
    <col min="1302" max="1536" width="9.140625" style="6"/>
    <col min="1537" max="1537" width="13" style="6" customWidth="1"/>
    <col min="1538" max="1538" width="68.85546875" style="6" customWidth="1"/>
    <col min="1539" max="1539" width="10" style="6" customWidth="1"/>
    <col min="1540" max="1540" width="11.85546875" style="6" customWidth="1"/>
    <col min="1541" max="1541" width="16.5703125" style="6" customWidth="1"/>
    <col min="1542" max="1542" width="15.140625" style="6" customWidth="1"/>
    <col min="1543" max="1543" width="0" style="6" hidden="1" customWidth="1"/>
    <col min="1544" max="1544" width="16" style="6" customWidth="1"/>
    <col min="1545" max="1548" width="0" style="6" hidden="1" customWidth="1"/>
    <col min="1549" max="1549" width="13.42578125" style="6" customWidth="1"/>
    <col min="1550" max="1550" width="12.42578125" style="6" bestFit="1" customWidth="1"/>
    <col min="1551" max="1557" width="0" style="6" hidden="1" customWidth="1"/>
    <col min="1558" max="1792" width="9.140625" style="6"/>
    <col min="1793" max="1793" width="13" style="6" customWidth="1"/>
    <col min="1794" max="1794" width="68.85546875" style="6" customWidth="1"/>
    <col min="1795" max="1795" width="10" style="6" customWidth="1"/>
    <col min="1796" max="1796" width="11.85546875" style="6" customWidth="1"/>
    <col min="1797" max="1797" width="16.5703125" style="6" customWidth="1"/>
    <col min="1798" max="1798" width="15.140625" style="6" customWidth="1"/>
    <col min="1799" max="1799" width="0" style="6" hidden="1" customWidth="1"/>
    <col min="1800" max="1800" width="16" style="6" customWidth="1"/>
    <col min="1801" max="1804" width="0" style="6" hidden="1" customWidth="1"/>
    <col min="1805" max="1805" width="13.42578125" style="6" customWidth="1"/>
    <col min="1806" max="1806" width="12.42578125" style="6" bestFit="1" customWidth="1"/>
    <col min="1807" max="1813" width="0" style="6" hidden="1" customWidth="1"/>
    <col min="1814" max="2048" width="9.140625" style="6"/>
    <col min="2049" max="2049" width="13" style="6" customWidth="1"/>
    <col min="2050" max="2050" width="68.85546875" style="6" customWidth="1"/>
    <col min="2051" max="2051" width="10" style="6" customWidth="1"/>
    <col min="2052" max="2052" width="11.85546875" style="6" customWidth="1"/>
    <col min="2053" max="2053" width="16.5703125" style="6" customWidth="1"/>
    <col min="2054" max="2054" width="15.140625" style="6" customWidth="1"/>
    <col min="2055" max="2055" width="0" style="6" hidden="1" customWidth="1"/>
    <col min="2056" max="2056" width="16" style="6" customWidth="1"/>
    <col min="2057" max="2060" width="0" style="6" hidden="1" customWidth="1"/>
    <col min="2061" max="2061" width="13.42578125" style="6" customWidth="1"/>
    <col min="2062" max="2062" width="12.42578125" style="6" bestFit="1" customWidth="1"/>
    <col min="2063" max="2069" width="0" style="6" hidden="1" customWidth="1"/>
    <col min="2070" max="2304" width="9.140625" style="6"/>
    <col min="2305" max="2305" width="13" style="6" customWidth="1"/>
    <col min="2306" max="2306" width="68.85546875" style="6" customWidth="1"/>
    <col min="2307" max="2307" width="10" style="6" customWidth="1"/>
    <col min="2308" max="2308" width="11.85546875" style="6" customWidth="1"/>
    <col min="2309" max="2309" width="16.5703125" style="6" customWidth="1"/>
    <col min="2310" max="2310" width="15.140625" style="6" customWidth="1"/>
    <col min="2311" max="2311" width="0" style="6" hidden="1" customWidth="1"/>
    <col min="2312" max="2312" width="16" style="6" customWidth="1"/>
    <col min="2313" max="2316" width="0" style="6" hidden="1" customWidth="1"/>
    <col min="2317" max="2317" width="13.42578125" style="6" customWidth="1"/>
    <col min="2318" max="2318" width="12.42578125" style="6" bestFit="1" customWidth="1"/>
    <col min="2319" max="2325" width="0" style="6" hidden="1" customWidth="1"/>
    <col min="2326" max="2560" width="9.140625" style="6"/>
    <col min="2561" max="2561" width="13" style="6" customWidth="1"/>
    <col min="2562" max="2562" width="68.85546875" style="6" customWidth="1"/>
    <col min="2563" max="2563" width="10" style="6" customWidth="1"/>
    <col min="2564" max="2564" width="11.85546875" style="6" customWidth="1"/>
    <col min="2565" max="2565" width="16.5703125" style="6" customWidth="1"/>
    <col min="2566" max="2566" width="15.140625" style="6" customWidth="1"/>
    <col min="2567" max="2567" width="0" style="6" hidden="1" customWidth="1"/>
    <col min="2568" max="2568" width="16" style="6" customWidth="1"/>
    <col min="2569" max="2572" width="0" style="6" hidden="1" customWidth="1"/>
    <col min="2573" max="2573" width="13.42578125" style="6" customWidth="1"/>
    <col min="2574" max="2574" width="12.42578125" style="6" bestFit="1" customWidth="1"/>
    <col min="2575" max="2581" width="0" style="6" hidden="1" customWidth="1"/>
    <col min="2582" max="2816" width="9.140625" style="6"/>
    <col min="2817" max="2817" width="13" style="6" customWidth="1"/>
    <col min="2818" max="2818" width="68.85546875" style="6" customWidth="1"/>
    <col min="2819" max="2819" width="10" style="6" customWidth="1"/>
    <col min="2820" max="2820" width="11.85546875" style="6" customWidth="1"/>
    <col min="2821" max="2821" width="16.5703125" style="6" customWidth="1"/>
    <col min="2822" max="2822" width="15.140625" style="6" customWidth="1"/>
    <col min="2823" max="2823" width="0" style="6" hidden="1" customWidth="1"/>
    <col min="2824" max="2824" width="16" style="6" customWidth="1"/>
    <col min="2825" max="2828" width="0" style="6" hidden="1" customWidth="1"/>
    <col min="2829" max="2829" width="13.42578125" style="6" customWidth="1"/>
    <col min="2830" max="2830" width="12.42578125" style="6" bestFit="1" customWidth="1"/>
    <col min="2831" max="2837" width="0" style="6" hidden="1" customWidth="1"/>
    <col min="2838" max="3072" width="9.140625" style="6"/>
    <col min="3073" max="3073" width="13" style="6" customWidth="1"/>
    <col min="3074" max="3074" width="68.85546875" style="6" customWidth="1"/>
    <col min="3075" max="3075" width="10" style="6" customWidth="1"/>
    <col min="3076" max="3076" width="11.85546875" style="6" customWidth="1"/>
    <col min="3077" max="3077" width="16.5703125" style="6" customWidth="1"/>
    <col min="3078" max="3078" width="15.140625" style="6" customWidth="1"/>
    <col min="3079" max="3079" width="0" style="6" hidden="1" customWidth="1"/>
    <col min="3080" max="3080" width="16" style="6" customWidth="1"/>
    <col min="3081" max="3084" width="0" style="6" hidden="1" customWidth="1"/>
    <col min="3085" max="3085" width="13.42578125" style="6" customWidth="1"/>
    <col min="3086" max="3086" width="12.42578125" style="6" bestFit="1" customWidth="1"/>
    <col min="3087" max="3093" width="0" style="6" hidden="1" customWidth="1"/>
    <col min="3094" max="3328" width="9.140625" style="6"/>
    <col min="3329" max="3329" width="13" style="6" customWidth="1"/>
    <col min="3330" max="3330" width="68.85546875" style="6" customWidth="1"/>
    <col min="3331" max="3331" width="10" style="6" customWidth="1"/>
    <col min="3332" max="3332" width="11.85546875" style="6" customWidth="1"/>
    <col min="3333" max="3333" width="16.5703125" style="6" customWidth="1"/>
    <col min="3334" max="3334" width="15.140625" style="6" customWidth="1"/>
    <col min="3335" max="3335" width="0" style="6" hidden="1" customWidth="1"/>
    <col min="3336" max="3336" width="16" style="6" customWidth="1"/>
    <col min="3337" max="3340" width="0" style="6" hidden="1" customWidth="1"/>
    <col min="3341" max="3341" width="13.42578125" style="6" customWidth="1"/>
    <col min="3342" max="3342" width="12.42578125" style="6" bestFit="1" customWidth="1"/>
    <col min="3343" max="3349" width="0" style="6" hidden="1" customWidth="1"/>
    <col min="3350" max="3584" width="9.140625" style="6"/>
    <col min="3585" max="3585" width="13" style="6" customWidth="1"/>
    <col min="3586" max="3586" width="68.85546875" style="6" customWidth="1"/>
    <col min="3587" max="3587" width="10" style="6" customWidth="1"/>
    <col min="3588" max="3588" width="11.85546875" style="6" customWidth="1"/>
    <col min="3589" max="3589" width="16.5703125" style="6" customWidth="1"/>
    <col min="3590" max="3590" width="15.140625" style="6" customWidth="1"/>
    <col min="3591" max="3591" width="0" style="6" hidden="1" customWidth="1"/>
    <col min="3592" max="3592" width="16" style="6" customWidth="1"/>
    <col min="3593" max="3596" width="0" style="6" hidden="1" customWidth="1"/>
    <col min="3597" max="3597" width="13.42578125" style="6" customWidth="1"/>
    <col min="3598" max="3598" width="12.42578125" style="6" bestFit="1" customWidth="1"/>
    <col min="3599" max="3605" width="0" style="6" hidden="1" customWidth="1"/>
    <col min="3606" max="3840" width="9.140625" style="6"/>
    <col min="3841" max="3841" width="13" style="6" customWidth="1"/>
    <col min="3842" max="3842" width="68.85546875" style="6" customWidth="1"/>
    <col min="3843" max="3843" width="10" style="6" customWidth="1"/>
    <col min="3844" max="3844" width="11.85546875" style="6" customWidth="1"/>
    <col min="3845" max="3845" width="16.5703125" style="6" customWidth="1"/>
    <col min="3846" max="3846" width="15.140625" style="6" customWidth="1"/>
    <col min="3847" max="3847" width="0" style="6" hidden="1" customWidth="1"/>
    <col min="3848" max="3848" width="16" style="6" customWidth="1"/>
    <col min="3849" max="3852" width="0" style="6" hidden="1" customWidth="1"/>
    <col min="3853" max="3853" width="13.42578125" style="6" customWidth="1"/>
    <col min="3854" max="3854" width="12.42578125" style="6" bestFit="1" customWidth="1"/>
    <col min="3855" max="3861" width="0" style="6" hidden="1" customWidth="1"/>
    <col min="3862" max="4096" width="9.140625" style="6"/>
    <col min="4097" max="4097" width="13" style="6" customWidth="1"/>
    <col min="4098" max="4098" width="68.85546875" style="6" customWidth="1"/>
    <col min="4099" max="4099" width="10" style="6" customWidth="1"/>
    <col min="4100" max="4100" width="11.85546875" style="6" customWidth="1"/>
    <col min="4101" max="4101" width="16.5703125" style="6" customWidth="1"/>
    <col min="4102" max="4102" width="15.140625" style="6" customWidth="1"/>
    <col min="4103" max="4103" width="0" style="6" hidden="1" customWidth="1"/>
    <col min="4104" max="4104" width="16" style="6" customWidth="1"/>
    <col min="4105" max="4108" width="0" style="6" hidden="1" customWidth="1"/>
    <col min="4109" max="4109" width="13.42578125" style="6" customWidth="1"/>
    <col min="4110" max="4110" width="12.42578125" style="6" bestFit="1" customWidth="1"/>
    <col min="4111" max="4117" width="0" style="6" hidden="1" customWidth="1"/>
    <col min="4118" max="4352" width="9.140625" style="6"/>
    <col min="4353" max="4353" width="13" style="6" customWidth="1"/>
    <col min="4354" max="4354" width="68.85546875" style="6" customWidth="1"/>
    <col min="4355" max="4355" width="10" style="6" customWidth="1"/>
    <col min="4356" max="4356" width="11.85546875" style="6" customWidth="1"/>
    <col min="4357" max="4357" width="16.5703125" style="6" customWidth="1"/>
    <col min="4358" max="4358" width="15.140625" style="6" customWidth="1"/>
    <col min="4359" max="4359" width="0" style="6" hidden="1" customWidth="1"/>
    <col min="4360" max="4360" width="16" style="6" customWidth="1"/>
    <col min="4361" max="4364" width="0" style="6" hidden="1" customWidth="1"/>
    <col min="4365" max="4365" width="13.42578125" style="6" customWidth="1"/>
    <col min="4366" max="4366" width="12.42578125" style="6" bestFit="1" customWidth="1"/>
    <col min="4367" max="4373" width="0" style="6" hidden="1" customWidth="1"/>
    <col min="4374" max="4608" width="9.140625" style="6"/>
    <col min="4609" max="4609" width="13" style="6" customWidth="1"/>
    <col min="4610" max="4610" width="68.85546875" style="6" customWidth="1"/>
    <col min="4611" max="4611" width="10" style="6" customWidth="1"/>
    <col min="4612" max="4612" width="11.85546875" style="6" customWidth="1"/>
    <col min="4613" max="4613" width="16.5703125" style="6" customWidth="1"/>
    <col min="4614" max="4614" width="15.140625" style="6" customWidth="1"/>
    <col min="4615" max="4615" width="0" style="6" hidden="1" customWidth="1"/>
    <col min="4616" max="4616" width="16" style="6" customWidth="1"/>
    <col min="4617" max="4620" width="0" style="6" hidden="1" customWidth="1"/>
    <col min="4621" max="4621" width="13.42578125" style="6" customWidth="1"/>
    <col min="4622" max="4622" width="12.42578125" style="6" bestFit="1" customWidth="1"/>
    <col min="4623" max="4629" width="0" style="6" hidden="1" customWidth="1"/>
    <col min="4630" max="4864" width="9.140625" style="6"/>
    <col min="4865" max="4865" width="13" style="6" customWidth="1"/>
    <col min="4866" max="4866" width="68.85546875" style="6" customWidth="1"/>
    <col min="4867" max="4867" width="10" style="6" customWidth="1"/>
    <col min="4868" max="4868" width="11.85546875" style="6" customWidth="1"/>
    <col min="4869" max="4869" width="16.5703125" style="6" customWidth="1"/>
    <col min="4870" max="4870" width="15.140625" style="6" customWidth="1"/>
    <col min="4871" max="4871" width="0" style="6" hidden="1" customWidth="1"/>
    <col min="4872" max="4872" width="16" style="6" customWidth="1"/>
    <col min="4873" max="4876" width="0" style="6" hidden="1" customWidth="1"/>
    <col min="4877" max="4877" width="13.42578125" style="6" customWidth="1"/>
    <col min="4878" max="4878" width="12.42578125" style="6" bestFit="1" customWidth="1"/>
    <col min="4879" max="4885" width="0" style="6" hidden="1" customWidth="1"/>
    <col min="4886" max="5120" width="9.140625" style="6"/>
    <col min="5121" max="5121" width="13" style="6" customWidth="1"/>
    <col min="5122" max="5122" width="68.85546875" style="6" customWidth="1"/>
    <col min="5123" max="5123" width="10" style="6" customWidth="1"/>
    <col min="5124" max="5124" width="11.85546875" style="6" customWidth="1"/>
    <col min="5125" max="5125" width="16.5703125" style="6" customWidth="1"/>
    <col min="5126" max="5126" width="15.140625" style="6" customWidth="1"/>
    <col min="5127" max="5127" width="0" style="6" hidden="1" customWidth="1"/>
    <col min="5128" max="5128" width="16" style="6" customWidth="1"/>
    <col min="5129" max="5132" width="0" style="6" hidden="1" customWidth="1"/>
    <col min="5133" max="5133" width="13.42578125" style="6" customWidth="1"/>
    <col min="5134" max="5134" width="12.42578125" style="6" bestFit="1" customWidth="1"/>
    <col min="5135" max="5141" width="0" style="6" hidden="1" customWidth="1"/>
    <col min="5142" max="5376" width="9.140625" style="6"/>
    <col min="5377" max="5377" width="13" style="6" customWidth="1"/>
    <col min="5378" max="5378" width="68.85546875" style="6" customWidth="1"/>
    <col min="5379" max="5379" width="10" style="6" customWidth="1"/>
    <col min="5380" max="5380" width="11.85546875" style="6" customWidth="1"/>
    <col min="5381" max="5381" width="16.5703125" style="6" customWidth="1"/>
    <col min="5382" max="5382" width="15.140625" style="6" customWidth="1"/>
    <col min="5383" max="5383" width="0" style="6" hidden="1" customWidth="1"/>
    <col min="5384" max="5384" width="16" style="6" customWidth="1"/>
    <col min="5385" max="5388" width="0" style="6" hidden="1" customWidth="1"/>
    <col min="5389" max="5389" width="13.42578125" style="6" customWidth="1"/>
    <col min="5390" max="5390" width="12.42578125" style="6" bestFit="1" customWidth="1"/>
    <col min="5391" max="5397" width="0" style="6" hidden="1" customWidth="1"/>
    <col min="5398" max="5632" width="9.140625" style="6"/>
    <col min="5633" max="5633" width="13" style="6" customWidth="1"/>
    <col min="5634" max="5634" width="68.85546875" style="6" customWidth="1"/>
    <col min="5635" max="5635" width="10" style="6" customWidth="1"/>
    <col min="5636" max="5636" width="11.85546875" style="6" customWidth="1"/>
    <col min="5637" max="5637" width="16.5703125" style="6" customWidth="1"/>
    <col min="5638" max="5638" width="15.140625" style="6" customWidth="1"/>
    <col min="5639" max="5639" width="0" style="6" hidden="1" customWidth="1"/>
    <col min="5640" max="5640" width="16" style="6" customWidth="1"/>
    <col min="5641" max="5644" width="0" style="6" hidden="1" customWidth="1"/>
    <col min="5645" max="5645" width="13.42578125" style="6" customWidth="1"/>
    <col min="5646" max="5646" width="12.42578125" style="6" bestFit="1" customWidth="1"/>
    <col min="5647" max="5653" width="0" style="6" hidden="1" customWidth="1"/>
    <col min="5654" max="5888" width="9.140625" style="6"/>
    <col min="5889" max="5889" width="13" style="6" customWidth="1"/>
    <col min="5890" max="5890" width="68.85546875" style="6" customWidth="1"/>
    <col min="5891" max="5891" width="10" style="6" customWidth="1"/>
    <col min="5892" max="5892" width="11.85546875" style="6" customWidth="1"/>
    <col min="5893" max="5893" width="16.5703125" style="6" customWidth="1"/>
    <col min="5894" max="5894" width="15.140625" style="6" customWidth="1"/>
    <col min="5895" max="5895" width="0" style="6" hidden="1" customWidth="1"/>
    <col min="5896" max="5896" width="16" style="6" customWidth="1"/>
    <col min="5897" max="5900" width="0" style="6" hidden="1" customWidth="1"/>
    <col min="5901" max="5901" width="13.42578125" style="6" customWidth="1"/>
    <col min="5902" max="5902" width="12.42578125" style="6" bestFit="1" customWidth="1"/>
    <col min="5903" max="5909" width="0" style="6" hidden="1" customWidth="1"/>
    <col min="5910" max="6144" width="9.140625" style="6"/>
    <col min="6145" max="6145" width="13" style="6" customWidth="1"/>
    <col min="6146" max="6146" width="68.85546875" style="6" customWidth="1"/>
    <col min="6147" max="6147" width="10" style="6" customWidth="1"/>
    <col min="6148" max="6148" width="11.85546875" style="6" customWidth="1"/>
    <col min="6149" max="6149" width="16.5703125" style="6" customWidth="1"/>
    <col min="6150" max="6150" width="15.140625" style="6" customWidth="1"/>
    <col min="6151" max="6151" width="0" style="6" hidden="1" customWidth="1"/>
    <col min="6152" max="6152" width="16" style="6" customWidth="1"/>
    <col min="6153" max="6156" width="0" style="6" hidden="1" customWidth="1"/>
    <col min="6157" max="6157" width="13.42578125" style="6" customWidth="1"/>
    <col min="6158" max="6158" width="12.42578125" style="6" bestFit="1" customWidth="1"/>
    <col min="6159" max="6165" width="0" style="6" hidden="1" customWidth="1"/>
    <col min="6166" max="6400" width="9.140625" style="6"/>
    <col min="6401" max="6401" width="13" style="6" customWidth="1"/>
    <col min="6402" max="6402" width="68.85546875" style="6" customWidth="1"/>
    <col min="6403" max="6403" width="10" style="6" customWidth="1"/>
    <col min="6404" max="6404" width="11.85546875" style="6" customWidth="1"/>
    <col min="6405" max="6405" width="16.5703125" style="6" customWidth="1"/>
    <col min="6406" max="6406" width="15.140625" style="6" customWidth="1"/>
    <col min="6407" max="6407" width="0" style="6" hidden="1" customWidth="1"/>
    <col min="6408" max="6408" width="16" style="6" customWidth="1"/>
    <col min="6409" max="6412" width="0" style="6" hidden="1" customWidth="1"/>
    <col min="6413" max="6413" width="13.42578125" style="6" customWidth="1"/>
    <col min="6414" max="6414" width="12.42578125" style="6" bestFit="1" customWidth="1"/>
    <col min="6415" max="6421" width="0" style="6" hidden="1" customWidth="1"/>
    <col min="6422" max="6656" width="9.140625" style="6"/>
    <col min="6657" max="6657" width="13" style="6" customWidth="1"/>
    <col min="6658" max="6658" width="68.85546875" style="6" customWidth="1"/>
    <col min="6659" max="6659" width="10" style="6" customWidth="1"/>
    <col min="6660" max="6660" width="11.85546875" style="6" customWidth="1"/>
    <col min="6661" max="6661" width="16.5703125" style="6" customWidth="1"/>
    <col min="6662" max="6662" width="15.140625" style="6" customWidth="1"/>
    <col min="6663" max="6663" width="0" style="6" hidden="1" customWidth="1"/>
    <col min="6664" max="6664" width="16" style="6" customWidth="1"/>
    <col min="6665" max="6668" width="0" style="6" hidden="1" customWidth="1"/>
    <col min="6669" max="6669" width="13.42578125" style="6" customWidth="1"/>
    <col min="6670" max="6670" width="12.42578125" style="6" bestFit="1" customWidth="1"/>
    <col min="6671" max="6677" width="0" style="6" hidden="1" customWidth="1"/>
    <col min="6678" max="6912" width="9.140625" style="6"/>
    <col min="6913" max="6913" width="13" style="6" customWidth="1"/>
    <col min="6914" max="6914" width="68.85546875" style="6" customWidth="1"/>
    <col min="6915" max="6915" width="10" style="6" customWidth="1"/>
    <col min="6916" max="6916" width="11.85546875" style="6" customWidth="1"/>
    <col min="6917" max="6917" width="16.5703125" style="6" customWidth="1"/>
    <col min="6918" max="6918" width="15.140625" style="6" customWidth="1"/>
    <col min="6919" max="6919" width="0" style="6" hidden="1" customWidth="1"/>
    <col min="6920" max="6920" width="16" style="6" customWidth="1"/>
    <col min="6921" max="6924" width="0" style="6" hidden="1" customWidth="1"/>
    <col min="6925" max="6925" width="13.42578125" style="6" customWidth="1"/>
    <col min="6926" max="6926" width="12.42578125" style="6" bestFit="1" customWidth="1"/>
    <col min="6927" max="6933" width="0" style="6" hidden="1" customWidth="1"/>
    <col min="6934" max="7168" width="9.140625" style="6"/>
    <col min="7169" max="7169" width="13" style="6" customWidth="1"/>
    <col min="7170" max="7170" width="68.85546875" style="6" customWidth="1"/>
    <col min="7171" max="7171" width="10" style="6" customWidth="1"/>
    <col min="7172" max="7172" width="11.85546875" style="6" customWidth="1"/>
    <col min="7173" max="7173" width="16.5703125" style="6" customWidth="1"/>
    <col min="7174" max="7174" width="15.140625" style="6" customWidth="1"/>
    <col min="7175" max="7175" width="0" style="6" hidden="1" customWidth="1"/>
    <col min="7176" max="7176" width="16" style="6" customWidth="1"/>
    <col min="7177" max="7180" width="0" style="6" hidden="1" customWidth="1"/>
    <col min="7181" max="7181" width="13.42578125" style="6" customWidth="1"/>
    <col min="7182" max="7182" width="12.42578125" style="6" bestFit="1" customWidth="1"/>
    <col min="7183" max="7189" width="0" style="6" hidden="1" customWidth="1"/>
    <col min="7190" max="7424" width="9.140625" style="6"/>
    <col min="7425" max="7425" width="13" style="6" customWidth="1"/>
    <col min="7426" max="7426" width="68.85546875" style="6" customWidth="1"/>
    <col min="7427" max="7427" width="10" style="6" customWidth="1"/>
    <col min="7428" max="7428" width="11.85546875" style="6" customWidth="1"/>
    <col min="7429" max="7429" width="16.5703125" style="6" customWidth="1"/>
    <col min="7430" max="7430" width="15.140625" style="6" customWidth="1"/>
    <col min="7431" max="7431" width="0" style="6" hidden="1" customWidth="1"/>
    <col min="7432" max="7432" width="16" style="6" customWidth="1"/>
    <col min="7433" max="7436" width="0" style="6" hidden="1" customWidth="1"/>
    <col min="7437" max="7437" width="13.42578125" style="6" customWidth="1"/>
    <col min="7438" max="7438" width="12.42578125" style="6" bestFit="1" customWidth="1"/>
    <col min="7439" max="7445" width="0" style="6" hidden="1" customWidth="1"/>
    <col min="7446" max="7680" width="9.140625" style="6"/>
    <col min="7681" max="7681" width="13" style="6" customWidth="1"/>
    <col min="7682" max="7682" width="68.85546875" style="6" customWidth="1"/>
    <col min="7683" max="7683" width="10" style="6" customWidth="1"/>
    <col min="7684" max="7684" width="11.85546875" style="6" customWidth="1"/>
    <col min="7685" max="7685" width="16.5703125" style="6" customWidth="1"/>
    <col min="7686" max="7686" width="15.140625" style="6" customWidth="1"/>
    <col min="7687" max="7687" width="0" style="6" hidden="1" customWidth="1"/>
    <col min="7688" max="7688" width="16" style="6" customWidth="1"/>
    <col min="7689" max="7692" width="0" style="6" hidden="1" customWidth="1"/>
    <col min="7693" max="7693" width="13.42578125" style="6" customWidth="1"/>
    <col min="7694" max="7694" width="12.42578125" style="6" bestFit="1" customWidth="1"/>
    <col min="7695" max="7701" width="0" style="6" hidden="1" customWidth="1"/>
    <col min="7702" max="7936" width="9.140625" style="6"/>
    <col min="7937" max="7937" width="13" style="6" customWidth="1"/>
    <col min="7938" max="7938" width="68.85546875" style="6" customWidth="1"/>
    <col min="7939" max="7939" width="10" style="6" customWidth="1"/>
    <col min="7940" max="7940" width="11.85546875" style="6" customWidth="1"/>
    <col min="7941" max="7941" width="16.5703125" style="6" customWidth="1"/>
    <col min="7942" max="7942" width="15.140625" style="6" customWidth="1"/>
    <col min="7943" max="7943" width="0" style="6" hidden="1" customWidth="1"/>
    <col min="7944" max="7944" width="16" style="6" customWidth="1"/>
    <col min="7945" max="7948" width="0" style="6" hidden="1" customWidth="1"/>
    <col min="7949" max="7949" width="13.42578125" style="6" customWidth="1"/>
    <col min="7950" max="7950" width="12.42578125" style="6" bestFit="1" customWidth="1"/>
    <col min="7951" max="7957" width="0" style="6" hidden="1" customWidth="1"/>
    <col min="7958" max="8192" width="9.140625" style="6"/>
    <col min="8193" max="8193" width="13" style="6" customWidth="1"/>
    <col min="8194" max="8194" width="68.85546875" style="6" customWidth="1"/>
    <col min="8195" max="8195" width="10" style="6" customWidth="1"/>
    <col min="8196" max="8196" width="11.85546875" style="6" customWidth="1"/>
    <col min="8197" max="8197" width="16.5703125" style="6" customWidth="1"/>
    <col min="8198" max="8198" width="15.140625" style="6" customWidth="1"/>
    <col min="8199" max="8199" width="0" style="6" hidden="1" customWidth="1"/>
    <col min="8200" max="8200" width="16" style="6" customWidth="1"/>
    <col min="8201" max="8204" width="0" style="6" hidden="1" customWidth="1"/>
    <col min="8205" max="8205" width="13.42578125" style="6" customWidth="1"/>
    <col min="8206" max="8206" width="12.42578125" style="6" bestFit="1" customWidth="1"/>
    <col min="8207" max="8213" width="0" style="6" hidden="1" customWidth="1"/>
    <col min="8214" max="8448" width="9.140625" style="6"/>
    <col min="8449" max="8449" width="13" style="6" customWidth="1"/>
    <col min="8450" max="8450" width="68.85546875" style="6" customWidth="1"/>
    <col min="8451" max="8451" width="10" style="6" customWidth="1"/>
    <col min="8452" max="8452" width="11.85546875" style="6" customWidth="1"/>
    <col min="8453" max="8453" width="16.5703125" style="6" customWidth="1"/>
    <col min="8454" max="8454" width="15.140625" style="6" customWidth="1"/>
    <col min="8455" max="8455" width="0" style="6" hidden="1" customWidth="1"/>
    <col min="8456" max="8456" width="16" style="6" customWidth="1"/>
    <col min="8457" max="8460" width="0" style="6" hidden="1" customWidth="1"/>
    <col min="8461" max="8461" width="13.42578125" style="6" customWidth="1"/>
    <col min="8462" max="8462" width="12.42578125" style="6" bestFit="1" customWidth="1"/>
    <col min="8463" max="8469" width="0" style="6" hidden="1" customWidth="1"/>
    <col min="8470" max="8704" width="9.140625" style="6"/>
    <col min="8705" max="8705" width="13" style="6" customWidth="1"/>
    <col min="8706" max="8706" width="68.85546875" style="6" customWidth="1"/>
    <col min="8707" max="8707" width="10" style="6" customWidth="1"/>
    <col min="8708" max="8708" width="11.85546875" style="6" customWidth="1"/>
    <col min="8709" max="8709" width="16.5703125" style="6" customWidth="1"/>
    <col min="8710" max="8710" width="15.140625" style="6" customWidth="1"/>
    <col min="8711" max="8711" width="0" style="6" hidden="1" customWidth="1"/>
    <col min="8712" max="8712" width="16" style="6" customWidth="1"/>
    <col min="8713" max="8716" width="0" style="6" hidden="1" customWidth="1"/>
    <col min="8717" max="8717" width="13.42578125" style="6" customWidth="1"/>
    <col min="8718" max="8718" width="12.42578125" style="6" bestFit="1" customWidth="1"/>
    <col min="8719" max="8725" width="0" style="6" hidden="1" customWidth="1"/>
    <col min="8726" max="8960" width="9.140625" style="6"/>
    <col min="8961" max="8961" width="13" style="6" customWidth="1"/>
    <col min="8962" max="8962" width="68.85546875" style="6" customWidth="1"/>
    <col min="8963" max="8963" width="10" style="6" customWidth="1"/>
    <col min="8964" max="8964" width="11.85546875" style="6" customWidth="1"/>
    <col min="8965" max="8965" width="16.5703125" style="6" customWidth="1"/>
    <col min="8966" max="8966" width="15.140625" style="6" customWidth="1"/>
    <col min="8967" max="8967" width="0" style="6" hidden="1" customWidth="1"/>
    <col min="8968" max="8968" width="16" style="6" customWidth="1"/>
    <col min="8969" max="8972" width="0" style="6" hidden="1" customWidth="1"/>
    <col min="8973" max="8973" width="13.42578125" style="6" customWidth="1"/>
    <col min="8974" max="8974" width="12.42578125" style="6" bestFit="1" customWidth="1"/>
    <col min="8975" max="8981" width="0" style="6" hidden="1" customWidth="1"/>
    <col min="8982" max="9216" width="9.140625" style="6"/>
    <col min="9217" max="9217" width="13" style="6" customWidth="1"/>
    <col min="9218" max="9218" width="68.85546875" style="6" customWidth="1"/>
    <col min="9219" max="9219" width="10" style="6" customWidth="1"/>
    <col min="9220" max="9220" width="11.85546875" style="6" customWidth="1"/>
    <col min="9221" max="9221" width="16.5703125" style="6" customWidth="1"/>
    <col min="9222" max="9222" width="15.140625" style="6" customWidth="1"/>
    <col min="9223" max="9223" width="0" style="6" hidden="1" customWidth="1"/>
    <col min="9224" max="9224" width="16" style="6" customWidth="1"/>
    <col min="9225" max="9228" width="0" style="6" hidden="1" customWidth="1"/>
    <col min="9229" max="9229" width="13.42578125" style="6" customWidth="1"/>
    <col min="9230" max="9230" width="12.42578125" style="6" bestFit="1" customWidth="1"/>
    <col min="9231" max="9237" width="0" style="6" hidden="1" customWidth="1"/>
    <col min="9238" max="9472" width="9.140625" style="6"/>
    <col min="9473" max="9473" width="13" style="6" customWidth="1"/>
    <col min="9474" max="9474" width="68.85546875" style="6" customWidth="1"/>
    <col min="9475" max="9475" width="10" style="6" customWidth="1"/>
    <col min="9476" max="9476" width="11.85546875" style="6" customWidth="1"/>
    <col min="9477" max="9477" width="16.5703125" style="6" customWidth="1"/>
    <col min="9478" max="9478" width="15.140625" style="6" customWidth="1"/>
    <col min="9479" max="9479" width="0" style="6" hidden="1" customWidth="1"/>
    <col min="9480" max="9480" width="16" style="6" customWidth="1"/>
    <col min="9481" max="9484" width="0" style="6" hidden="1" customWidth="1"/>
    <col min="9485" max="9485" width="13.42578125" style="6" customWidth="1"/>
    <col min="9486" max="9486" width="12.42578125" style="6" bestFit="1" customWidth="1"/>
    <col min="9487" max="9493" width="0" style="6" hidden="1" customWidth="1"/>
    <col min="9494" max="9728" width="9.140625" style="6"/>
    <col min="9729" max="9729" width="13" style="6" customWidth="1"/>
    <col min="9730" max="9730" width="68.85546875" style="6" customWidth="1"/>
    <col min="9731" max="9731" width="10" style="6" customWidth="1"/>
    <col min="9732" max="9732" width="11.85546875" style="6" customWidth="1"/>
    <col min="9733" max="9733" width="16.5703125" style="6" customWidth="1"/>
    <col min="9734" max="9734" width="15.140625" style="6" customWidth="1"/>
    <col min="9735" max="9735" width="0" style="6" hidden="1" customWidth="1"/>
    <col min="9736" max="9736" width="16" style="6" customWidth="1"/>
    <col min="9737" max="9740" width="0" style="6" hidden="1" customWidth="1"/>
    <col min="9741" max="9741" width="13.42578125" style="6" customWidth="1"/>
    <col min="9742" max="9742" width="12.42578125" style="6" bestFit="1" customWidth="1"/>
    <col min="9743" max="9749" width="0" style="6" hidden="1" customWidth="1"/>
    <col min="9750" max="9984" width="9.140625" style="6"/>
    <col min="9985" max="9985" width="13" style="6" customWidth="1"/>
    <col min="9986" max="9986" width="68.85546875" style="6" customWidth="1"/>
    <col min="9987" max="9987" width="10" style="6" customWidth="1"/>
    <col min="9988" max="9988" width="11.85546875" style="6" customWidth="1"/>
    <col min="9989" max="9989" width="16.5703125" style="6" customWidth="1"/>
    <col min="9990" max="9990" width="15.140625" style="6" customWidth="1"/>
    <col min="9991" max="9991" width="0" style="6" hidden="1" customWidth="1"/>
    <col min="9992" max="9992" width="16" style="6" customWidth="1"/>
    <col min="9993" max="9996" width="0" style="6" hidden="1" customWidth="1"/>
    <col min="9997" max="9997" width="13.42578125" style="6" customWidth="1"/>
    <col min="9998" max="9998" width="12.42578125" style="6" bestFit="1" customWidth="1"/>
    <col min="9999" max="10005" width="0" style="6" hidden="1" customWidth="1"/>
    <col min="10006" max="10240" width="9.140625" style="6"/>
    <col min="10241" max="10241" width="13" style="6" customWidth="1"/>
    <col min="10242" max="10242" width="68.85546875" style="6" customWidth="1"/>
    <col min="10243" max="10243" width="10" style="6" customWidth="1"/>
    <col min="10244" max="10244" width="11.85546875" style="6" customWidth="1"/>
    <col min="10245" max="10245" width="16.5703125" style="6" customWidth="1"/>
    <col min="10246" max="10246" width="15.140625" style="6" customWidth="1"/>
    <col min="10247" max="10247" width="0" style="6" hidden="1" customWidth="1"/>
    <col min="10248" max="10248" width="16" style="6" customWidth="1"/>
    <col min="10249" max="10252" width="0" style="6" hidden="1" customWidth="1"/>
    <col min="10253" max="10253" width="13.42578125" style="6" customWidth="1"/>
    <col min="10254" max="10254" width="12.42578125" style="6" bestFit="1" customWidth="1"/>
    <col min="10255" max="10261" width="0" style="6" hidden="1" customWidth="1"/>
    <col min="10262" max="10496" width="9.140625" style="6"/>
    <col min="10497" max="10497" width="13" style="6" customWidth="1"/>
    <col min="10498" max="10498" width="68.85546875" style="6" customWidth="1"/>
    <col min="10499" max="10499" width="10" style="6" customWidth="1"/>
    <col min="10500" max="10500" width="11.85546875" style="6" customWidth="1"/>
    <col min="10501" max="10501" width="16.5703125" style="6" customWidth="1"/>
    <col min="10502" max="10502" width="15.140625" style="6" customWidth="1"/>
    <col min="10503" max="10503" width="0" style="6" hidden="1" customWidth="1"/>
    <col min="10504" max="10504" width="16" style="6" customWidth="1"/>
    <col min="10505" max="10508" width="0" style="6" hidden="1" customWidth="1"/>
    <col min="10509" max="10509" width="13.42578125" style="6" customWidth="1"/>
    <col min="10510" max="10510" width="12.42578125" style="6" bestFit="1" customWidth="1"/>
    <col min="10511" max="10517" width="0" style="6" hidden="1" customWidth="1"/>
    <col min="10518" max="10752" width="9.140625" style="6"/>
    <col min="10753" max="10753" width="13" style="6" customWidth="1"/>
    <col min="10754" max="10754" width="68.85546875" style="6" customWidth="1"/>
    <col min="10755" max="10755" width="10" style="6" customWidth="1"/>
    <col min="10756" max="10756" width="11.85546875" style="6" customWidth="1"/>
    <col min="10757" max="10757" width="16.5703125" style="6" customWidth="1"/>
    <col min="10758" max="10758" width="15.140625" style="6" customWidth="1"/>
    <col min="10759" max="10759" width="0" style="6" hidden="1" customWidth="1"/>
    <col min="10760" max="10760" width="16" style="6" customWidth="1"/>
    <col min="10761" max="10764" width="0" style="6" hidden="1" customWidth="1"/>
    <col min="10765" max="10765" width="13.42578125" style="6" customWidth="1"/>
    <col min="10766" max="10766" width="12.42578125" style="6" bestFit="1" customWidth="1"/>
    <col min="10767" max="10773" width="0" style="6" hidden="1" customWidth="1"/>
    <col min="10774" max="11008" width="9.140625" style="6"/>
    <col min="11009" max="11009" width="13" style="6" customWidth="1"/>
    <col min="11010" max="11010" width="68.85546875" style="6" customWidth="1"/>
    <col min="11011" max="11011" width="10" style="6" customWidth="1"/>
    <col min="11012" max="11012" width="11.85546875" style="6" customWidth="1"/>
    <col min="11013" max="11013" width="16.5703125" style="6" customWidth="1"/>
    <col min="11014" max="11014" width="15.140625" style="6" customWidth="1"/>
    <col min="11015" max="11015" width="0" style="6" hidden="1" customWidth="1"/>
    <col min="11016" max="11016" width="16" style="6" customWidth="1"/>
    <col min="11017" max="11020" width="0" style="6" hidden="1" customWidth="1"/>
    <col min="11021" max="11021" width="13.42578125" style="6" customWidth="1"/>
    <col min="11022" max="11022" width="12.42578125" style="6" bestFit="1" customWidth="1"/>
    <col min="11023" max="11029" width="0" style="6" hidden="1" customWidth="1"/>
    <col min="11030" max="11264" width="9.140625" style="6"/>
    <col min="11265" max="11265" width="13" style="6" customWidth="1"/>
    <col min="11266" max="11266" width="68.85546875" style="6" customWidth="1"/>
    <col min="11267" max="11267" width="10" style="6" customWidth="1"/>
    <col min="11268" max="11268" width="11.85546875" style="6" customWidth="1"/>
    <col min="11269" max="11269" width="16.5703125" style="6" customWidth="1"/>
    <col min="11270" max="11270" width="15.140625" style="6" customWidth="1"/>
    <col min="11271" max="11271" width="0" style="6" hidden="1" customWidth="1"/>
    <col min="11272" max="11272" width="16" style="6" customWidth="1"/>
    <col min="11273" max="11276" width="0" style="6" hidden="1" customWidth="1"/>
    <col min="11277" max="11277" width="13.42578125" style="6" customWidth="1"/>
    <col min="11278" max="11278" width="12.42578125" style="6" bestFit="1" customWidth="1"/>
    <col min="11279" max="11285" width="0" style="6" hidden="1" customWidth="1"/>
    <col min="11286" max="11520" width="9.140625" style="6"/>
    <col min="11521" max="11521" width="13" style="6" customWidth="1"/>
    <col min="11522" max="11522" width="68.85546875" style="6" customWidth="1"/>
    <col min="11523" max="11523" width="10" style="6" customWidth="1"/>
    <col min="11524" max="11524" width="11.85546875" style="6" customWidth="1"/>
    <col min="11525" max="11525" width="16.5703125" style="6" customWidth="1"/>
    <col min="11526" max="11526" width="15.140625" style="6" customWidth="1"/>
    <col min="11527" max="11527" width="0" style="6" hidden="1" customWidth="1"/>
    <col min="11528" max="11528" width="16" style="6" customWidth="1"/>
    <col min="11529" max="11532" width="0" style="6" hidden="1" customWidth="1"/>
    <col min="11533" max="11533" width="13.42578125" style="6" customWidth="1"/>
    <col min="11534" max="11534" width="12.42578125" style="6" bestFit="1" customWidth="1"/>
    <col min="11535" max="11541" width="0" style="6" hidden="1" customWidth="1"/>
    <col min="11542" max="11776" width="9.140625" style="6"/>
    <col min="11777" max="11777" width="13" style="6" customWidth="1"/>
    <col min="11778" max="11778" width="68.85546875" style="6" customWidth="1"/>
    <col min="11779" max="11779" width="10" style="6" customWidth="1"/>
    <col min="11780" max="11780" width="11.85546875" style="6" customWidth="1"/>
    <col min="11781" max="11781" width="16.5703125" style="6" customWidth="1"/>
    <col min="11782" max="11782" width="15.140625" style="6" customWidth="1"/>
    <col min="11783" max="11783" width="0" style="6" hidden="1" customWidth="1"/>
    <col min="11784" max="11784" width="16" style="6" customWidth="1"/>
    <col min="11785" max="11788" width="0" style="6" hidden="1" customWidth="1"/>
    <col min="11789" max="11789" width="13.42578125" style="6" customWidth="1"/>
    <col min="11790" max="11790" width="12.42578125" style="6" bestFit="1" customWidth="1"/>
    <col min="11791" max="11797" width="0" style="6" hidden="1" customWidth="1"/>
    <col min="11798" max="12032" width="9.140625" style="6"/>
    <col min="12033" max="12033" width="13" style="6" customWidth="1"/>
    <col min="12034" max="12034" width="68.85546875" style="6" customWidth="1"/>
    <col min="12035" max="12035" width="10" style="6" customWidth="1"/>
    <col min="12036" max="12036" width="11.85546875" style="6" customWidth="1"/>
    <col min="12037" max="12037" width="16.5703125" style="6" customWidth="1"/>
    <col min="12038" max="12038" width="15.140625" style="6" customWidth="1"/>
    <col min="12039" max="12039" width="0" style="6" hidden="1" customWidth="1"/>
    <col min="12040" max="12040" width="16" style="6" customWidth="1"/>
    <col min="12041" max="12044" width="0" style="6" hidden="1" customWidth="1"/>
    <col min="12045" max="12045" width="13.42578125" style="6" customWidth="1"/>
    <col min="12046" max="12046" width="12.42578125" style="6" bestFit="1" customWidth="1"/>
    <col min="12047" max="12053" width="0" style="6" hidden="1" customWidth="1"/>
    <col min="12054" max="12288" width="9.140625" style="6"/>
    <col min="12289" max="12289" width="13" style="6" customWidth="1"/>
    <col min="12290" max="12290" width="68.85546875" style="6" customWidth="1"/>
    <col min="12291" max="12291" width="10" style="6" customWidth="1"/>
    <col min="12292" max="12292" width="11.85546875" style="6" customWidth="1"/>
    <col min="12293" max="12293" width="16.5703125" style="6" customWidth="1"/>
    <col min="12294" max="12294" width="15.140625" style="6" customWidth="1"/>
    <col min="12295" max="12295" width="0" style="6" hidden="1" customWidth="1"/>
    <col min="12296" max="12296" width="16" style="6" customWidth="1"/>
    <col min="12297" max="12300" width="0" style="6" hidden="1" customWidth="1"/>
    <col min="12301" max="12301" width="13.42578125" style="6" customWidth="1"/>
    <col min="12302" max="12302" width="12.42578125" style="6" bestFit="1" customWidth="1"/>
    <col min="12303" max="12309" width="0" style="6" hidden="1" customWidth="1"/>
    <col min="12310" max="12544" width="9.140625" style="6"/>
    <col min="12545" max="12545" width="13" style="6" customWidth="1"/>
    <col min="12546" max="12546" width="68.85546875" style="6" customWidth="1"/>
    <col min="12547" max="12547" width="10" style="6" customWidth="1"/>
    <col min="12548" max="12548" width="11.85546875" style="6" customWidth="1"/>
    <col min="12549" max="12549" width="16.5703125" style="6" customWidth="1"/>
    <col min="12550" max="12550" width="15.140625" style="6" customWidth="1"/>
    <col min="12551" max="12551" width="0" style="6" hidden="1" customWidth="1"/>
    <col min="12552" max="12552" width="16" style="6" customWidth="1"/>
    <col min="12553" max="12556" width="0" style="6" hidden="1" customWidth="1"/>
    <col min="12557" max="12557" width="13.42578125" style="6" customWidth="1"/>
    <col min="12558" max="12558" width="12.42578125" style="6" bestFit="1" customWidth="1"/>
    <col min="12559" max="12565" width="0" style="6" hidden="1" customWidth="1"/>
    <col min="12566" max="12800" width="9.140625" style="6"/>
    <col min="12801" max="12801" width="13" style="6" customWidth="1"/>
    <col min="12802" max="12802" width="68.85546875" style="6" customWidth="1"/>
    <col min="12803" max="12803" width="10" style="6" customWidth="1"/>
    <col min="12804" max="12804" width="11.85546875" style="6" customWidth="1"/>
    <col min="12805" max="12805" width="16.5703125" style="6" customWidth="1"/>
    <col min="12806" max="12806" width="15.140625" style="6" customWidth="1"/>
    <col min="12807" max="12807" width="0" style="6" hidden="1" customWidth="1"/>
    <col min="12808" max="12808" width="16" style="6" customWidth="1"/>
    <col min="12809" max="12812" width="0" style="6" hidden="1" customWidth="1"/>
    <col min="12813" max="12813" width="13.42578125" style="6" customWidth="1"/>
    <col min="12814" max="12814" width="12.42578125" style="6" bestFit="1" customWidth="1"/>
    <col min="12815" max="12821" width="0" style="6" hidden="1" customWidth="1"/>
    <col min="12822" max="13056" width="9.140625" style="6"/>
    <col min="13057" max="13057" width="13" style="6" customWidth="1"/>
    <col min="13058" max="13058" width="68.85546875" style="6" customWidth="1"/>
    <col min="13059" max="13059" width="10" style="6" customWidth="1"/>
    <col min="13060" max="13060" width="11.85546875" style="6" customWidth="1"/>
    <col min="13061" max="13061" width="16.5703125" style="6" customWidth="1"/>
    <col min="13062" max="13062" width="15.140625" style="6" customWidth="1"/>
    <col min="13063" max="13063" width="0" style="6" hidden="1" customWidth="1"/>
    <col min="13064" max="13064" width="16" style="6" customWidth="1"/>
    <col min="13065" max="13068" width="0" style="6" hidden="1" customWidth="1"/>
    <col min="13069" max="13069" width="13.42578125" style="6" customWidth="1"/>
    <col min="13070" max="13070" width="12.42578125" style="6" bestFit="1" customWidth="1"/>
    <col min="13071" max="13077" width="0" style="6" hidden="1" customWidth="1"/>
    <col min="13078" max="13312" width="9.140625" style="6"/>
    <col min="13313" max="13313" width="13" style="6" customWidth="1"/>
    <col min="13314" max="13314" width="68.85546875" style="6" customWidth="1"/>
    <col min="13315" max="13315" width="10" style="6" customWidth="1"/>
    <col min="13316" max="13316" width="11.85546875" style="6" customWidth="1"/>
    <col min="13317" max="13317" width="16.5703125" style="6" customWidth="1"/>
    <col min="13318" max="13318" width="15.140625" style="6" customWidth="1"/>
    <col min="13319" max="13319" width="0" style="6" hidden="1" customWidth="1"/>
    <col min="13320" max="13320" width="16" style="6" customWidth="1"/>
    <col min="13321" max="13324" width="0" style="6" hidden="1" customWidth="1"/>
    <col min="13325" max="13325" width="13.42578125" style="6" customWidth="1"/>
    <col min="13326" max="13326" width="12.42578125" style="6" bestFit="1" customWidth="1"/>
    <col min="13327" max="13333" width="0" style="6" hidden="1" customWidth="1"/>
    <col min="13334" max="13568" width="9.140625" style="6"/>
    <col min="13569" max="13569" width="13" style="6" customWidth="1"/>
    <col min="13570" max="13570" width="68.85546875" style="6" customWidth="1"/>
    <col min="13571" max="13571" width="10" style="6" customWidth="1"/>
    <col min="13572" max="13572" width="11.85546875" style="6" customWidth="1"/>
    <col min="13573" max="13573" width="16.5703125" style="6" customWidth="1"/>
    <col min="13574" max="13574" width="15.140625" style="6" customWidth="1"/>
    <col min="13575" max="13575" width="0" style="6" hidden="1" customWidth="1"/>
    <col min="13576" max="13576" width="16" style="6" customWidth="1"/>
    <col min="13577" max="13580" width="0" style="6" hidden="1" customWidth="1"/>
    <col min="13581" max="13581" width="13.42578125" style="6" customWidth="1"/>
    <col min="13582" max="13582" width="12.42578125" style="6" bestFit="1" customWidth="1"/>
    <col min="13583" max="13589" width="0" style="6" hidden="1" customWidth="1"/>
    <col min="13590" max="13824" width="9.140625" style="6"/>
    <col min="13825" max="13825" width="13" style="6" customWidth="1"/>
    <col min="13826" max="13826" width="68.85546875" style="6" customWidth="1"/>
    <col min="13827" max="13827" width="10" style="6" customWidth="1"/>
    <col min="13828" max="13828" width="11.85546875" style="6" customWidth="1"/>
    <col min="13829" max="13829" width="16.5703125" style="6" customWidth="1"/>
    <col min="13830" max="13830" width="15.140625" style="6" customWidth="1"/>
    <col min="13831" max="13831" width="0" style="6" hidden="1" customWidth="1"/>
    <col min="13832" max="13832" width="16" style="6" customWidth="1"/>
    <col min="13833" max="13836" width="0" style="6" hidden="1" customWidth="1"/>
    <col min="13837" max="13837" width="13.42578125" style="6" customWidth="1"/>
    <col min="13838" max="13838" width="12.42578125" style="6" bestFit="1" customWidth="1"/>
    <col min="13839" max="13845" width="0" style="6" hidden="1" customWidth="1"/>
    <col min="13846" max="14080" width="9.140625" style="6"/>
    <col min="14081" max="14081" width="13" style="6" customWidth="1"/>
    <col min="14082" max="14082" width="68.85546875" style="6" customWidth="1"/>
    <col min="14083" max="14083" width="10" style="6" customWidth="1"/>
    <col min="14084" max="14084" width="11.85546875" style="6" customWidth="1"/>
    <col min="14085" max="14085" width="16.5703125" style="6" customWidth="1"/>
    <col min="14086" max="14086" width="15.140625" style="6" customWidth="1"/>
    <col min="14087" max="14087" width="0" style="6" hidden="1" customWidth="1"/>
    <col min="14088" max="14088" width="16" style="6" customWidth="1"/>
    <col min="14089" max="14092" width="0" style="6" hidden="1" customWidth="1"/>
    <col min="14093" max="14093" width="13.42578125" style="6" customWidth="1"/>
    <col min="14094" max="14094" width="12.42578125" style="6" bestFit="1" customWidth="1"/>
    <col min="14095" max="14101" width="0" style="6" hidden="1" customWidth="1"/>
    <col min="14102" max="14336" width="9.140625" style="6"/>
    <col min="14337" max="14337" width="13" style="6" customWidth="1"/>
    <col min="14338" max="14338" width="68.85546875" style="6" customWidth="1"/>
    <col min="14339" max="14339" width="10" style="6" customWidth="1"/>
    <col min="14340" max="14340" width="11.85546875" style="6" customWidth="1"/>
    <col min="14341" max="14341" width="16.5703125" style="6" customWidth="1"/>
    <col min="14342" max="14342" width="15.140625" style="6" customWidth="1"/>
    <col min="14343" max="14343" width="0" style="6" hidden="1" customWidth="1"/>
    <col min="14344" max="14344" width="16" style="6" customWidth="1"/>
    <col min="14345" max="14348" width="0" style="6" hidden="1" customWidth="1"/>
    <col min="14349" max="14349" width="13.42578125" style="6" customWidth="1"/>
    <col min="14350" max="14350" width="12.42578125" style="6" bestFit="1" customWidth="1"/>
    <col min="14351" max="14357" width="0" style="6" hidden="1" customWidth="1"/>
    <col min="14358" max="14592" width="9.140625" style="6"/>
    <col min="14593" max="14593" width="13" style="6" customWidth="1"/>
    <col min="14594" max="14594" width="68.85546875" style="6" customWidth="1"/>
    <col min="14595" max="14595" width="10" style="6" customWidth="1"/>
    <col min="14596" max="14596" width="11.85546875" style="6" customWidth="1"/>
    <col min="14597" max="14597" width="16.5703125" style="6" customWidth="1"/>
    <col min="14598" max="14598" width="15.140625" style="6" customWidth="1"/>
    <col min="14599" max="14599" width="0" style="6" hidden="1" customWidth="1"/>
    <col min="14600" max="14600" width="16" style="6" customWidth="1"/>
    <col min="14601" max="14604" width="0" style="6" hidden="1" customWidth="1"/>
    <col min="14605" max="14605" width="13.42578125" style="6" customWidth="1"/>
    <col min="14606" max="14606" width="12.42578125" style="6" bestFit="1" customWidth="1"/>
    <col min="14607" max="14613" width="0" style="6" hidden="1" customWidth="1"/>
    <col min="14614" max="14848" width="9.140625" style="6"/>
    <col min="14849" max="14849" width="13" style="6" customWidth="1"/>
    <col min="14850" max="14850" width="68.85546875" style="6" customWidth="1"/>
    <col min="14851" max="14851" width="10" style="6" customWidth="1"/>
    <col min="14852" max="14852" width="11.85546875" style="6" customWidth="1"/>
    <col min="14853" max="14853" width="16.5703125" style="6" customWidth="1"/>
    <col min="14854" max="14854" width="15.140625" style="6" customWidth="1"/>
    <col min="14855" max="14855" width="0" style="6" hidden="1" customWidth="1"/>
    <col min="14856" max="14856" width="16" style="6" customWidth="1"/>
    <col min="14857" max="14860" width="0" style="6" hidden="1" customWidth="1"/>
    <col min="14861" max="14861" width="13.42578125" style="6" customWidth="1"/>
    <col min="14862" max="14862" width="12.42578125" style="6" bestFit="1" customWidth="1"/>
    <col min="14863" max="14869" width="0" style="6" hidden="1" customWidth="1"/>
    <col min="14870" max="15104" width="9.140625" style="6"/>
    <col min="15105" max="15105" width="13" style="6" customWidth="1"/>
    <col min="15106" max="15106" width="68.85546875" style="6" customWidth="1"/>
    <col min="15107" max="15107" width="10" style="6" customWidth="1"/>
    <col min="15108" max="15108" width="11.85546875" style="6" customWidth="1"/>
    <col min="15109" max="15109" width="16.5703125" style="6" customWidth="1"/>
    <col min="15110" max="15110" width="15.140625" style="6" customWidth="1"/>
    <col min="15111" max="15111" width="0" style="6" hidden="1" customWidth="1"/>
    <col min="15112" max="15112" width="16" style="6" customWidth="1"/>
    <col min="15113" max="15116" width="0" style="6" hidden="1" customWidth="1"/>
    <col min="15117" max="15117" width="13.42578125" style="6" customWidth="1"/>
    <col min="15118" max="15118" width="12.42578125" style="6" bestFit="1" customWidth="1"/>
    <col min="15119" max="15125" width="0" style="6" hidden="1" customWidth="1"/>
    <col min="15126" max="15360" width="9.140625" style="6"/>
    <col min="15361" max="15361" width="13" style="6" customWidth="1"/>
    <col min="15362" max="15362" width="68.85546875" style="6" customWidth="1"/>
    <col min="15363" max="15363" width="10" style="6" customWidth="1"/>
    <col min="15364" max="15364" width="11.85546875" style="6" customWidth="1"/>
    <col min="15365" max="15365" width="16.5703125" style="6" customWidth="1"/>
    <col min="15366" max="15366" width="15.140625" style="6" customWidth="1"/>
    <col min="15367" max="15367" width="0" style="6" hidden="1" customWidth="1"/>
    <col min="15368" max="15368" width="16" style="6" customWidth="1"/>
    <col min="15369" max="15372" width="0" style="6" hidden="1" customWidth="1"/>
    <col min="15373" max="15373" width="13.42578125" style="6" customWidth="1"/>
    <col min="15374" max="15374" width="12.42578125" style="6" bestFit="1" customWidth="1"/>
    <col min="15375" max="15381" width="0" style="6" hidden="1" customWidth="1"/>
    <col min="15382" max="15616" width="9.140625" style="6"/>
    <col min="15617" max="15617" width="13" style="6" customWidth="1"/>
    <col min="15618" max="15618" width="68.85546875" style="6" customWidth="1"/>
    <col min="15619" max="15619" width="10" style="6" customWidth="1"/>
    <col min="15620" max="15620" width="11.85546875" style="6" customWidth="1"/>
    <col min="15621" max="15621" width="16.5703125" style="6" customWidth="1"/>
    <col min="15622" max="15622" width="15.140625" style="6" customWidth="1"/>
    <col min="15623" max="15623" width="0" style="6" hidden="1" customWidth="1"/>
    <col min="15624" max="15624" width="16" style="6" customWidth="1"/>
    <col min="15625" max="15628" width="0" style="6" hidden="1" customWidth="1"/>
    <col min="15629" max="15629" width="13.42578125" style="6" customWidth="1"/>
    <col min="15630" max="15630" width="12.42578125" style="6" bestFit="1" customWidth="1"/>
    <col min="15631" max="15637" width="0" style="6" hidden="1" customWidth="1"/>
    <col min="15638" max="15872" width="9.140625" style="6"/>
    <col min="15873" max="15873" width="13" style="6" customWidth="1"/>
    <col min="15874" max="15874" width="68.85546875" style="6" customWidth="1"/>
    <col min="15875" max="15875" width="10" style="6" customWidth="1"/>
    <col min="15876" max="15876" width="11.85546875" style="6" customWidth="1"/>
    <col min="15877" max="15877" width="16.5703125" style="6" customWidth="1"/>
    <col min="15878" max="15878" width="15.140625" style="6" customWidth="1"/>
    <col min="15879" max="15879" width="0" style="6" hidden="1" customWidth="1"/>
    <col min="15880" max="15880" width="16" style="6" customWidth="1"/>
    <col min="15881" max="15884" width="0" style="6" hidden="1" customWidth="1"/>
    <col min="15885" max="15885" width="13.42578125" style="6" customWidth="1"/>
    <col min="15886" max="15886" width="12.42578125" style="6" bestFit="1" customWidth="1"/>
    <col min="15887" max="15893" width="0" style="6" hidden="1" customWidth="1"/>
    <col min="15894" max="16128" width="9.140625" style="6"/>
    <col min="16129" max="16129" width="13" style="6" customWidth="1"/>
    <col min="16130" max="16130" width="68.85546875" style="6" customWidth="1"/>
    <col min="16131" max="16131" width="10" style="6" customWidth="1"/>
    <col min="16132" max="16132" width="11.85546875" style="6" customWidth="1"/>
    <col min="16133" max="16133" width="16.5703125" style="6" customWidth="1"/>
    <col min="16134" max="16134" width="15.140625" style="6" customWidth="1"/>
    <col min="16135" max="16135" width="0" style="6" hidden="1" customWidth="1"/>
    <col min="16136" max="16136" width="16" style="6" customWidth="1"/>
    <col min="16137" max="16140" width="0" style="6" hidden="1" customWidth="1"/>
    <col min="16141" max="16141" width="13.42578125" style="6" customWidth="1"/>
    <col min="16142" max="16142" width="12.42578125" style="6" bestFit="1" customWidth="1"/>
    <col min="16143" max="16149" width="0" style="6" hidden="1" customWidth="1"/>
    <col min="16150" max="16384" width="9.140625" style="6"/>
  </cols>
  <sheetData>
    <row r="1" spans="1:13" ht="0.75" customHeight="1" x14ac:dyDescent="0.25">
      <c r="A1" s="1"/>
      <c r="B1" s="2"/>
      <c r="C1" s="2"/>
      <c r="D1" s="3"/>
      <c r="E1" s="4"/>
      <c r="F1" s="4"/>
      <c r="G1" s="4"/>
      <c r="H1" s="5"/>
      <c r="I1" s="5"/>
      <c r="J1" s="5"/>
      <c r="K1" s="5"/>
    </row>
    <row r="2" spans="1:13" ht="21" customHeight="1" x14ac:dyDescent="0.25">
      <c r="A2" s="1"/>
      <c r="B2" s="7"/>
      <c r="C2" s="8"/>
      <c r="D2" s="9"/>
      <c r="E2" s="295" t="s">
        <v>321</v>
      </c>
      <c r="F2" s="293"/>
      <c r="G2" s="293"/>
      <c r="H2" s="293"/>
      <c r="I2" s="10"/>
      <c r="J2" s="5"/>
    </row>
    <row r="3" spans="1:13" ht="20.25" customHeight="1" x14ac:dyDescent="0.25">
      <c r="A3" s="1"/>
      <c r="B3" s="7"/>
      <c r="C3" s="8"/>
      <c r="D3" s="4"/>
      <c r="E3" s="293" t="s">
        <v>541</v>
      </c>
      <c r="F3" s="293"/>
      <c r="G3" s="293"/>
      <c r="H3" s="293"/>
      <c r="I3" s="10"/>
      <c r="J3" s="5"/>
      <c r="L3" s="11"/>
    </row>
    <row r="4" spans="1:13" ht="19.5" customHeight="1" x14ac:dyDescent="0.25">
      <c r="A4" s="1"/>
      <c r="B4" s="7"/>
      <c r="C4" s="8"/>
      <c r="D4" s="4"/>
      <c r="E4" s="293" t="s">
        <v>322</v>
      </c>
      <c r="F4" s="293"/>
      <c r="G4" s="293"/>
      <c r="H4" s="293"/>
      <c r="I4" s="10"/>
      <c r="J4" s="5"/>
      <c r="L4" s="11"/>
    </row>
    <row r="5" spans="1:13" ht="18.75" customHeight="1" x14ac:dyDescent="0.25">
      <c r="A5" s="1"/>
      <c r="B5" s="293" t="s">
        <v>2</v>
      </c>
      <c r="C5" s="293"/>
      <c r="D5" s="293"/>
      <c r="E5" s="293"/>
      <c r="F5" s="293"/>
      <c r="G5" s="293"/>
      <c r="H5" s="293"/>
      <c r="I5" s="10"/>
      <c r="J5" s="5"/>
      <c r="L5" s="12"/>
    </row>
    <row r="6" spans="1:13" ht="19.5" customHeight="1" x14ac:dyDescent="0.25">
      <c r="A6" s="1"/>
      <c r="B6" s="13"/>
      <c r="C6" s="2"/>
      <c r="D6" s="3"/>
      <c r="E6" s="292" t="s">
        <v>3</v>
      </c>
      <c r="F6" s="292"/>
      <c r="G6" s="292"/>
      <c r="H6" s="292"/>
      <c r="I6" s="10"/>
      <c r="J6" s="5"/>
      <c r="L6" s="14"/>
    </row>
    <row r="7" spans="1:13" ht="19.5" customHeight="1" x14ac:dyDescent="0.25">
      <c r="A7" s="15"/>
      <c r="B7" s="13"/>
      <c r="C7" s="16"/>
      <c r="D7" s="3"/>
      <c r="E7" s="17"/>
      <c r="F7" s="18"/>
      <c r="G7" s="18"/>
      <c r="H7" s="18"/>
      <c r="I7" s="10"/>
      <c r="J7" s="5"/>
      <c r="L7" s="14"/>
    </row>
    <row r="8" spans="1:13" ht="38.25" customHeight="1" x14ac:dyDescent="0.25">
      <c r="A8" s="294" t="s">
        <v>323</v>
      </c>
      <c r="B8" s="294"/>
      <c r="C8" s="294"/>
      <c r="D8" s="294"/>
      <c r="E8" s="294"/>
      <c r="F8" s="294"/>
      <c r="G8" s="294"/>
      <c r="H8" s="294"/>
      <c r="I8" s="19"/>
    </row>
    <row r="9" spans="1:13" ht="75.75" customHeight="1" x14ac:dyDescent="0.2">
      <c r="A9" s="20" t="s">
        <v>5</v>
      </c>
      <c r="B9" s="20" t="s">
        <v>6</v>
      </c>
      <c r="C9" s="20" t="s">
        <v>7</v>
      </c>
      <c r="D9" s="20" t="s">
        <v>8</v>
      </c>
      <c r="E9" s="20" t="s">
        <v>9</v>
      </c>
      <c r="F9" s="20" t="s">
        <v>10</v>
      </c>
      <c r="G9" s="20" t="s">
        <v>11</v>
      </c>
      <c r="H9" s="21" t="s">
        <v>12</v>
      </c>
      <c r="I9" s="22"/>
      <c r="J9" s="23" t="s">
        <v>13</v>
      </c>
      <c r="K9" s="24"/>
      <c r="L9" s="25"/>
    </row>
    <row r="10" spans="1:13" ht="15" x14ac:dyDescent="0.2">
      <c r="A10" s="26">
        <v>1</v>
      </c>
      <c r="B10" s="26">
        <v>2</v>
      </c>
      <c r="C10" s="26" t="s">
        <v>14</v>
      </c>
      <c r="D10" s="26" t="s">
        <v>15</v>
      </c>
      <c r="E10" s="26" t="s">
        <v>16</v>
      </c>
      <c r="F10" s="26" t="s">
        <v>17</v>
      </c>
      <c r="G10" s="26" t="s">
        <v>18</v>
      </c>
      <c r="H10" s="27">
        <v>8</v>
      </c>
      <c r="I10" s="28">
        <v>9</v>
      </c>
      <c r="J10" s="28">
        <v>10</v>
      </c>
      <c r="K10" s="28">
        <v>11</v>
      </c>
      <c r="L10" s="28">
        <v>12</v>
      </c>
    </row>
    <row r="11" spans="1:13" s="19" customFormat="1" ht="20.100000000000001" hidden="1" customHeight="1" x14ac:dyDescent="0.3">
      <c r="A11" s="29" t="s">
        <v>19</v>
      </c>
      <c r="B11" s="30" t="s">
        <v>20</v>
      </c>
      <c r="C11" s="31" t="s">
        <v>21</v>
      </c>
      <c r="D11" s="29" t="s">
        <v>22</v>
      </c>
      <c r="E11" s="29" t="s">
        <v>23</v>
      </c>
      <c r="F11" s="29" t="s">
        <v>24</v>
      </c>
      <c r="G11" s="29" t="s">
        <v>25</v>
      </c>
      <c r="H11" s="32">
        <v>60</v>
      </c>
      <c r="I11" s="33"/>
      <c r="J11" s="33"/>
      <c r="K11" s="33"/>
      <c r="L11" s="33"/>
      <c r="M11" s="34"/>
    </row>
    <row r="12" spans="1:13" s="19" customFormat="1" ht="20.100000000000001" customHeight="1" x14ac:dyDescent="0.3">
      <c r="A12" s="132" t="s">
        <v>28</v>
      </c>
      <c r="B12" s="133" t="s">
        <v>29</v>
      </c>
      <c r="C12" s="132" t="s">
        <v>21</v>
      </c>
      <c r="D12" s="133" t="s">
        <v>324</v>
      </c>
      <c r="E12" s="132"/>
      <c r="F12" s="132"/>
      <c r="G12" s="132"/>
      <c r="H12" s="134">
        <f>H13+H16+H22+H31+H38+H41</f>
        <v>29662.299999999996</v>
      </c>
      <c r="I12" s="33"/>
      <c r="J12" s="33"/>
      <c r="K12" s="33"/>
      <c r="L12" s="33"/>
      <c r="M12" s="34"/>
    </row>
    <row r="13" spans="1:13" s="19" customFormat="1" ht="51.6" customHeight="1" x14ac:dyDescent="0.3">
      <c r="A13" s="75" t="s">
        <v>325</v>
      </c>
      <c r="B13" s="135" t="s">
        <v>273</v>
      </c>
      <c r="C13" s="75" t="s">
        <v>21</v>
      </c>
      <c r="D13" s="136" t="s">
        <v>326</v>
      </c>
      <c r="E13" s="75"/>
      <c r="F13" s="75"/>
      <c r="G13" s="75"/>
      <c r="H13" s="137">
        <f>H14</f>
        <v>1044.2</v>
      </c>
      <c r="I13" s="33"/>
      <c r="J13" s="33"/>
      <c r="K13" s="33"/>
      <c r="L13" s="33"/>
      <c r="M13" s="92">
        <f>H13+H16</f>
        <v>6484.7999999999993</v>
      </c>
    </row>
    <row r="14" spans="1:13" s="19" customFormat="1" ht="33" customHeight="1" x14ac:dyDescent="0.3">
      <c r="A14" s="138"/>
      <c r="B14" s="139" t="s">
        <v>276</v>
      </c>
      <c r="C14" s="138" t="s">
        <v>21</v>
      </c>
      <c r="D14" s="138" t="s">
        <v>327</v>
      </c>
      <c r="E14" s="138" t="s">
        <v>277</v>
      </c>
      <c r="F14" s="138"/>
      <c r="G14" s="138"/>
      <c r="H14" s="140">
        <f>H15</f>
        <v>1044.2</v>
      </c>
      <c r="I14" s="33"/>
      <c r="J14" s="33"/>
      <c r="K14" s="33"/>
      <c r="L14" s="33"/>
      <c r="M14" s="34"/>
    </row>
    <row r="15" spans="1:13" s="19" customFormat="1" ht="93.95" customHeight="1" x14ac:dyDescent="0.3">
      <c r="A15" s="138"/>
      <c r="B15" s="42" t="s">
        <v>38</v>
      </c>
      <c r="C15" s="138" t="s">
        <v>21</v>
      </c>
      <c r="D15" s="138" t="s">
        <v>327</v>
      </c>
      <c r="E15" s="138" t="s">
        <v>277</v>
      </c>
      <c r="F15" s="138" t="s">
        <v>39</v>
      </c>
      <c r="G15" s="138"/>
      <c r="H15" s="140">
        <v>1044.2</v>
      </c>
      <c r="I15" s="33"/>
      <c r="J15" s="33"/>
      <c r="K15" s="33"/>
      <c r="L15" s="33"/>
      <c r="M15" s="92"/>
    </row>
    <row r="16" spans="1:13" s="19" customFormat="1" ht="72" customHeight="1" x14ac:dyDescent="0.3">
      <c r="A16" s="141" t="s">
        <v>67</v>
      </c>
      <c r="B16" s="142" t="s">
        <v>279</v>
      </c>
      <c r="C16" s="75" t="s">
        <v>21</v>
      </c>
      <c r="D16" s="143" t="s">
        <v>328</v>
      </c>
      <c r="E16" s="141"/>
      <c r="F16" s="141"/>
      <c r="G16" s="141"/>
      <c r="H16" s="137">
        <f>H17+H18</f>
        <v>5440.5999999999995</v>
      </c>
      <c r="I16" s="33"/>
      <c r="J16" s="33"/>
      <c r="K16" s="33"/>
      <c r="L16" s="33"/>
      <c r="M16" s="34"/>
    </row>
    <row r="17" spans="1:21" s="19" customFormat="1" ht="42.6" customHeight="1" x14ac:dyDescent="0.3">
      <c r="A17" s="29" t="s">
        <v>70</v>
      </c>
      <c r="B17" s="144" t="s">
        <v>281</v>
      </c>
      <c r="C17" s="145" t="s">
        <v>21</v>
      </c>
      <c r="D17" s="29" t="s">
        <v>329</v>
      </c>
      <c r="E17" s="29" t="s">
        <v>282</v>
      </c>
      <c r="F17" s="29" t="s">
        <v>109</v>
      </c>
      <c r="G17" s="29"/>
      <c r="H17" s="32">
        <v>124.2</v>
      </c>
      <c r="I17" s="33"/>
      <c r="J17" s="33"/>
      <c r="K17" s="33"/>
      <c r="L17" s="33"/>
      <c r="M17" s="34"/>
    </row>
    <row r="18" spans="1:21" s="19" customFormat="1" ht="42" customHeight="1" x14ac:dyDescent="0.3">
      <c r="A18" s="29"/>
      <c r="B18" s="51" t="s">
        <v>286</v>
      </c>
      <c r="C18" s="41" t="s">
        <v>21</v>
      </c>
      <c r="D18" s="38" t="s">
        <v>329</v>
      </c>
      <c r="E18" s="38" t="s">
        <v>287</v>
      </c>
      <c r="F18" s="38"/>
      <c r="G18" s="38"/>
      <c r="H18" s="39">
        <f>H19+H20+H21</f>
        <v>5316.4</v>
      </c>
      <c r="I18" s="33"/>
      <c r="J18" s="33"/>
      <c r="K18" s="33"/>
      <c r="L18" s="33"/>
      <c r="M18" s="34"/>
    </row>
    <row r="19" spans="1:21" s="19" customFormat="1" ht="98.1" customHeight="1" x14ac:dyDescent="0.3">
      <c r="A19" s="29" t="s">
        <v>330</v>
      </c>
      <c r="B19" s="42" t="s">
        <v>38</v>
      </c>
      <c r="C19" s="41" t="s">
        <v>21</v>
      </c>
      <c r="D19" s="38" t="s">
        <v>329</v>
      </c>
      <c r="E19" s="38" t="s">
        <v>287</v>
      </c>
      <c r="F19" s="38" t="s">
        <v>39</v>
      </c>
      <c r="G19" s="38"/>
      <c r="H19" s="39">
        <v>3126.1</v>
      </c>
      <c r="I19" s="33"/>
      <c r="J19" s="33"/>
      <c r="K19" s="33"/>
      <c r="L19" s="33"/>
      <c r="M19" s="34"/>
    </row>
    <row r="20" spans="1:21" s="19" customFormat="1" ht="44.1" customHeight="1" x14ac:dyDescent="0.3">
      <c r="A20" s="29"/>
      <c r="B20" s="64" t="s">
        <v>53</v>
      </c>
      <c r="C20" s="145" t="s">
        <v>21</v>
      </c>
      <c r="D20" s="29" t="s">
        <v>329</v>
      </c>
      <c r="E20" s="29" t="s">
        <v>287</v>
      </c>
      <c r="F20" s="29" t="s">
        <v>54</v>
      </c>
      <c r="G20" s="29"/>
      <c r="H20" s="32">
        <v>2157.3000000000002</v>
      </c>
      <c r="I20" s="33"/>
      <c r="J20" s="33"/>
      <c r="K20" s="33"/>
      <c r="L20" s="33"/>
      <c r="M20" s="34"/>
    </row>
    <row r="21" spans="1:21" s="19" customFormat="1" ht="20.100000000000001" customHeight="1" x14ac:dyDescent="0.3">
      <c r="A21" s="29"/>
      <c r="B21" s="51" t="s">
        <v>57</v>
      </c>
      <c r="C21" s="41" t="s">
        <v>21</v>
      </c>
      <c r="D21" s="29" t="s">
        <v>331</v>
      </c>
      <c r="E21" s="29" t="s">
        <v>287</v>
      </c>
      <c r="F21" s="29" t="s">
        <v>58</v>
      </c>
      <c r="G21" s="29"/>
      <c r="H21" s="32">
        <v>33</v>
      </c>
      <c r="I21" s="33"/>
      <c r="J21" s="33"/>
      <c r="K21" s="33"/>
      <c r="L21" s="33"/>
      <c r="M21" s="34"/>
    </row>
    <row r="22" spans="1:21" s="19" customFormat="1" ht="69.95" customHeight="1" x14ac:dyDescent="0.3">
      <c r="A22" s="141" t="s">
        <v>76</v>
      </c>
      <c r="B22" s="146" t="s">
        <v>33</v>
      </c>
      <c r="C22" s="74"/>
      <c r="D22" s="143" t="s">
        <v>332</v>
      </c>
      <c r="E22" s="141"/>
      <c r="F22" s="141"/>
      <c r="G22" s="141"/>
      <c r="H22" s="137">
        <f>H23+H25+H29</f>
        <v>11708.300000000001</v>
      </c>
      <c r="I22" s="33"/>
      <c r="J22" s="33"/>
      <c r="K22" s="33"/>
      <c r="L22" s="33"/>
      <c r="M22" s="34"/>
    </row>
    <row r="23" spans="1:21" s="19" customFormat="1" ht="20.100000000000001" customHeight="1" x14ac:dyDescent="0.3">
      <c r="A23" s="29" t="s">
        <v>78</v>
      </c>
      <c r="B23" s="42" t="s">
        <v>36</v>
      </c>
      <c r="C23" s="38" t="s">
        <v>30</v>
      </c>
      <c r="D23" s="38" t="s">
        <v>333</v>
      </c>
      <c r="E23" s="38" t="s">
        <v>37</v>
      </c>
      <c r="F23" s="38"/>
      <c r="G23" s="38"/>
      <c r="H23" s="39">
        <f>H24</f>
        <v>1044.2</v>
      </c>
      <c r="I23" s="33"/>
      <c r="J23" s="33"/>
      <c r="K23" s="33"/>
      <c r="L23" s="33"/>
      <c r="M23" s="34"/>
    </row>
    <row r="24" spans="1:21" s="19" customFormat="1" ht="92.1" customHeight="1" x14ac:dyDescent="0.3">
      <c r="A24" s="29"/>
      <c r="B24" s="42" t="s">
        <v>38</v>
      </c>
      <c r="C24" s="38" t="s">
        <v>30</v>
      </c>
      <c r="D24" s="38" t="s">
        <v>333</v>
      </c>
      <c r="E24" s="38" t="s">
        <v>37</v>
      </c>
      <c r="F24" s="41" t="s">
        <v>39</v>
      </c>
      <c r="G24" s="41"/>
      <c r="H24" s="43">
        <v>1044.2</v>
      </c>
      <c r="I24" s="33"/>
      <c r="J24" s="33"/>
      <c r="K24" s="33"/>
      <c r="L24" s="33"/>
      <c r="M24" s="34"/>
    </row>
    <row r="25" spans="1:21" ht="79.5" customHeight="1" x14ac:dyDescent="0.3">
      <c r="A25" s="147" t="s">
        <v>84</v>
      </c>
      <c r="B25" s="148" t="s">
        <v>43</v>
      </c>
      <c r="C25" s="41" t="s">
        <v>30</v>
      </c>
      <c r="D25" s="38" t="s">
        <v>333</v>
      </c>
      <c r="E25" s="38" t="s">
        <v>44</v>
      </c>
      <c r="F25" s="38"/>
      <c r="G25" s="38"/>
      <c r="H25" s="39">
        <f>H26+H27+H28</f>
        <v>10658.800000000001</v>
      </c>
      <c r="I25" s="10"/>
      <c r="J25" s="126"/>
      <c r="K25" s="127"/>
      <c r="L25" s="127"/>
    </row>
    <row r="26" spans="1:21" ht="93.75" x14ac:dyDescent="0.3">
      <c r="A26" s="149"/>
      <c r="B26" s="150" t="s">
        <v>38</v>
      </c>
      <c r="C26" s="41" t="s">
        <v>30</v>
      </c>
      <c r="D26" s="41" t="s">
        <v>333</v>
      </c>
      <c r="E26" s="38" t="s">
        <v>44</v>
      </c>
      <c r="F26" s="38" t="s">
        <v>39</v>
      </c>
      <c r="G26" s="38"/>
      <c r="H26" s="39">
        <v>9180.7000000000007</v>
      </c>
      <c r="I26" s="129"/>
      <c r="J26" s="130"/>
      <c r="K26" s="130"/>
      <c r="L26" s="130"/>
    </row>
    <row r="27" spans="1:21" s="119" customFormat="1" ht="37.5" x14ac:dyDescent="0.3">
      <c r="A27" s="149"/>
      <c r="B27" s="60" t="s">
        <v>53</v>
      </c>
      <c r="C27" s="41" t="s">
        <v>30</v>
      </c>
      <c r="D27" s="41" t="s">
        <v>333</v>
      </c>
      <c r="E27" s="38" t="s">
        <v>44</v>
      </c>
      <c r="F27" s="38" t="s">
        <v>54</v>
      </c>
      <c r="G27" s="38"/>
      <c r="H27" s="39">
        <v>1417.1</v>
      </c>
      <c r="I27" s="92"/>
      <c r="J27" s="121"/>
      <c r="K27" s="121"/>
      <c r="L27" s="121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x14ac:dyDescent="0.3">
      <c r="A28" s="149"/>
      <c r="B28" s="151" t="s">
        <v>57</v>
      </c>
      <c r="C28" s="41" t="s">
        <v>30</v>
      </c>
      <c r="D28" s="38" t="s">
        <v>333</v>
      </c>
      <c r="E28" s="38" t="s">
        <v>44</v>
      </c>
      <c r="F28" s="38" t="s">
        <v>58</v>
      </c>
      <c r="G28" s="41"/>
      <c r="H28" s="43">
        <v>61</v>
      </c>
    </row>
    <row r="29" spans="1:21" ht="56.25" x14ac:dyDescent="0.3">
      <c r="A29" s="149"/>
      <c r="B29" s="152" t="s">
        <v>64</v>
      </c>
      <c r="C29" s="41" t="s">
        <v>30</v>
      </c>
      <c r="D29" s="41" t="s">
        <v>333</v>
      </c>
      <c r="E29" s="41" t="s">
        <v>65</v>
      </c>
      <c r="F29" s="41"/>
      <c r="G29" s="41"/>
      <c r="H29" s="43">
        <f>H30</f>
        <v>5.3</v>
      </c>
    </row>
    <row r="30" spans="1:21" ht="37.5" x14ac:dyDescent="0.3">
      <c r="A30" s="149"/>
      <c r="B30" s="153" t="s">
        <v>53</v>
      </c>
      <c r="C30" s="41" t="s">
        <v>30</v>
      </c>
      <c r="D30" s="41" t="s">
        <v>333</v>
      </c>
      <c r="E30" s="41" t="s">
        <v>65</v>
      </c>
      <c r="F30" s="41" t="s">
        <v>54</v>
      </c>
      <c r="G30" s="41"/>
      <c r="H30" s="43">
        <v>5.3</v>
      </c>
    </row>
    <row r="31" spans="1:21" ht="37.5" x14ac:dyDescent="0.3">
      <c r="A31" s="147" t="s">
        <v>98</v>
      </c>
      <c r="B31" s="61" t="s">
        <v>309</v>
      </c>
      <c r="C31" s="67" t="s">
        <v>299</v>
      </c>
      <c r="D31" s="154" t="s">
        <v>334</v>
      </c>
      <c r="E31" s="78"/>
      <c r="F31" s="41"/>
      <c r="G31" s="41"/>
      <c r="H31" s="43">
        <f>H32+H34</f>
        <v>2252.3000000000002</v>
      </c>
    </row>
    <row r="32" spans="1:21" ht="54" customHeight="1" x14ac:dyDescent="0.3">
      <c r="A32" s="147" t="s">
        <v>101</v>
      </c>
      <c r="B32" s="61" t="s">
        <v>311</v>
      </c>
      <c r="C32" s="67" t="s">
        <v>299</v>
      </c>
      <c r="D32" s="41" t="s">
        <v>335</v>
      </c>
      <c r="E32" s="78" t="s">
        <v>312</v>
      </c>
      <c r="F32" s="41"/>
      <c r="G32" s="41"/>
      <c r="H32" s="43">
        <f>H33</f>
        <v>525</v>
      </c>
    </row>
    <row r="33" spans="1:8" ht="96.95" customHeight="1" x14ac:dyDescent="0.3">
      <c r="A33" s="147"/>
      <c r="B33" s="65" t="s">
        <v>38</v>
      </c>
      <c r="C33" s="67" t="s">
        <v>299</v>
      </c>
      <c r="D33" s="41" t="s">
        <v>335</v>
      </c>
      <c r="E33" s="78" t="s">
        <v>312</v>
      </c>
      <c r="F33" s="41" t="s">
        <v>39</v>
      </c>
      <c r="G33" s="41"/>
      <c r="H33" s="43">
        <v>525</v>
      </c>
    </row>
    <row r="34" spans="1:8" ht="43.5" customHeight="1" x14ac:dyDescent="0.3">
      <c r="A34" s="147" t="s">
        <v>336</v>
      </c>
      <c r="B34" s="98" t="s">
        <v>314</v>
      </c>
      <c r="C34" s="67" t="s">
        <v>299</v>
      </c>
      <c r="D34" s="41" t="s">
        <v>335</v>
      </c>
      <c r="E34" s="78" t="s">
        <v>315</v>
      </c>
      <c r="F34" s="41"/>
      <c r="G34" s="56"/>
      <c r="H34" s="43">
        <f>H35+H36+H37</f>
        <v>1727.3</v>
      </c>
    </row>
    <row r="35" spans="1:8" ht="93.75" x14ac:dyDescent="0.3">
      <c r="A35" s="147"/>
      <c r="B35" s="65" t="s">
        <v>38</v>
      </c>
      <c r="C35" s="67" t="s">
        <v>299</v>
      </c>
      <c r="D35" s="41" t="s">
        <v>335</v>
      </c>
      <c r="E35" s="78" t="s">
        <v>315</v>
      </c>
      <c r="F35" s="41" t="s">
        <v>39</v>
      </c>
      <c r="G35" s="56"/>
      <c r="H35" s="43">
        <v>1358</v>
      </c>
    </row>
    <row r="36" spans="1:8" ht="37.5" x14ac:dyDescent="0.3">
      <c r="A36" s="147"/>
      <c r="B36" s="64" t="s">
        <v>53</v>
      </c>
      <c r="C36" s="67" t="s">
        <v>299</v>
      </c>
      <c r="D36" s="41" t="s">
        <v>335</v>
      </c>
      <c r="E36" s="78" t="s">
        <v>315</v>
      </c>
      <c r="F36" s="41" t="s">
        <v>54</v>
      </c>
      <c r="G36" s="41"/>
      <c r="H36" s="43">
        <v>368.8</v>
      </c>
    </row>
    <row r="37" spans="1:8" ht="18.75" x14ac:dyDescent="0.3">
      <c r="A37" s="147"/>
      <c r="B37" s="61" t="s">
        <v>57</v>
      </c>
      <c r="C37" s="67" t="s">
        <v>299</v>
      </c>
      <c r="D37" s="41" t="s">
        <v>335</v>
      </c>
      <c r="E37" s="78" t="s">
        <v>315</v>
      </c>
      <c r="F37" s="41" t="s">
        <v>58</v>
      </c>
      <c r="G37" s="41"/>
      <c r="H37" s="43">
        <v>0.5</v>
      </c>
    </row>
    <row r="38" spans="1:8" ht="23.1" customHeight="1" x14ac:dyDescent="0.3">
      <c r="A38" s="147" t="s">
        <v>116</v>
      </c>
      <c r="B38" s="155" t="s">
        <v>68</v>
      </c>
      <c r="C38" s="41" t="s">
        <v>30</v>
      </c>
      <c r="D38" s="154" t="s">
        <v>337</v>
      </c>
      <c r="E38" s="41"/>
      <c r="F38" s="41"/>
      <c r="G38" s="41"/>
      <c r="H38" s="43">
        <f>H39</f>
        <v>60</v>
      </c>
    </row>
    <row r="39" spans="1:8" ht="18.75" x14ac:dyDescent="0.3">
      <c r="A39" s="147"/>
      <c r="B39" s="155" t="s">
        <v>71</v>
      </c>
      <c r="C39" s="67" t="s">
        <v>30</v>
      </c>
      <c r="D39" s="41" t="s">
        <v>338</v>
      </c>
      <c r="E39" s="41" t="s">
        <v>72</v>
      </c>
      <c r="F39" s="41"/>
      <c r="G39" s="41"/>
      <c r="H39" s="43">
        <f>H40</f>
        <v>60</v>
      </c>
    </row>
    <row r="40" spans="1:8" ht="18.75" x14ac:dyDescent="0.3">
      <c r="A40" s="147"/>
      <c r="B40" s="155" t="s">
        <v>57</v>
      </c>
      <c r="C40" s="67" t="s">
        <v>30</v>
      </c>
      <c r="D40" s="41" t="s">
        <v>338</v>
      </c>
      <c r="E40" s="41" t="s">
        <v>72</v>
      </c>
      <c r="F40" s="41" t="s">
        <v>58</v>
      </c>
      <c r="G40" s="41"/>
      <c r="H40" s="43">
        <v>60</v>
      </c>
    </row>
    <row r="41" spans="1:8" ht="18.75" x14ac:dyDescent="0.3">
      <c r="A41" s="147" t="s">
        <v>129</v>
      </c>
      <c r="B41" s="155" t="s">
        <v>77</v>
      </c>
      <c r="C41" s="67" t="s">
        <v>30</v>
      </c>
      <c r="D41" s="154" t="s">
        <v>339</v>
      </c>
      <c r="E41" s="41"/>
      <c r="F41" s="41"/>
      <c r="G41" s="41"/>
      <c r="H41" s="43">
        <f>H42+H44+H48+H52+H54+H46</f>
        <v>9156.9</v>
      </c>
    </row>
    <row r="42" spans="1:8" ht="95.1" customHeight="1" x14ac:dyDescent="0.3">
      <c r="A42" s="147" t="s">
        <v>132</v>
      </c>
      <c r="B42" s="156" t="s">
        <v>79</v>
      </c>
      <c r="C42" s="67" t="s">
        <v>30</v>
      </c>
      <c r="D42" s="41" t="s">
        <v>340</v>
      </c>
      <c r="E42" s="41" t="s">
        <v>80</v>
      </c>
      <c r="F42" s="41"/>
      <c r="G42" s="41"/>
      <c r="H42" s="43">
        <f>H43</f>
        <v>355.4</v>
      </c>
    </row>
    <row r="43" spans="1:8" ht="56.25" x14ac:dyDescent="0.3">
      <c r="A43" s="147"/>
      <c r="B43" s="156" t="s">
        <v>81</v>
      </c>
      <c r="C43" s="67" t="s">
        <v>30</v>
      </c>
      <c r="D43" s="41" t="s">
        <v>340</v>
      </c>
      <c r="E43" s="41" t="s">
        <v>80</v>
      </c>
      <c r="F43" s="41" t="s">
        <v>82</v>
      </c>
      <c r="G43" s="41"/>
      <c r="H43" s="43">
        <v>355.4</v>
      </c>
    </row>
    <row r="44" spans="1:8" ht="37.5" x14ac:dyDescent="0.3">
      <c r="A44" s="147" t="s">
        <v>341</v>
      </c>
      <c r="B44" s="152" t="s">
        <v>85</v>
      </c>
      <c r="C44" s="67" t="s">
        <v>30</v>
      </c>
      <c r="D44" s="41" t="s">
        <v>340</v>
      </c>
      <c r="E44" s="41" t="s">
        <v>86</v>
      </c>
      <c r="F44" s="41"/>
      <c r="G44" s="41"/>
      <c r="H44" s="43">
        <f>H45</f>
        <v>100</v>
      </c>
    </row>
    <row r="45" spans="1:8" ht="37.5" x14ac:dyDescent="0.3">
      <c r="A45" s="147"/>
      <c r="B45" s="152" t="s">
        <v>53</v>
      </c>
      <c r="C45" s="67" t="s">
        <v>30</v>
      </c>
      <c r="D45" s="41" t="s">
        <v>340</v>
      </c>
      <c r="E45" s="41" t="s">
        <v>86</v>
      </c>
      <c r="F45" s="41" t="s">
        <v>54</v>
      </c>
      <c r="G45" s="41"/>
      <c r="H45" s="43">
        <v>100</v>
      </c>
    </row>
    <row r="46" spans="1:8" ht="56.25" x14ac:dyDescent="0.3">
      <c r="A46" s="147" t="s">
        <v>342</v>
      </c>
      <c r="B46" s="98" t="s">
        <v>291</v>
      </c>
      <c r="C46" s="67" t="s">
        <v>21</v>
      </c>
      <c r="D46" s="38" t="s">
        <v>340</v>
      </c>
      <c r="E46" s="38" t="s">
        <v>23</v>
      </c>
      <c r="F46" s="38"/>
      <c r="G46" s="38"/>
      <c r="H46" s="39">
        <f>H47</f>
        <v>72</v>
      </c>
    </row>
    <row r="47" spans="1:8" ht="18.75" x14ac:dyDescent="0.3">
      <c r="A47" s="147"/>
      <c r="B47" s="61" t="s">
        <v>57</v>
      </c>
      <c r="C47" s="67" t="s">
        <v>21</v>
      </c>
      <c r="D47" s="38" t="s">
        <v>340</v>
      </c>
      <c r="E47" s="38" t="s">
        <v>23</v>
      </c>
      <c r="F47" s="38" t="s">
        <v>58</v>
      </c>
      <c r="G47" s="56"/>
      <c r="H47" s="43">
        <v>72</v>
      </c>
    </row>
    <row r="48" spans="1:8" ht="93.75" x14ac:dyDescent="0.3">
      <c r="A48" s="147" t="s">
        <v>343</v>
      </c>
      <c r="B48" s="156" t="s">
        <v>88</v>
      </c>
      <c r="C48" s="67" t="s">
        <v>30</v>
      </c>
      <c r="D48" s="41" t="s">
        <v>340</v>
      </c>
      <c r="E48" s="78" t="s">
        <v>89</v>
      </c>
      <c r="F48" s="41"/>
      <c r="G48" s="41"/>
      <c r="H48" s="43">
        <f>H49+H50+H51</f>
        <v>8559.5</v>
      </c>
    </row>
    <row r="49" spans="1:8" ht="93.75" x14ac:dyDescent="0.3">
      <c r="A49" s="147"/>
      <c r="B49" s="156" t="s">
        <v>38</v>
      </c>
      <c r="C49" s="67" t="s">
        <v>30</v>
      </c>
      <c r="D49" s="41" t="s">
        <v>340</v>
      </c>
      <c r="E49" s="78" t="s">
        <v>89</v>
      </c>
      <c r="F49" s="41" t="s">
        <v>39</v>
      </c>
      <c r="G49" s="41"/>
      <c r="H49" s="43">
        <v>8216.5</v>
      </c>
    </row>
    <row r="50" spans="1:8" ht="37.5" x14ac:dyDescent="0.3">
      <c r="A50" s="147"/>
      <c r="B50" s="152" t="s">
        <v>53</v>
      </c>
      <c r="C50" s="67" t="s">
        <v>30</v>
      </c>
      <c r="D50" s="41" t="s">
        <v>340</v>
      </c>
      <c r="E50" s="78" t="s">
        <v>89</v>
      </c>
      <c r="F50" s="41" t="s">
        <v>54</v>
      </c>
      <c r="G50" s="41"/>
      <c r="H50" s="43">
        <v>337.9</v>
      </c>
    </row>
    <row r="51" spans="1:8" ht="18.75" x14ac:dyDescent="0.3">
      <c r="A51" s="147"/>
      <c r="B51" s="151" t="s">
        <v>57</v>
      </c>
      <c r="C51" s="67" t="s">
        <v>30</v>
      </c>
      <c r="D51" s="41" t="s">
        <v>340</v>
      </c>
      <c r="E51" s="78" t="s">
        <v>89</v>
      </c>
      <c r="F51" s="41" t="s">
        <v>58</v>
      </c>
      <c r="G51" s="56"/>
      <c r="H51" s="43">
        <v>5.0999999999999996</v>
      </c>
    </row>
    <row r="52" spans="1:8" ht="56.25" x14ac:dyDescent="0.3">
      <c r="A52" s="147" t="s">
        <v>343</v>
      </c>
      <c r="B52" s="157" t="s">
        <v>93</v>
      </c>
      <c r="C52" s="67" t="s">
        <v>30</v>
      </c>
      <c r="D52" s="41" t="s">
        <v>340</v>
      </c>
      <c r="E52" s="41" t="s">
        <v>94</v>
      </c>
      <c r="F52" s="41"/>
      <c r="G52" s="41"/>
      <c r="H52" s="43">
        <f>H53</f>
        <v>20</v>
      </c>
    </row>
    <row r="53" spans="1:8" ht="37.5" x14ac:dyDescent="0.3">
      <c r="A53" s="147"/>
      <c r="B53" s="152" t="s">
        <v>53</v>
      </c>
      <c r="C53" s="67" t="s">
        <v>30</v>
      </c>
      <c r="D53" s="41" t="s">
        <v>340</v>
      </c>
      <c r="E53" s="41" t="s">
        <v>94</v>
      </c>
      <c r="F53" s="41" t="s">
        <v>54</v>
      </c>
      <c r="G53" s="41"/>
      <c r="H53" s="43">
        <v>20</v>
      </c>
    </row>
    <row r="54" spans="1:8" ht="150" x14ac:dyDescent="0.3">
      <c r="A54" s="147"/>
      <c r="B54" s="158" t="s">
        <v>96</v>
      </c>
      <c r="C54" s="67" t="s">
        <v>30</v>
      </c>
      <c r="D54" s="41" t="s">
        <v>340</v>
      </c>
      <c r="E54" s="41" t="s">
        <v>97</v>
      </c>
      <c r="F54" s="41"/>
      <c r="G54" s="41"/>
      <c r="H54" s="43">
        <f>H56</f>
        <v>50</v>
      </c>
    </row>
    <row r="55" spans="1:8" ht="37.5" x14ac:dyDescent="0.3">
      <c r="A55" s="147"/>
      <c r="B55" s="152" t="s">
        <v>53</v>
      </c>
      <c r="C55" s="67" t="s">
        <v>30</v>
      </c>
      <c r="D55" s="41" t="s">
        <v>340</v>
      </c>
      <c r="E55" s="41" t="s">
        <v>97</v>
      </c>
      <c r="F55" s="41" t="s">
        <v>54</v>
      </c>
      <c r="G55" s="41"/>
      <c r="H55" s="43">
        <f>H56</f>
        <v>50</v>
      </c>
    </row>
    <row r="56" spans="1:8" ht="56.25" x14ac:dyDescent="0.3">
      <c r="A56" s="147"/>
      <c r="B56" s="153" t="s">
        <v>55</v>
      </c>
      <c r="C56" s="67" t="s">
        <v>30</v>
      </c>
      <c r="D56" s="41" t="s">
        <v>340</v>
      </c>
      <c r="E56" s="41" t="s">
        <v>97</v>
      </c>
      <c r="F56" s="41" t="s">
        <v>56</v>
      </c>
      <c r="G56" s="41"/>
      <c r="H56" s="43">
        <v>50</v>
      </c>
    </row>
    <row r="57" spans="1:8" ht="37.5" x14ac:dyDescent="0.3">
      <c r="A57" s="159" t="s">
        <v>271</v>
      </c>
      <c r="B57" s="160" t="s">
        <v>99</v>
      </c>
      <c r="C57" s="74" t="s">
        <v>30</v>
      </c>
      <c r="D57" s="161" t="s">
        <v>328</v>
      </c>
      <c r="E57" s="75"/>
      <c r="F57" s="75"/>
      <c r="G57" s="75"/>
      <c r="H57" s="77">
        <f>H58</f>
        <v>50</v>
      </c>
    </row>
    <row r="58" spans="1:8" ht="56.25" x14ac:dyDescent="0.3">
      <c r="A58" s="147" t="s">
        <v>344</v>
      </c>
      <c r="B58" s="158" t="s">
        <v>102</v>
      </c>
      <c r="C58" s="67" t="s">
        <v>30</v>
      </c>
      <c r="D58" s="154" t="s">
        <v>345</v>
      </c>
      <c r="E58" s="41"/>
      <c r="F58" s="41"/>
      <c r="G58" s="41"/>
      <c r="H58" s="43">
        <f>H59</f>
        <v>50</v>
      </c>
    </row>
    <row r="59" spans="1:8" ht="112.5" x14ac:dyDescent="0.3">
      <c r="A59" s="147" t="s">
        <v>275</v>
      </c>
      <c r="B59" s="162" t="s">
        <v>104</v>
      </c>
      <c r="C59" s="67" t="s">
        <v>30</v>
      </c>
      <c r="D59" s="41" t="s">
        <v>346</v>
      </c>
      <c r="E59" s="41" t="s">
        <v>105</v>
      </c>
      <c r="F59" s="41"/>
      <c r="G59" s="41"/>
      <c r="H59" s="43">
        <f>H60</f>
        <v>50</v>
      </c>
    </row>
    <row r="60" spans="1:8" ht="37.5" x14ac:dyDescent="0.3">
      <c r="A60" s="147"/>
      <c r="B60" s="152" t="s">
        <v>53</v>
      </c>
      <c r="C60" s="67" t="s">
        <v>30</v>
      </c>
      <c r="D60" s="41" t="s">
        <v>346</v>
      </c>
      <c r="E60" s="41" t="s">
        <v>105</v>
      </c>
      <c r="F60" s="41" t="s">
        <v>54</v>
      </c>
      <c r="G60" s="41"/>
      <c r="H60" s="43">
        <v>50</v>
      </c>
    </row>
    <row r="61" spans="1:8" ht="18.75" x14ac:dyDescent="0.3">
      <c r="A61" s="159" t="s">
        <v>14</v>
      </c>
      <c r="B61" s="160" t="s">
        <v>117</v>
      </c>
      <c r="C61" s="74" t="s">
        <v>30</v>
      </c>
      <c r="D61" s="161" t="s">
        <v>332</v>
      </c>
      <c r="E61" s="75"/>
      <c r="F61" s="75"/>
      <c r="G61" s="75"/>
      <c r="H61" s="77">
        <f>H62</f>
        <v>100</v>
      </c>
    </row>
    <row r="62" spans="1:8" ht="18.75" x14ac:dyDescent="0.3">
      <c r="A62" s="147" t="s">
        <v>298</v>
      </c>
      <c r="B62" s="155" t="s">
        <v>120</v>
      </c>
      <c r="C62" s="67" t="s">
        <v>30</v>
      </c>
      <c r="D62" s="154" t="s">
        <v>347</v>
      </c>
      <c r="E62" s="41"/>
      <c r="F62" s="41"/>
      <c r="G62" s="41"/>
      <c r="H62" s="43">
        <f>H63</f>
        <v>100</v>
      </c>
    </row>
    <row r="63" spans="1:8" ht="37.5" x14ac:dyDescent="0.3">
      <c r="A63" s="147"/>
      <c r="B63" s="155" t="s">
        <v>123</v>
      </c>
      <c r="C63" s="67" t="s">
        <v>30</v>
      </c>
      <c r="D63" s="41" t="s">
        <v>348</v>
      </c>
      <c r="E63" s="41" t="s">
        <v>124</v>
      </c>
      <c r="F63" s="41"/>
      <c r="G63" s="41"/>
      <c r="H63" s="43">
        <f>H64</f>
        <v>100</v>
      </c>
    </row>
    <row r="64" spans="1:8" ht="75" x14ac:dyDescent="0.3">
      <c r="A64" s="147"/>
      <c r="B64" s="152" t="s">
        <v>125</v>
      </c>
      <c r="C64" s="67" t="s">
        <v>30</v>
      </c>
      <c r="D64" s="41" t="s">
        <v>348</v>
      </c>
      <c r="E64" s="41" t="s">
        <v>126</v>
      </c>
      <c r="F64" s="41"/>
      <c r="G64" s="41"/>
      <c r="H64" s="43">
        <f>H65</f>
        <v>100</v>
      </c>
    </row>
    <row r="65" spans="1:8" ht="18.75" x14ac:dyDescent="0.3">
      <c r="A65" s="147"/>
      <c r="B65" s="163" t="s">
        <v>57</v>
      </c>
      <c r="C65" s="67" t="s">
        <v>30</v>
      </c>
      <c r="D65" s="41" t="s">
        <v>348</v>
      </c>
      <c r="E65" s="41" t="s">
        <v>126</v>
      </c>
      <c r="F65" s="41" t="s">
        <v>58</v>
      </c>
      <c r="G65" s="41"/>
      <c r="H65" s="43">
        <v>100</v>
      </c>
    </row>
    <row r="66" spans="1:8" ht="23.1" customHeight="1" x14ac:dyDescent="0.3">
      <c r="A66" s="159" t="s">
        <v>15</v>
      </c>
      <c r="B66" s="164" t="s">
        <v>130</v>
      </c>
      <c r="C66" s="74" t="s">
        <v>30</v>
      </c>
      <c r="D66" s="161" t="s">
        <v>349</v>
      </c>
      <c r="E66" s="76"/>
      <c r="F66" s="75"/>
      <c r="G66" s="75"/>
      <c r="H66" s="77">
        <f>H67</f>
        <v>13000</v>
      </c>
    </row>
    <row r="67" spans="1:8" ht="18.75" x14ac:dyDescent="0.3">
      <c r="A67" s="147" t="s">
        <v>350</v>
      </c>
      <c r="B67" s="65" t="s">
        <v>133</v>
      </c>
      <c r="C67" s="67" t="s">
        <v>30</v>
      </c>
      <c r="D67" s="154" t="s">
        <v>351</v>
      </c>
      <c r="E67" s="78" t="s">
        <v>135</v>
      </c>
      <c r="F67" s="41"/>
      <c r="G67" s="41"/>
      <c r="H67" s="43">
        <f>H68+H73+H75+H77+H84+H86+H88+H90+H92</f>
        <v>13000</v>
      </c>
    </row>
    <row r="68" spans="1:8" ht="37.5" x14ac:dyDescent="0.3">
      <c r="A68" s="147" t="s">
        <v>352</v>
      </c>
      <c r="B68" s="65" t="s">
        <v>137</v>
      </c>
      <c r="C68" s="67" t="s">
        <v>30</v>
      </c>
      <c r="D68" s="41" t="s">
        <v>353</v>
      </c>
      <c r="E68" s="78" t="s">
        <v>138</v>
      </c>
      <c r="F68" s="41"/>
      <c r="G68" s="41"/>
      <c r="H68" s="43">
        <f>H69+H71</f>
        <v>755</v>
      </c>
    </row>
    <row r="69" spans="1:8" ht="37.5" x14ac:dyDescent="0.3">
      <c r="A69" s="147" t="s">
        <v>354</v>
      </c>
      <c r="B69" s="64" t="s">
        <v>140</v>
      </c>
      <c r="C69" s="67" t="s">
        <v>30</v>
      </c>
      <c r="D69" s="41" t="s">
        <v>353</v>
      </c>
      <c r="E69" s="78" t="s">
        <v>141</v>
      </c>
      <c r="F69" s="56"/>
      <c r="G69" s="56"/>
      <c r="H69" s="43">
        <f>H70</f>
        <v>435</v>
      </c>
    </row>
    <row r="70" spans="1:8" ht="56.25" x14ac:dyDescent="0.3">
      <c r="A70" s="147"/>
      <c r="B70" s="61" t="s">
        <v>55</v>
      </c>
      <c r="C70" s="41" t="s">
        <v>30</v>
      </c>
      <c r="D70" s="41" t="s">
        <v>353</v>
      </c>
      <c r="E70" s="78" t="s">
        <v>141</v>
      </c>
      <c r="F70" s="41" t="s">
        <v>56</v>
      </c>
      <c r="G70" s="56"/>
      <c r="H70" s="43">
        <v>435</v>
      </c>
    </row>
    <row r="71" spans="1:8" ht="75" x14ac:dyDescent="0.3">
      <c r="A71" s="147" t="s">
        <v>355</v>
      </c>
      <c r="B71" s="64" t="s">
        <v>143</v>
      </c>
      <c r="C71" s="41" t="s">
        <v>30</v>
      </c>
      <c r="D71" s="41" t="s">
        <v>353</v>
      </c>
      <c r="E71" s="78" t="s">
        <v>144</v>
      </c>
      <c r="F71" s="41"/>
      <c r="G71" s="41"/>
      <c r="H71" s="43">
        <f>H72</f>
        <v>320</v>
      </c>
    </row>
    <row r="72" spans="1:8" ht="37.5" x14ac:dyDescent="0.3">
      <c r="A72" s="147"/>
      <c r="B72" s="64" t="s">
        <v>53</v>
      </c>
      <c r="C72" s="41" t="s">
        <v>30</v>
      </c>
      <c r="D72" s="41" t="s">
        <v>353</v>
      </c>
      <c r="E72" s="78" t="s">
        <v>144</v>
      </c>
      <c r="F72" s="41" t="s">
        <v>54</v>
      </c>
      <c r="G72" s="41"/>
      <c r="H72" s="43">
        <v>320</v>
      </c>
    </row>
    <row r="73" spans="1:8" ht="37.5" x14ac:dyDescent="0.3">
      <c r="A73" s="147" t="s">
        <v>356</v>
      </c>
      <c r="B73" s="64" t="s">
        <v>146</v>
      </c>
      <c r="C73" s="67" t="s">
        <v>30</v>
      </c>
      <c r="D73" s="41" t="s">
        <v>353</v>
      </c>
      <c r="E73" s="78" t="s">
        <v>147</v>
      </c>
      <c r="F73" s="41"/>
      <c r="G73" s="41"/>
      <c r="H73" s="43">
        <f>H74</f>
        <v>150</v>
      </c>
    </row>
    <row r="74" spans="1:8" ht="37.5" x14ac:dyDescent="0.3">
      <c r="A74" s="147"/>
      <c r="B74" s="64" t="s">
        <v>53</v>
      </c>
      <c r="C74" s="67" t="s">
        <v>30</v>
      </c>
      <c r="D74" s="41" t="s">
        <v>353</v>
      </c>
      <c r="E74" s="78" t="s">
        <v>147</v>
      </c>
      <c r="F74" s="41" t="s">
        <v>54</v>
      </c>
      <c r="G74" s="41"/>
      <c r="H74" s="43">
        <v>150</v>
      </c>
    </row>
    <row r="75" spans="1:8" ht="37.5" x14ac:dyDescent="0.3">
      <c r="A75" s="147" t="s">
        <v>357</v>
      </c>
      <c r="B75" s="64" t="s">
        <v>149</v>
      </c>
      <c r="C75" s="67" t="s">
        <v>30</v>
      </c>
      <c r="D75" s="41" t="s">
        <v>353</v>
      </c>
      <c r="E75" s="78" t="s">
        <v>150</v>
      </c>
      <c r="F75" s="41"/>
      <c r="G75" s="41"/>
      <c r="H75" s="43">
        <f>H76</f>
        <v>65</v>
      </c>
    </row>
    <row r="76" spans="1:8" ht="37.5" x14ac:dyDescent="0.3">
      <c r="A76" s="147"/>
      <c r="B76" s="64" t="s">
        <v>53</v>
      </c>
      <c r="C76" s="67" t="s">
        <v>30</v>
      </c>
      <c r="D76" s="41" t="s">
        <v>353</v>
      </c>
      <c r="E76" s="78" t="s">
        <v>150</v>
      </c>
      <c r="F76" s="41" t="s">
        <v>54</v>
      </c>
      <c r="G76" s="41"/>
      <c r="H76" s="43">
        <v>65</v>
      </c>
    </row>
    <row r="77" spans="1:8" ht="37.5" x14ac:dyDescent="0.3">
      <c r="A77" s="147" t="s">
        <v>358</v>
      </c>
      <c r="B77" s="64" t="s">
        <v>152</v>
      </c>
      <c r="C77" s="67" t="s">
        <v>30</v>
      </c>
      <c r="D77" s="41" t="s">
        <v>353</v>
      </c>
      <c r="E77" s="78" t="s">
        <v>153</v>
      </c>
      <c r="F77" s="41"/>
      <c r="G77" s="41"/>
      <c r="H77" s="43">
        <f>H78+H80+H82</f>
        <v>521</v>
      </c>
    </row>
    <row r="78" spans="1:8" ht="37.5" x14ac:dyDescent="0.3">
      <c r="A78" s="147" t="s">
        <v>359</v>
      </c>
      <c r="B78" s="86" t="s">
        <v>154</v>
      </c>
      <c r="C78" s="67" t="s">
        <v>30</v>
      </c>
      <c r="D78" s="41" t="s">
        <v>353</v>
      </c>
      <c r="E78" s="78" t="s">
        <v>155</v>
      </c>
      <c r="F78" s="41"/>
      <c r="G78" s="41"/>
      <c r="H78" s="43">
        <f>H79</f>
        <v>340</v>
      </c>
    </row>
    <row r="79" spans="1:8" ht="37.5" x14ac:dyDescent="0.3">
      <c r="A79" s="147"/>
      <c r="B79" s="64" t="s">
        <v>53</v>
      </c>
      <c r="C79" s="67" t="s">
        <v>30</v>
      </c>
      <c r="D79" s="41" t="s">
        <v>353</v>
      </c>
      <c r="E79" s="78" t="s">
        <v>155</v>
      </c>
      <c r="F79" s="41" t="s">
        <v>54</v>
      </c>
      <c r="G79" s="41"/>
      <c r="H79" s="43">
        <v>340</v>
      </c>
    </row>
    <row r="80" spans="1:8" ht="37.5" x14ac:dyDescent="0.3">
      <c r="A80" s="147" t="s">
        <v>360</v>
      </c>
      <c r="B80" s="64" t="s">
        <v>157</v>
      </c>
      <c r="C80" s="67" t="s">
        <v>30</v>
      </c>
      <c r="D80" s="41" t="s">
        <v>353</v>
      </c>
      <c r="E80" s="78" t="s">
        <v>158</v>
      </c>
      <c r="F80" s="41"/>
      <c r="G80" s="41"/>
      <c r="H80" s="43">
        <f>H81</f>
        <v>51</v>
      </c>
    </row>
    <row r="81" spans="1:8" ht="37.5" x14ac:dyDescent="0.3">
      <c r="A81" s="147"/>
      <c r="B81" s="64" t="s">
        <v>53</v>
      </c>
      <c r="C81" s="67" t="s">
        <v>30</v>
      </c>
      <c r="D81" s="41" t="s">
        <v>353</v>
      </c>
      <c r="E81" s="78" t="s">
        <v>158</v>
      </c>
      <c r="F81" s="41" t="s">
        <v>54</v>
      </c>
      <c r="G81" s="41"/>
      <c r="H81" s="43">
        <v>51</v>
      </c>
    </row>
    <row r="82" spans="1:8" ht="75" x14ac:dyDescent="0.3">
      <c r="A82" s="147" t="s">
        <v>361</v>
      </c>
      <c r="B82" s="64" t="s">
        <v>160</v>
      </c>
      <c r="C82" s="67" t="s">
        <v>30</v>
      </c>
      <c r="D82" s="41" t="s">
        <v>353</v>
      </c>
      <c r="E82" s="78" t="s">
        <v>161</v>
      </c>
      <c r="F82" s="41"/>
      <c r="G82" s="41"/>
      <c r="H82" s="43">
        <f>H83</f>
        <v>130</v>
      </c>
    </row>
    <row r="83" spans="1:8" ht="37.5" x14ac:dyDescent="0.3">
      <c r="A83" s="147"/>
      <c r="B83" s="64" t="s">
        <v>53</v>
      </c>
      <c r="C83" s="67" t="s">
        <v>30</v>
      </c>
      <c r="D83" s="41" t="s">
        <v>353</v>
      </c>
      <c r="E83" s="78" t="s">
        <v>161</v>
      </c>
      <c r="F83" s="41" t="s">
        <v>54</v>
      </c>
      <c r="G83" s="41"/>
      <c r="H83" s="43">
        <v>130</v>
      </c>
    </row>
    <row r="84" spans="1:8" ht="37.5" x14ac:dyDescent="0.3">
      <c r="A84" s="147" t="s">
        <v>362</v>
      </c>
      <c r="B84" s="64" t="s">
        <v>163</v>
      </c>
      <c r="C84" s="67" t="s">
        <v>30</v>
      </c>
      <c r="D84" s="41" t="s">
        <v>353</v>
      </c>
      <c r="E84" s="78" t="s">
        <v>164</v>
      </c>
      <c r="F84" s="41"/>
      <c r="G84" s="41"/>
      <c r="H84" s="43">
        <f>H85</f>
        <v>566.1</v>
      </c>
    </row>
    <row r="85" spans="1:8" ht="37.5" x14ac:dyDescent="0.3">
      <c r="A85" s="147"/>
      <c r="B85" s="64" t="s">
        <v>53</v>
      </c>
      <c r="C85" s="67" t="s">
        <v>30</v>
      </c>
      <c r="D85" s="41" t="s">
        <v>353</v>
      </c>
      <c r="E85" s="78" t="s">
        <v>164</v>
      </c>
      <c r="F85" s="41" t="s">
        <v>54</v>
      </c>
      <c r="G85" s="41"/>
      <c r="H85" s="43">
        <v>566.1</v>
      </c>
    </row>
    <row r="86" spans="1:8" ht="56.25" x14ac:dyDescent="0.3">
      <c r="A86" s="147" t="s">
        <v>363</v>
      </c>
      <c r="B86" s="65" t="s">
        <v>166</v>
      </c>
      <c r="C86" s="67" t="s">
        <v>30</v>
      </c>
      <c r="D86" s="41" t="s">
        <v>353</v>
      </c>
      <c r="E86" s="78" t="s">
        <v>167</v>
      </c>
      <c r="F86" s="41"/>
      <c r="G86" s="41"/>
      <c r="H86" s="43">
        <f>H87</f>
        <v>10000</v>
      </c>
    </row>
    <row r="87" spans="1:8" ht="37.5" x14ac:dyDescent="0.3">
      <c r="A87" s="147"/>
      <c r="B87" s="64" t="s">
        <v>53</v>
      </c>
      <c r="C87" s="67" t="s">
        <v>30</v>
      </c>
      <c r="D87" s="41" t="s">
        <v>353</v>
      </c>
      <c r="E87" s="78" t="s">
        <v>167</v>
      </c>
      <c r="F87" s="41" t="s">
        <v>54</v>
      </c>
      <c r="G87" s="41"/>
      <c r="H87" s="43">
        <v>10000</v>
      </c>
    </row>
    <row r="88" spans="1:8" ht="21.95" customHeight="1" x14ac:dyDescent="0.3">
      <c r="A88" s="147" t="s">
        <v>364</v>
      </c>
      <c r="B88" s="65" t="s">
        <v>169</v>
      </c>
      <c r="C88" s="67" t="s">
        <v>30</v>
      </c>
      <c r="D88" s="41" t="s">
        <v>353</v>
      </c>
      <c r="E88" s="78" t="s">
        <v>170</v>
      </c>
      <c r="F88" s="41"/>
      <c r="G88" s="41"/>
      <c r="H88" s="43">
        <f>H89</f>
        <v>250</v>
      </c>
    </row>
    <row r="89" spans="1:8" ht="37.5" x14ac:dyDescent="0.3">
      <c r="A89" s="147"/>
      <c r="B89" s="64" t="s">
        <v>53</v>
      </c>
      <c r="C89" s="67" t="s">
        <v>30</v>
      </c>
      <c r="D89" s="41" t="s">
        <v>353</v>
      </c>
      <c r="E89" s="78" t="s">
        <v>170</v>
      </c>
      <c r="F89" s="41" t="s">
        <v>54</v>
      </c>
      <c r="G89" s="41"/>
      <c r="H89" s="43">
        <v>250</v>
      </c>
    </row>
    <row r="90" spans="1:8" ht="37.5" x14ac:dyDescent="0.3">
      <c r="A90" s="147" t="s">
        <v>365</v>
      </c>
      <c r="B90" s="64" t="s">
        <v>172</v>
      </c>
      <c r="C90" s="67" t="s">
        <v>30</v>
      </c>
      <c r="D90" s="41" t="s">
        <v>353</v>
      </c>
      <c r="E90" s="78" t="s">
        <v>173</v>
      </c>
      <c r="F90" s="41"/>
      <c r="G90" s="41"/>
      <c r="H90" s="43">
        <f>H91</f>
        <v>570.29999999999995</v>
      </c>
    </row>
    <row r="91" spans="1:8" ht="37.5" x14ac:dyDescent="0.3">
      <c r="A91" s="147"/>
      <c r="B91" s="64" t="s">
        <v>53</v>
      </c>
      <c r="C91" s="67" t="s">
        <v>30</v>
      </c>
      <c r="D91" s="41" t="s">
        <v>353</v>
      </c>
      <c r="E91" s="78" t="s">
        <v>173</v>
      </c>
      <c r="F91" s="41" t="s">
        <v>54</v>
      </c>
      <c r="G91" s="41"/>
      <c r="H91" s="43">
        <v>570.29999999999995</v>
      </c>
    </row>
    <row r="92" spans="1:8" ht="56.25" x14ac:dyDescent="0.3">
      <c r="A92" s="147" t="s">
        <v>366</v>
      </c>
      <c r="B92" s="64" t="s">
        <v>175</v>
      </c>
      <c r="C92" s="67" t="s">
        <v>30</v>
      </c>
      <c r="D92" s="41" t="s">
        <v>353</v>
      </c>
      <c r="E92" s="78" t="s">
        <v>176</v>
      </c>
      <c r="F92" s="41"/>
      <c r="G92" s="41"/>
      <c r="H92" s="43">
        <f>H93</f>
        <v>122.6</v>
      </c>
    </row>
    <row r="93" spans="1:8" ht="37.5" x14ac:dyDescent="0.3">
      <c r="A93" s="147"/>
      <c r="B93" s="64" t="s">
        <v>53</v>
      </c>
      <c r="C93" s="67" t="s">
        <v>30</v>
      </c>
      <c r="D93" s="41" t="s">
        <v>353</v>
      </c>
      <c r="E93" s="78" t="s">
        <v>176</v>
      </c>
      <c r="F93" s="41" t="s">
        <v>54</v>
      </c>
      <c r="G93" s="41"/>
      <c r="H93" s="43">
        <v>122.6</v>
      </c>
    </row>
    <row r="94" spans="1:8" ht="18.75" x14ac:dyDescent="0.3">
      <c r="A94" s="147" t="s">
        <v>16</v>
      </c>
      <c r="B94" s="64" t="s">
        <v>178</v>
      </c>
      <c r="C94" s="67" t="s">
        <v>30</v>
      </c>
      <c r="D94" s="42" t="s">
        <v>367</v>
      </c>
      <c r="E94" s="78"/>
      <c r="F94" s="41"/>
      <c r="G94" s="41"/>
      <c r="H94" s="43">
        <f>H96</f>
        <v>90</v>
      </c>
    </row>
    <row r="95" spans="1:8" ht="37.5" x14ac:dyDescent="0.3">
      <c r="A95" s="147" t="s">
        <v>368</v>
      </c>
      <c r="B95" s="64" t="s">
        <v>181</v>
      </c>
      <c r="C95" s="67" t="s">
        <v>30</v>
      </c>
      <c r="D95" s="154" t="s">
        <v>349</v>
      </c>
      <c r="E95" s="78"/>
      <c r="F95" s="41"/>
      <c r="G95" s="41"/>
      <c r="H95" s="43">
        <f>H96</f>
        <v>90</v>
      </c>
    </row>
    <row r="96" spans="1:8" ht="75" x14ac:dyDescent="0.3">
      <c r="A96" s="147" t="s">
        <v>369</v>
      </c>
      <c r="B96" s="64" t="s">
        <v>183</v>
      </c>
      <c r="C96" s="67" t="s">
        <v>30</v>
      </c>
      <c r="D96" s="41" t="s">
        <v>370</v>
      </c>
      <c r="E96" s="78" t="s">
        <v>184</v>
      </c>
      <c r="F96" s="41"/>
      <c r="G96" s="41"/>
      <c r="H96" s="43">
        <f>H97</f>
        <v>90</v>
      </c>
    </row>
    <row r="97" spans="1:8" ht="37.5" x14ac:dyDescent="0.3">
      <c r="A97" s="147"/>
      <c r="B97" s="64" t="s">
        <v>53</v>
      </c>
      <c r="C97" s="67" t="s">
        <v>30</v>
      </c>
      <c r="D97" s="41" t="s">
        <v>370</v>
      </c>
      <c r="E97" s="78" t="s">
        <v>185</v>
      </c>
      <c r="F97" s="41" t="s">
        <v>54</v>
      </c>
      <c r="G97" s="41"/>
      <c r="H97" s="43">
        <v>90</v>
      </c>
    </row>
    <row r="98" spans="1:8" ht="18.75" x14ac:dyDescent="0.3">
      <c r="A98" s="147" t="s">
        <v>17</v>
      </c>
      <c r="B98" s="64" t="s">
        <v>187</v>
      </c>
      <c r="C98" s="67" t="s">
        <v>30</v>
      </c>
      <c r="D98" s="42" t="s">
        <v>371</v>
      </c>
      <c r="E98" s="41"/>
      <c r="F98" s="41"/>
      <c r="G98" s="41"/>
      <c r="H98" s="43">
        <f>H99+H103+H106</f>
        <v>1172.2</v>
      </c>
    </row>
    <row r="99" spans="1:8" ht="37.5" x14ac:dyDescent="0.3">
      <c r="A99" s="147" t="s">
        <v>372</v>
      </c>
      <c r="B99" s="87" t="s">
        <v>190</v>
      </c>
      <c r="C99" s="67" t="s">
        <v>30</v>
      </c>
      <c r="D99" s="154" t="s">
        <v>349</v>
      </c>
      <c r="E99" s="41"/>
      <c r="F99" s="41"/>
      <c r="G99" s="41"/>
      <c r="H99" s="43">
        <f>H100</f>
        <v>110</v>
      </c>
    </row>
    <row r="100" spans="1:8" ht="18.75" x14ac:dyDescent="0.3">
      <c r="A100" s="147"/>
      <c r="B100" s="64" t="s">
        <v>192</v>
      </c>
      <c r="C100" s="67" t="s">
        <v>30</v>
      </c>
      <c r="D100" s="41" t="s">
        <v>373</v>
      </c>
      <c r="E100" s="41" t="s">
        <v>193</v>
      </c>
      <c r="F100" s="41"/>
      <c r="G100" s="41"/>
      <c r="H100" s="43">
        <f>H101</f>
        <v>110</v>
      </c>
    </row>
    <row r="101" spans="1:8" ht="93.6" customHeight="1" x14ac:dyDescent="0.3">
      <c r="A101" s="147"/>
      <c r="B101" s="64" t="s">
        <v>194</v>
      </c>
      <c r="C101" s="67" t="s">
        <v>30</v>
      </c>
      <c r="D101" s="41" t="s">
        <v>373</v>
      </c>
      <c r="E101" s="41" t="s">
        <v>195</v>
      </c>
      <c r="F101" s="41"/>
      <c r="G101" s="41"/>
      <c r="H101" s="43">
        <v>110</v>
      </c>
    </row>
    <row r="102" spans="1:8" ht="37.5" x14ac:dyDescent="0.3">
      <c r="A102" s="147"/>
      <c r="B102" s="64" t="s">
        <v>53</v>
      </c>
      <c r="C102" s="67" t="s">
        <v>30</v>
      </c>
      <c r="D102" s="41" t="s">
        <v>373</v>
      </c>
      <c r="E102" s="41" t="s">
        <v>195</v>
      </c>
      <c r="F102" s="41" t="s">
        <v>54</v>
      </c>
      <c r="G102" s="41"/>
      <c r="H102" s="43">
        <v>110</v>
      </c>
    </row>
    <row r="103" spans="1:8" ht="37.5" x14ac:dyDescent="0.3">
      <c r="A103" s="147" t="s">
        <v>374</v>
      </c>
      <c r="B103" s="64" t="s">
        <v>197</v>
      </c>
      <c r="C103" s="67" t="s">
        <v>30</v>
      </c>
      <c r="D103" s="154" t="s">
        <v>371</v>
      </c>
      <c r="E103" s="78"/>
      <c r="F103" s="56"/>
      <c r="G103" s="56"/>
      <c r="H103" s="43">
        <f>H104</f>
        <v>700</v>
      </c>
    </row>
    <row r="104" spans="1:8" ht="93.75" x14ac:dyDescent="0.3">
      <c r="A104" s="147" t="s">
        <v>375</v>
      </c>
      <c r="B104" s="64" t="s">
        <v>200</v>
      </c>
      <c r="C104" s="67" t="s">
        <v>30</v>
      </c>
      <c r="D104" s="41" t="s">
        <v>376</v>
      </c>
      <c r="E104" s="41" t="s">
        <v>201</v>
      </c>
      <c r="F104" s="41"/>
      <c r="G104" s="41"/>
      <c r="H104" s="43">
        <f>H105</f>
        <v>700</v>
      </c>
    </row>
    <row r="105" spans="1:8" ht="37.5" x14ac:dyDescent="0.3">
      <c r="A105" s="147"/>
      <c r="B105" s="64" t="s">
        <v>53</v>
      </c>
      <c r="C105" s="67" t="s">
        <v>30</v>
      </c>
      <c r="D105" s="41" t="s">
        <v>376</v>
      </c>
      <c r="E105" s="41" t="s">
        <v>201</v>
      </c>
      <c r="F105" s="41" t="s">
        <v>54</v>
      </c>
      <c r="G105" s="41"/>
      <c r="H105" s="43">
        <v>700</v>
      </c>
    </row>
    <row r="106" spans="1:8" ht="23.45" customHeight="1" x14ac:dyDescent="0.3">
      <c r="A106" s="147" t="s">
        <v>377</v>
      </c>
      <c r="B106" s="64" t="s">
        <v>203</v>
      </c>
      <c r="C106" s="67" t="s">
        <v>30</v>
      </c>
      <c r="D106" s="154" t="s">
        <v>378</v>
      </c>
      <c r="E106" s="41"/>
      <c r="F106" s="41"/>
      <c r="G106" s="41"/>
      <c r="H106" s="43">
        <f>H107+H109+H111+H113</f>
        <v>362.2</v>
      </c>
    </row>
    <row r="107" spans="1:8" ht="93.75" x14ac:dyDescent="0.3">
      <c r="A107" s="147" t="s">
        <v>379</v>
      </c>
      <c r="B107" s="64" t="s">
        <v>206</v>
      </c>
      <c r="C107" s="67" t="s">
        <v>30</v>
      </c>
      <c r="D107" s="67" t="s">
        <v>380</v>
      </c>
      <c r="E107" s="41" t="s">
        <v>207</v>
      </c>
      <c r="F107" s="41"/>
      <c r="G107" s="41"/>
      <c r="H107" s="43">
        <f>H108</f>
        <v>80</v>
      </c>
    </row>
    <row r="108" spans="1:8" ht="37.5" x14ac:dyDescent="0.3">
      <c r="A108" s="147"/>
      <c r="B108" s="64" t="s">
        <v>53</v>
      </c>
      <c r="C108" s="67" t="s">
        <v>30</v>
      </c>
      <c r="D108" s="67" t="s">
        <v>380</v>
      </c>
      <c r="E108" s="41" t="s">
        <v>207</v>
      </c>
      <c r="F108" s="41" t="s">
        <v>54</v>
      </c>
      <c r="G108" s="41"/>
      <c r="H108" s="43">
        <v>80</v>
      </c>
    </row>
    <row r="109" spans="1:8" ht="75" x14ac:dyDescent="0.3">
      <c r="A109" s="147" t="s">
        <v>381</v>
      </c>
      <c r="B109" s="64" t="s">
        <v>209</v>
      </c>
      <c r="C109" s="67" t="s">
        <v>30</v>
      </c>
      <c r="D109" s="67" t="s">
        <v>380</v>
      </c>
      <c r="E109" s="41" t="s">
        <v>210</v>
      </c>
      <c r="F109" s="56"/>
      <c r="G109" s="56"/>
      <c r="H109" s="43">
        <f>H110</f>
        <v>152.19999999999999</v>
      </c>
    </row>
    <row r="110" spans="1:8" ht="37.5" x14ac:dyDescent="0.3">
      <c r="A110" s="147"/>
      <c r="B110" s="64" t="s">
        <v>53</v>
      </c>
      <c r="C110" s="67" t="s">
        <v>30</v>
      </c>
      <c r="D110" s="67" t="s">
        <v>380</v>
      </c>
      <c r="E110" s="41" t="s">
        <v>210</v>
      </c>
      <c r="F110" s="41" t="s">
        <v>54</v>
      </c>
      <c r="G110" s="56"/>
      <c r="H110" s="43">
        <v>152.19999999999999</v>
      </c>
    </row>
    <row r="111" spans="1:8" ht="93.75" x14ac:dyDescent="0.3">
      <c r="A111" s="147" t="s">
        <v>382</v>
      </c>
      <c r="B111" s="88" t="s">
        <v>212</v>
      </c>
      <c r="C111" s="67" t="s">
        <v>30</v>
      </c>
      <c r="D111" s="41" t="s">
        <v>380</v>
      </c>
      <c r="E111" s="41" t="s">
        <v>213</v>
      </c>
      <c r="F111" s="41"/>
      <c r="G111" s="41"/>
      <c r="H111" s="43">
        <f>H112</f>
        <v>60</v>
      </c>
    </row>
    <row r="112" spans="1:8" ht="37.5" x14ac:dyDescent="0.3">
      <c r="A112" s="147"/>
      <c r="B112" s="64" t="s">
        <v>53</v>
      </c>
      <c r="C112" s="67" t="s">
        <v>30</v>
      </c>
      <c r="D112" s="67" t="s">
        <v>380</v>
      </c>
      <c r="E112" s="41" t="s">
        <v>213</v>
      </c>
      <c r="F112" s="41" t="s">
        <v>54</v>
      </c>
      <c r="G112" s="41"/>
      <c r="H112" s="43">
        <v>60</v>
      </c>
    </row>
    <row r="113" spans="1:8" ht="93.75" x14ac:dyDescent="0.3">
      <c r="A113" s="147" t="s">
        <v>383</v>
      </c>
      <c r="B113" s="64" t="s">
        <v>215</v>
      </c>
      <c r="C113" s="67" t="s">
        <v>30</v>
      </c>
      <c r="D113" s="67" t="s">
        <v>380</v>
      </c>
      <c r="E113" s="41" t="s">
        <v>216</v>
      </c>
      <c r="F113" s="41"/>
      <c r="G113" s="41"/>
      <c r="H113" s="43">
        <f>H114</f>
        <v>70</v>
      </c>
    </row>
    <row r="114" spans="1:8" ht="37.5" x14ac:dyDescent="0.3">
      <c r="A114" s="147"/>
      <c r="B114" s="64" t="s">
        <v>53</v>
      </c>
      <c r="C114" s="67" t="s">
        <v>30</v>
      </c>
      <c r="D114" s="67" t="s">
        <v>380</v>
      </c>
      <c r="E114" s="41" t="s">
        <v>216</v>
      </c>
      <c r="F114" s="41" t="s">
        <v>54</v>
      </c>
      <c r="G114" s="41"/>
      <c r="H114" s="43">
        <v>70</v>
      </c>
    </row>
    <row r="115" spans="1:8" ht="18.75" x14ac:dyDescent="0.3">
      <c r="A115" s="147" t="s">
        <v>18</v>
      </c>
      <c r="B115" s="64" t="s">
        <v>218</v>
      </c>
      <c r="C115" s="67" t="s">
        <v>30</v>
      </c>
      <c r="D115" s="42" t="s">
        <v>384</v>
      </c>
      <c r="E115" s="41"/>
      <c r="F115" s="41"/>
      <c r="G115" s="41"/>
      <c r="H115" s="43">
        <f>H116+H119</f>
        <v>3793.7999999999997</v>
      </c>
    </row>
    <row r="116" spans="1:8" ht="18.75" x14ac:dyDescent="0.3">
      <c r="A116" s="147" t="s">
        <v>385</v>
      </c>
      <c r="B116" s="64" t="s">
        <v>221</v>
      </c>
      <c r="C116" s="67" t="s">
        <v>30</v>
      </c>
      <c r="D116" s="154" t="s">
        <v>324</v>
      </c>
      <c r="E116" s="41"/>
      <c r="F116" s="41"/>
      <c r="G116" s="41"/>
      <c r="H116" s="43">
        <f>H117</f>
        <v>2598.6999999999998</v>
      </c>
    </row>
    <row r="117" spans="1:8" ht="75" x14ac:dyDescent="0.3">
      <c r="A117" s="147" t="s">
        <v>386</v>
      </c>
      <c r="B117" s="65" t="s">
        <v>224</v>
      </c>
      <c r="C117" s="67" t="s">
        <v>30</v>
      </c>
      <c r="D117" s="41" t="s">
        <v>387</v>
      </c>
      <c r="E117" s="41" t="s">
        <v>226</v>
      </c>
      <c r="F117" s="41"/>
      <c r="G117" s="41"/>
      <c r="H117" s="43">
        <f>H118</f>
        <v>2598.6999999999998</v>
      </c>
    </row>
    <row r="118" spans="1:8" ht="37.5" x14ac:dyDescent="0.3">
      <c r="A118" s="147"/>
      <c r="B118" s="64" t="s">
        <v>53</v>
      </c>
      <c r="C118" s="67" t="s">
        <v>30</v>
      </c>
      <c r="D118" s="41" t="s">
        <v>388</v>
      </c>
      <c r="E118" s="41" t="s">
        <v>226</v>
      </c>
      <c r="F118" s="41" t="s">
        <v>54</v>
      </c>
      <c r="G118" s="41"/>
      <c r="H118" s="43">
        <v>2598.6999999999998</v>
      </c>
    </row>
    <row r="119" spans="1:8" ht="37.5" x14ac:dyDescent="0.3">
      <c r="A119" s="147" t="s">
        <v>389</v>
      </c>
      <c r="B119" s="64" t="s">
        <v>228</v>
      </c>
      <c r="C119" s="67" t="s">
        <v>30</v>
      </c>
      <c r="D119" s="154" t="s">
        <v>332</v>
      </c>
      <c r="E119" s="41"/>
      <c r="F119" s="41"/>
      <c r="G119" s="41"/>
      <c r="H119" s="43">
        <f>H120+H122</f>
        <v>1195.0999999999999</v>
      </c>
    </row>
    <row r="120" spans="1:8" ht="75" x14ac:dyDescent="0.3">
      <c r="A120" s="147" t="s">
        <v>390</v>
      </c>
      <c r="B120" s="64" t="s">
        <v>209</v>
      </c>
      <c r="C120" s="67" t="s">
        <v>30</v>
      </c>
      <c r="D120" s="41" t="s">
        <v>229</v>
      </c>
      <c r="E120" s="41" t="s">
        <v>231</v>
      </c>
      <c r="F120" s="41"/>
      <c r="G120" s="41"/>
      <c r="H120" s="43">
        <f>H121</f>
        <v>815.1</v>
      </c>
    </row>
    <row r="121" spans="1:8" ht="37.5" x14ac:dyDescent="0.3">
      <c r="A121" s="147"/>
      <c r="B121" s="64" t="s">
        <v>53</v>
      </c>
      <c r="C121" s="67" t="s">
        <v>30</v>
      </c>
      <c r="D121" s="41" t="s">
        <v>229</v>
      </c>
      <c r="E121" s="41" t="s">
        <v>231</v>
      </c>
      <c r="F121" s="41" t="s">
        <v>54</v>
      </c>
      <c r="G121" s="41"/>
      <c r="H121" s="43">
        <v>815.1</v>
      </c>
    </row>
    <row r="122" spans="1:8" ht="56.25" x14ac:dyDescent="0.3">
      <c r="A122" s="147" t="s">
        <v>391</v>
      </c>
      <c r="B122" s="64" t="s">
        <v>233</v>
      </c>
      <c r="C122" s="67" t="s">
        <v>30</v>
      </c>
      <c r="D122" s="41" t="s">
        <v>229</v>
      </c>
      <c r="E122" s="41" t="s">
        <v>234</v>
      </c>
      <c r="F122" s="41"/>
      <c r="G122" s="41"/>
      <c r="H122" s="43">
        <f>H123</f>
        <v>380</v>
      </c>
    </row>
    <row r="123" spans="1:8" ht="37.5" x14ac:dyDescent="0.3">
      <c r="A123" s="147"/>
      <c r="B123" s="64" t="s">
        <v>53</v>
      </c>
      <c r="C123" s="67" t="s">
        <v>30</v>
      </c>
      <c r="D123" s="41" t="s">
        <v>229</v>
      </c>
      <c r="E123" s="41" t="s">
        <v>234</v>
      </c>
      <c r="F123" s="41" t="s">
        <v>54</v>
      </c>
      <c r="G123" s="41"/>
      <c r="H123" s="43">
        <v>380</v>
      </c>
    </row>
    <row r="124" spans="1:8" ht="18.75" x14ac:dyDescent="0.3">
      <c r="A124" s="147" t="s">
        <v>392</v>
      </c>
      <c r="B124" s="51" t="s">
        <v>236</v>
      </c>
      <c r="C124" s="67" t="s">
        <v>30</v>
      </c>
      <c r="D124" s="42" t="s">
        <v>393</v>
      </c>
      <c r="E124" s="41"/>
      <c r="F124" s="41"/>
      <c r="G124" s="41"/>
      <c r="H124" s="43">
        <f>H125</f>
        <v>8517.4000000000015</v>
      </c>
    </row>
    <row r="125" spans="1:8" ht="18.75" x14ac:dyDescent="0.3">
      <c r="A125" s="147" t="s">
        <v>394</v>
      </c>
      <c r="B125" s="64" t="s">
        <v>239</v>
      </c>
      <c r="C125" s="67" t="s">
        <v>30</v>
      </c>
      <c r="D125" s="154" t="s">
        <v>332</v>
      </c>
      <c r="E125" s="41"/>
      <c r="F125" s="41"/>
      <c r="G125" s="41"/>
      <c r="H125" s="43">
        <f>H126+H129+H131</f>
        <v>8517.4000000000015</v>
      </c>
    </row>
    <row r="126" spans="1:8" ht="56.25" x14ac:dyDescent="0.3">
      <c r="A126" s="147" t="s">
        <v>395</v>
      </c>
      <c r="B126" s="65" t="s">
        <v>242</v>
      </c>
      <c r="C126" s="67" t="s">
        <v>30</v>
      </c>
      <c r="D126" s="41" t="s">
        <v>396</v>
      </c>
      <c r="E126" s="41" t="s">
        <v>243</v>
      </c>
      <c r="F126" s="41"/>
      <c r="G126" s="41"/>
      <c r="H126" s="43">
        <f>H127+H128</f>
        <v>2098.3000000000002</v>
      </c>
    </row>
    <row r="127" spans="1:8" ht="93.75" x14ac:dyDescent="0.3">
      <c r="A127" s="147"/>
      <c r="B127" s="65" t="s">
        <v>38</v>
      </c>
      <c r="C127" s="67" t="s">
        <v>30</v>
      </c>
      <c r="D127" s="41" t="s">
        <v>396</v>
      </c>
      <c r="E127" s="41" t="s">
        <v>243</v>
      </c>
      <c r="F127" s="41" t="s">
        <v>39</v>
      </c>
      <c r="G127" s="41"/>
      <c r="H127" s="43">
        <v>1954</v>
      </c>
    </row>
    <row r="128" spans="1:8" ht="37.5" x14ac:dyDescent="0.3">
      <c r="A128" s="147"/>
      <c r="B128" s="64" t="s">
        <v>53</v>
      </c>
      <c r="C128" s="67" t="s">
        <v>30</v>
      </c>
      <c r="D128" s="41" t="s">
        <v>396</v>
      </c>
      <c r="E128" s="41" t="s">
        <v>243</v>
      </c>
      <c r="F128" s="41" t="s">
        <v>54</v>
      </c>
      <c r="G128" s="41"/>
      <c r="H128" s="43">
        <v>144.30000000000001</v>
      </c>
    </row>
    <row r="129" spans="1:8" ht="53.45" customHeight="1" x14ac:dyDescent="0.3">
      <c r="A129" s="147" t="s">
        <v>397</v>
      </c>
      <c r="B129" s="61" t="s">
        <v>245</v>
      </c>
      <c r="C129" s="41" t="s">
        <v>30</v>
      </c>
      <c r="D129" s="41" t="s">
        <v>396</v>
      </c>
      <c r="E129" s="41" t="s">
        <v>246</v>
      </c>
      <c r="F129" s="38"/>
      <c r="G129" s="38"/>
      <c r="H129" s="39">
        <f>H130</f>
        <v>4003.8</v>
      </c>
    </row>
    <row r="130" spans="1:8" ht="24.6" customHeight="1" x14ac:dyDescent="0.3">
      <c r="A130" s="147"/>
      <c r="B130" s="61" t="s">
        <v>247</v>
      </c>
      <c r="C130" s="67" t="s">
        <v>30</v>
      </c>
      <c r="D130" s="41" t="s">
        <v>396</v>
      </c>
      <c r="E130" s="41" t="s">
        <v>246</v>
      </c>
      <c r="F130" s="41" t="s">
        <v>109</v>
      </c>
      <c r="G130" s="41"/>
      <c r="H130" s="43">
        <v>4003.8</v>
      </c>
    </row>
    <row r="131" spans="1:8" ht="56.25" x14ac:dyDescent="0.3">
      <c r="A131" s="147" t="s">
        <v>397</v>
      </c>
      <c r="B131" s="64" t="s">
        <v>251</v>
      </c>
      <c r="C131" s="67" t="s">
        <v>30</v>
      </c>
      <c r="D131" s="41" t="s">
        <v>396</v>
      </c>
      <c r="E131" s="78" t="s">
        <v>252</v>
      </c>
      <c r="F131" s="41"/>
      <c r="G131" s="41"/>
      <c r="H131" s="43">
        <f>H132</f>
        <v>2415.3000000000002</v>
      </c>
    </row>
    <row r="132" spans="1:8" ht="37.5" x14ac:dyDescent="0.3">
      <c r="A132" s="147"/>
      <c r="B132" s="61" t="s">
        <v>247</v>
      </c>
      <c r="C132" s="67" t="s">
        <v>30</v>
      </c>
      <c r="D132" s="41" t="s">
        <v>396</v>
      </c>
      <c r="E132" s="41" t="s">
        <v>252</v>
      </c>
      <c r="F132" s="41" t="s">
        <v>109</v>
      </c>
      <c r="G132" s="41"/>
      <c r="H132" s="43">
        <v>2415.3000000000002</v>
      </c>
    </row>
    <row r="133" spans="1:8" ht="18.75" x14ac:dyDescent="0.3">
      <c r="A133" s="147" t="s">
        <v>398</v>
      </c>
      <c r="B133" s="64" t="s">
        <v>256</v>
      </c>
      <c r="C133" s="67" t="s">
        <v>30</v>
      </c>
      <c r="D133" s="42" t="s">
        <v>399</v>
      </c>
      <c r="E133" s="78"/>
      <c r="F133" s="41"/>
      <c r="G133" s="41"/>
      <c r="H133" s="43">
        <f>H134</f>
        <v>1268.5999999999999</v>
      </c>
    </row>
    <row r="134" spans="1:8" ht="18.75" x14ac:dyDescent="0.3">
      <c r="A134" s="147" t="s">
        <v>400</v>
      </c>
      <c r="B134" s="51" t="s">
        <v>259</v>
      </c>
      <c r="C134" s="67" t="s">
        <v>30</v>
      </c>
      <c r="D134" s="154" t="s">
        <v>326</v>
      </c>
      <c r="E134" s="41"/>
      <c r="F134" s="41"/>
      <c r="G134" s="41"/>
      <c r="H134" s="43">
        <f>H135</f>
        <v>1268.5999999999999</v>
      </c>
    </row>
    <row r="135" spans="1:8" ht="75" x14ac:dyDescent="0.3">
      <c r="A135" s="147" t="s">
        <v>401</v>
      </c>
      <c r="B135" s="65" t="s">
        <v>261</v>
      </c>
      <c r="C135" s="67" t="s">
        <v>30</v>
      </c>
      <c r="D135" s="41" t="s">
        <v>402</v>
      </c>
      <c r="E135" s="41" t="s">
        <v>262</v>
      </c>
      <c r="F135" s="41"/>
      <c r="G135" s="41"/>
      <c r="H135" s="43">
        <f>H136</f>
        <v>1268.5999999999999</v>
      </c>
    </row>
    <row r="136" spans="1:8" ht="37.5" x14ac:dyDescent="0.3">
      <c r="A136" s="147"/>
      <c r="B136" s="64" t="s">
        <v>53</v>
      </c>
      <c r="C136" s="67" t="s">
        <v>30</v>
      </c>
      <c r="D136" s="41" t="s">
        <v>402</v>
      </c>
      <c r="E136" s="41" t="s">
        <v>262</v>
      </c>
      <c r="F136" s="41" t="s">
        <v>54</v>
      </c>
      <c r="G136" s="41"/>
      <c r="H136" s="43">
        <v>1268.5999999999999</v>
      </c>
    </row>
    <row r="137" spans="1:8" ht="20.25" x14ac:dyDescent="0.3">
      <c r="A137" s="165"/>
      <c r="B137" s="166" t="s">
        <v>319</v>
      </c>
      <c r="C137" s="166"/>
      <c r="D137" s="167"/>
      <c r="E137" s="167"/>
      <c r="F137" s="167"/>
      <c r="G137" s="167"/>
      <c r="H137" s="168">
        <f>H12+H57+H61+H66+H94+H98+H115+H124+H133</f>
        <v>57654.299999999996</v>
      </c>
    </row>
    <row r="138" spans="1:8" ht="18.75" x14ac:dyDescent="0.3">
      <c r="A138" s="169"/>
    </row>
    <row r="139" spans="1:8" ht="18" x14ac:dyDescent="0.25">
      <c r="H139" s="92">
        <v>57654.3</v>
      </c>
    </row>
    <row r="141" spans="1:8" x14ac:dyDescent="0.2">
      <c r="F141" s="120" t="s">
        <v>403</v>
      </c>
      <c r="H141" s="170">
        <f>H137-H139</f>
        <v>0</v>
      </c>
    </row>
  </sheetData>
  <mergeCells count="6">
    <mergeCell ref="A8:H8"/>
    <mergeCell ref="E2:H2"/>
    <mergeCell ref="E3:H3"/>
    <mergeCell ref="E4:H4"/>
    <mergeCell ref="B5:H5"/>
    <mergeCell ref="E6:H6"/>
  </mergeCells>
  <pageMargins left="0.39370078740157483" right="0" top="0.19685039370078741" bottom="0.19685039370078741" header="0.39370078740157483" footer="0.19685039370078741"/>
  <pageSetup scale="60" orientation="portrait" r:id="rId1"/>
  <headerFooter alignWithMargins="0"/>
  <rowBreaks count="4" manualBreakCount="4">
    <brk id="28" max="10" man="1"/>
    <brk id="53" max="10" man="1"/>
    <brk id="83" max="10" man="1"/>
    <brk id="110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U232"/>
  <sheetViews>
    <sheetView tabSelected="1" view="pageBreakPreview" zoomScale="70" zoomScaleNormal="70" zoomScaleSheetLayoutView="70" workbookViewId="0">
      <selection activeCell="E4" sqref="E4:H4"/>
    </sheetView>
  </sheetViews>
  <sheetFormatPr defaultColWidth="9.140625" defaultRowHeight="12.75" x14ac:dyDescent="0.2"/>
  <cols>
    <col min="1" max="1" width="19.5703125" style="118" customWidth="1"/>
    <col min="2" max="2" width="63.140625" style="119" customWidth="1"/>
    <col min="3" max="3" width="10" style="119" customWidth="1"/>
    <col min="4" max="4" width="11.85546875" style="120" customWidth="1"/>
    <col min="5" max="5" width="16.5703125" style="120" customWidth="1"/>
    <col min="6" max="6" width="15.140625" style="120" customWidth="1"/>
    <col min="7" max="7" width="14.140625" style="120" hidden="1" customWidth="1"/>
    <col min="8" max="8" width="16" style="6" customWidth="1"/>
    <col min="9" max="9" width="14.42578125" style="6" hidden="1" customWidth="1"/>
    <col min="10" max="10" width="13.42578125" style="6" hidden="1" customWidth="1"/>
    <col min="11" max="11" width="12.5703125" style="6" hidden="1" customWidth="1"/>
    <col min="12" max="12" width="13.5703125" style="6" hidden="1" customWidth="1"/>
    <col min="13" max="13" width="13.42578125" style="6" customWidth="1"/>
    <col min="14" max="14" width="12.42578125" style="6" bestFit="1" customWidth="1"/>
    <col min="15" max="21" width="0" style="6" hidden="1" customWidth="1"/>
    <col min="22" max="256" width="9.140625" style="6"/>
    <col min="257" max="257" width="19.5703125" style="6" customWidth="1"/>
    <col min="258" max="258" width="63.140625" style="6" customWidth="1"/>
    <col min="259" max="259" width="10" style="6" customWidth="1"/>
    <col min="260" max="260" width="11.85546875" style="6" customWidth="1"/>
    <col min="261" max="261" width="16.5703125" style="6" customWidth="1"/>
    <col min="262" max="262" width="15.140625" style="6" customWidth="1"/>
    <col min="263" max="263" width="0" style="6" hidden="1" customWidth="1"/>
    <col min="264" max="264" width="16" style="6" customWidth="1"/>
    <col min="265" max="268" width="0" style="6" hidden="1" customWidth="1"/>
    <col min="269" max="269" width="13.42578125" style="6" customWidth="1"/>
    <col min="270" max="270" width="12.42578125" style="6" bestFit="1" customWidth="1"/>
    <col min="271" max="277" width="0" style="6" hidden="1" customWidth="1"/>
    <col min="278" max="512" width="9.140625" style="6"/>
    <col min="513" max="513" width="19.5703125" style="6" customWidth="1"/>
    <col min="514" max="514" width="63.140625" style="6" customWidth="1"/>
    <col min="515" max="515" width="10" style="6" customWidth="1"/>
    <col min="516" max="516" width="11.85546875" style="6" customWidth="1"/>
    <col min="517" max="517" width="16.5703125" style="6" customWidth="1"/>
    <col min="518" max="518" width="15.140625" style="6" customWidth="1"/>
    <col min="519" max="519" width="0" style="6" hidden="1" customWidth="1"/>
    <col min="520" max="520" width="16" style="6" customWidth="1"/>
    <col min="521" max="524" width="0" style="6" hidden="1" customWidth="1"/>
    <col min="525" max="525" width="13.42578125" style="6" customWidth="1"/>
    <col min="526" max="526" width="12.42578125" style="6" bestFit="1" customWidth="1"/>
    <col min="527" max="533" width="0" style="6" hidden="1" customWidth="1"/>
    <col min="534" max="768" width="9.140625" style="6"/>
    <col min="769" max="769" width="19.5703125" style="6" customWidth="1"/>
    <col min="770" max="770" width="63.140625" style="6" customWidth="1"/>
    <col min="771" max="771" width="10" style="6" customWidth="1"/>
    <col min="772" max="772" width="11.85546875" style="6" customWidth="1"/>
    <col min="773" max="773" width="16.5703125" style="6" customWidth="1"/>
    <col min="774" max="774" width="15.140625" style="6" customWidth="1"/>
    <col min="775" max="775" width="0" style="6" hidden="1" customWidth="1"/>
    <col min="776" max="776" width="16" style="6" customWidth="1"/>
    <col min="777" max="780" width="0" style="6" hidden="1" customWidth="1"/>
    <col min="781" max="781" width="13.42578125" style="6" customWidth="1"/>
    <col min="782" max="782" width="12.42578125" style="6" bestFit="1" customWidth="1"/>
    <col min="783" max="789" width="0" style="6" hidden="1" customWidth="1"/>
    <col min="790" max="1024" width="9.140625" style="6"/>
    <col min="1025" max="1025" width="19.5703125" style="6" customWidth="1"/>
    <col min="1026" max="1026" width="63.140625" style="6" customWidth="1"/>
    <col min="1027" max="1027" width="10" style="6" customWidth="1"/>
    <col min="1028" max="1028" width="11.85546875" style="6" customWidth="1"/>
    <col min="1029" max="1029" width="16.5703125" style="6" customWidth="1"/>
    <col min="1030" max="1030" width="15.140625" style="6" customWidth="1"/>
    <col min="1031" max="1031" width="0" style="6" hidden="1" customWidth="1"/>
    <col min="1032" max="1032" width="16" style="6" customWidth="1"/>
    <col min="1033" max="1036" width="0" style="6" hidden="1" customWidth="1"/>
    <col min="1037" max="1037" width="13.42578125" style="6" customWidth="1"/>
    <col min="1038" max="1038" width="12.42578125" style="6" bestFit="1" customWidth="1"/>
    <col min="1039" max="1045" width="0" style="6" hidden="1" customWidth="1"/>
    <col min="1046" max="1280" width="9.140625" style="6"/>
    <col min="1281" max="1281" width="19.5703125" style="6" customWidth="1"/>
    <col min="1282" max="1282" width="63.140625" style="6" customWidth="1"/>
    <col min="1283" max="1283" width="10" style="6" customWidth="1"/>
    <col min="1284" max="1284" width="11.85546875" style="6" customWidth="1"/>
    <col min="1285" max="1285" width="16.5703125" style="6" customWidth="1"/>
    <col min="1286" max="1286" width="15.140625" style="6" customWidth="1"/>
    <col min="1287" max="1287" width="0" style="6" hidden="1" customWidth="1"/>
    <col min="1288" max="1288" width="16" style="6" customWidth="1"/>
    <col min="1289" max="1292" width="0" style="6" hidden="1" customWidth="1"/>
    <col min="1293" max="1293" width="13.42578125" style="6" customWidth="1"/>
    <col min="1294" max="1294" width="12.42578125" style="6" bestFit="1" customWidth="1"/>
    <col min="1295" max="1301" width="0" style="6" hidden="1" customWidth="1"/>
    <col min="1302" max="1536" width="9.140625" style="6"/>
    <col min="1537" max="1537" width="19.5703125" style="6" customWidth="1"/>
    <col min="1538" max="1538" width="63.140625" style="6" customWidth="1"/>
    <col min="1539" max="1539" width="10" style="6" customWidth="1"/>
    <col min="1540" max="1540" width="11.85546875" style="6" customWidth="1"/>
    <col min="1541" max="1541" width="16.5703125" style="6" customWidth="1"/>
    <col min="1542" max="1542" width="15.140625" style="6" customWidth="1"/>
    <col min="1543" max="1543" width="0" style="6" hidden="1" customWidth="1"/>
    <col min="1544" max="1544" width="16" style="6" customWidth="1"/>
    <col min="1545" max="1548" width="0" style="6" hidden="1" customWidth="1"/>
    <col min="1549" max="1549" width="13.42578125" style="6" customWidth="1"/>
    <col min="1550" max="1550" width="12.42578125" style="6" bestFit="1" customWidth="1"/>
    <col min="1551" max="1557" width="0" style="6" hidden="1" customWidth="1"/>
    <col min="1558" max="1792" width="9.140625" style="6"/>
    <col min="1793" max="1793" width="19.5703125" style="6" customWidth="1"/>
    <col min="1794" max="1794" width="63.140625" style="6" customWidth="1"/>
    <col min="1795" max="1795" width="10" style="6" customWidth="1"/>
    <col min="1796" max="1796" width="11.85546875" style="6" customWidth="1"/>
    <col min="1797" max="1797" width="16.5703125" style="6" customWidth="1"/>
    <col min="1798" max="1798" width="15.140625" style="6" customWidth="1"/>
    <col min="1799" max="1799" width="0" style="6" hidden="1" customWidth="1"/>
    <col min="1800" max="1800" width="16" style="6" customWidth="1"/>
    <col min="1801" max="1804" width="0" style="6" hidden="1" customWidth="1"/>
    <col min="1805" max="1805" width="13.42578125" style="6" customWidth="1"/>
    <col min="1806" max="1806" width="12.42578125" style="6" bestFit="1" customWidth="1"/>
    <col min="1807" max="1813" width="0" style="6" hidden="1" customWidth="1"/>
    <col min="1814" max="2048" width="9.140625" style="6"/>
    <col min="2049" max="2049" width="19.5703125" style="6" customWidth="1"/>
    <col min="2050" max="2050" width="63.140625" style="6" customWidth="1"/>
    <col min="2051" max="2051" width="10" style="6" customWidth="1"/>
    <col min="2052" max="2052" width="11.85546875" style="6" customWidth="1"/>
    <col min="2053" max="2053" width="16.5703125" style="6" customWidth="1"/>
    <col min="2054" max="2054" width="15.140625" style="6" customWidth="1"/>
    <col min="2055" max="2055" width="0" style="6" hidden="1" customWidth="1"/>
    <col min="2056" max="2056" width="16" style="6" customWidth="1"/>
    <col min="2057" max="2060" width="0" style="6" hidden="1" customWidth="1"/>
    <col min="2061" max="2061" width="13.42578125" style="6" customWidth="1"/>
    <col min="2062" max="2062" width="12.42578125" style="6" bestFit="1" customWidth="1"/>
    <col min="2063" max="2069" width="0" style="6" hidden="1" customWidth="1"/>
    <col min="2070" max="2304" width="9.140625" style="6"/>
    <col min="2305" max="2305" width="19.5703125" style="6" customWidth="1"/>
    <col min="2306" max="2306" width="63.140625" style="6" customWidth="1"/>
    <col min="2307" max="2307" width="10" style="6" customWidth="1"/>
    <col min="2308" max="2308" width="11.85546875" style="6" customWidth="1"/>
    <col min="2309" max="2309" width="16.5703125" style="6" customWidth="1"/>
    <col min="2310" max="2310" width="15.140625" style="6" customWidth="1"/>
    <col min="2311" max="2311" width="0" style="6" hidden="1" customWidth="1"/>
    <col min="2312" max="2312" width="16" style="6" customWidth="1"/>
    <col min="2313" max="2316" width="0" style="6" hidden="1" customWidth="1"/>
    <col min="2317" max="2317" width="13.42578125" style="6" customWidth="1"/>
    <col min="2318" max="2318" width="12.42578125" style="6" bestFit="1" customWidth="1"/>
    <col min="2319" max="2325" width="0" style="6" hidden="1" customWidth="1"/>
    <col min="2326" max="2560" width="9.140625" style="6"/>
    <col min="2561" max="2561" width="19.5703125" style="6" customWidth="1"/>
    <col min="2562" max="2562" width="63.140625" style="6" customWidth="1"/>
    <col min="2563" max="2563" width="10" style="6" customWidth="1"/>
    <col min="2564" max="2564" width="11.85546875" style="6" customWidth="1"/>
    <col min="2565" max="2565" width="16.5703125" style="6" customWidth="1"/>
    <col min="2566" max="2566" width="15.140625" style="6" customWidth="1"/>
    <col min="2567" max="2567" width="0" style="6" hidden="1" customWidth="1"/>
    <col min="2568" max="2568" width="16" style="6" customWidth="1"/>
    <col min="2569" max="2572" width="0" style="6" hidden="1" customWidth="1"/>
    <col min="2573" max="2573" width="13.42578125" style="6" customWidth="1"/>
    <col min="2574" max="2574" width="12.42578125" style="6" bestFit="1" customWidth="1"/>
    <col min="2575" max="2581" width="0" style="6" hidden="1" customWidth="1"/>
    <col min="2582" max="2816" width="9.140625" style="6"/>
    <col min="2817" max="2817" width="19.5703125" style="6" customWidth="1"/>
    <col min="2818" max="2818" width="63.140625" style="6" customWidth="1"/>
    <col min="2819" max="2819" width="10" style="6" customWidth="1"/>
    <col min="2820" max="2820" width="11.85546875" style="6" customWidth="1"/>
    <col min="2821" max="2821" width="16.5703125" style="6" customWidth="1"/>
    <col min="2822" max="2822" width="15.140625" style="6" customWidth="1"/>
    <col min="2823" max="2823" width="0" style="6" hidden="1" customWidth="1"/>
    <col min="2824" max="2824" width="16" style="6" customWidth="1"/>
    <col min="2825" max="2828" width="0" style="6" hidden="1" customWidth="1"/>
    <col min="2829" max="2829" width="13.42578125" style="6" customWidth="1"/>
    <col min="2830" max="2830" width="12.42578125" style="6" bestFit="1" customWidth="1"/>
    <col min="2831" max="2837" width="0" style="6" hidden="1" customWidth="1"/>
    <col min="2838" max="3072" width="9.140625" style="6"/>
    <col min="3073" max="3073" width="19.5703125" style="6" customWidth="1"/>
    <col min="3074" max="3074" width="63.140625" style="6" customWidth="1"/>
    <col min="3075" max="3075" width="10" style="6" customWidth="1"/>
    <col min="3076" max="3076" width="11.85546875" style="6" customWidth="1"/>
    <col min="3077" max="3077" width="16.5703125" style="6" customWidth="1"/>
    <col min="3078" max="3078" width="15.140625" style="6" customWidth="1"/>
    <col min="3079" max="3079" width="0" style="6" hidden="1" customWidth="1"/>
    <col min="3080" max="3080" width="16" style="6" customWidth="1"/>
    <col min="3081" max="3084" width="0" style="6" hidden="1" customWidth="1"/>
    <col min="3085" max="3085" width="13.42578125" style="6" customWidth="1"/>
    <col min="3086" max="3086" width="12.42578125" style="6" bestFit="1" customWidth="1"/>
    <col min="3087" max="3093" width="0" style="6" hidden="1" customWidth="1"/>
    <col min="3094" max="3328" width="9.140625" style="6"/>
    <col min="3329" max="3329" width="19.5703125" style="6" customWidth="1"/>
    <col min="3330" max="3330" width="63.140625" style="6" customWidth="1"/>
    <col min="3331" max="3331" width="10" style="6" customWidth="1"/>
    <col min="3332" max="3332" width="11.85546875" style="6" customWidth="1"/>
    <col min="3333" max="3333" width="16.5703125" style="6" customWidth="1"/>
    <col min="3334" max="3334" width="15.140625" style="6" customWidth="1"/>
    <col min="3335" max="3335" width="0" style="6" hidden="1" customWidth="1"/>
    <col min="3336" max="3336" width="16" style="6" customWidth="1"/>
    <col min="3337" max="3340" width="0" style="6" hidden="1" customWidth="1"/>
    <col min="3341" max="3341" width="13.42578125" style="6" customWidth="1"/>
    <col min="3342" max="3342" width="12.42578125" style="6" bestFit="1" customWidth="1"/>
    <col min="3343" max="3349" width="0" style="6" hidden="1" customWidth="1"/>
    <col min="3350" max="3584" width="9.140625" style="6"/>
    <col min="3585" max="3585" width="19.5703125" style="6" customWidth="1"/>
    <col min="3586" max="3586" width="63.140625" style="6" customWidth="1"/>
    <col min="3587" max="3587" width="10" style="6" customWidth="1"/>
    <col min="3588" max="3588" width="11.85546875" style="6" customWidth="1"/>
    <col min="3589" max="3589" width="16.5703125" style="6" customWidth="1"/>
    <col min="3590" max="3590" width="15.140625" style="6" customWidth="1"/>
    <col min="3591" max="3591" width="0" style="6" hidden="1" customWidth="1"/>
    <col min="3592" max="3592" width="16" style="6" customWidth="1"/>
    <col min="3593" max="3596" width="0" style="6" hidden="1" customWidth="1"/>
    <col min="3597" max="3597" width="13.42578125" style="6" customWidth="1"/>
    <col min="3598" max="3598" width="12.42578125" style="6" bestFit="1" customWidth="1"/>
    <col min="3599" max="3605" width="0" style="6" hidden="1" customWidth="1"/>
    <col min="3606" max="3840" width="9.140625" style="6"/>
    <col min="3841" max="3841" width="19.5703125" style="6" customWidth="1"/>
    <col min="3842" max="3842" width="63.140625" style="6" customWidth="1"/>
    <col min="3843" max="3843" width="10" style="6" customWidth="1"/>
    <col min="3844" max="3844" width="11.85546875" style="6" customWidth="1"/>
    <col min="3845" max="3845" width="16.5703125" style="6" customWidth="1"/>
    <col min="3846" max="3846" width="15.140625" style="6" customWidth="1"/>
    <col min="3847" max="3847" width="0" style="6" hidden="1" customWidth="1"/>
    <col min="3848" max="3848" width="16" style="6" customWidth="1"/>
    <col min="3849" max="3852" width="0" style="6" hidden="1" customWidth="1"/>
    <col min="3853" max="3853" width="13.42578125" style="6" customWidth="1"/>
    <col min="3854" max="3854" width="12.42578125" style="6" bestFit="1" customWidth="1"/>
    <col min="3855" max="3861" width="0" style="6" hidden="1" customWidth="1"/>
    <col min="3862" max="4096" width="9.140625" style="6"/>
    <col min="4097" max="4097" width="19.5703125" style="6" customWidth="1"/>
    <col min="4098" max="4098" width="63.140625" style="6" customWidth="1"/>
    <col min="4099" max="4099" width="10" style="6" customWidth="1"/>
    <col min="4100" max="4100" width="11.85546875" style="6" customWidth="1"/>
    <col min="4101" max="4101" width="16.5703125" style="6" customWidth="1"/>
    <col min="4102" max="4102" width="15.140625" style="6" customWidth="1"/>
    <col min="4103" max="4103" width="0" style="6" hidden="1" customWidth="1"/>
    <col min="4104" max="4104" width="16" style="6" customWidth="1"/>
    <col min="4105" max="4108" width="0" style="6" hidden="1" customWidth="1"/>
    <col min="4109" max="4109" width="13.42578125" style="6" customWidth="1"/>
    <col min="4110" max="4110" width="12.42578125" style="6" bestFit="1" customWidth="1"/>
    <col min="4111" max="4117" width="0" style="6" hidden="1" customWidth="1"/>
    <col min="4118" max="4352" width="9.140625" style="6"/>
    <col min="4353" max="4353" width="19.5703125" style="6" customWidth="1"/>
    <col min="4354" max="4354" width="63.140625" style="6" customWidth="1"/>
    <col min="4355" max="4355" width="10" style="6" customWidth="1"/>
    <col min="4356" max="4356" width="11.85546875" style="6" customWidth="1"/>
    <col min="4357" max="4357" width="16.5703125" style="6" customWidth="1"/>
    <col min="4358" max="4358" width="15.140625" style="6" customWidth="1"/>
    <col min="4359" max="4359" width="0" style="6" hidden="1" customWidth="1"/>
    <col min="4360" max="4360" width="16" style="6" customWidth="1"/>
    <col min="4361" max="4364" width="0" style="6" hidden="1" customWidth="1"/>
    <col min="4365" max="4365" width="13.42578125" style="6" customWidth="1"/>
    <col min="4366" max="4366" width="12.42578125" style="6" bestFit="1" customWidth="1"/>
    <col min="4367" max="4373" width="0" style="6" hidden="1" customWidth="1"/>
    <col min="4374" max="4608" width="9.140625" style="6"/>
    <col min="4609" max="4609" width="19.5703125" style="6" customWidth="1"/>
    <col min="4610" max="4610" width="63.140625" style="6" customWidth="1"/>
    <col min="4611" max="4611" width="10" style="6" customWidth="1"/>
    <col min="4612" max="4612" width="11.85546875" style="6" customWidth="1"/>
    <col min="4613" max="4613" width="16.5703125" style="6" customWidth="1"/>
    <col min="4614" max="4614" width="15.140625" style="6" customWidth="1"/>
    <col min="4615" max="4615" width="0" style="6" hidden="1" customWidth="1"/>
    <col min="4616" max="4616" width="16" style="6" customWidth="1"/>
    <col min="4617" max="4620" width="0" style="6" hidden="1" customWidth="1"/>
    <col min="4621" max="4621" width="13.42578125" style="6" customWidth="1"/>
    <col min="4622" max="4622" width="12.42578125" style="6" bestFit="1" customWidth="1"/>
    <col min="4623" max="4629" width="0" style="6" hidden="1" customWidth="1"/>
    <col min="4630" max="4864" width="9.140625" style="6"/>
    <col min="4865" max="4865" width="19.5703125" style="6" customWidth="1"/>
    <col min="4866" max="4866" width="63.140625" style="6" customWidth="1"/>
    <col min="4867" max="4867" width="10" style="6" customWidth="1"/>
    <col min="4868" max="4868" width="11.85546875" style="6" customWidth="1"/>
    <col min="4869" max="4869" width="16.5703125" style="6" customWidth="1"/>
    <col min="4870" max="4870" width="15.140625" style="6" customWidth="1"/>
    <col min="4871" max="4871" width="0" style="6" hidden="1" customWidth="1"/>
    <col min="4872" max="4872" width="16" style="6" customWidth="1"/>
    <col min="4873" max="4876" width="0" style="6" hidden="1" customWidth="1"/>
    <col min="4877" max="4877" width="13.42578125" style="6" customWidth="1"/>
    <col min="4878" max="4878" width="12.42578125" style="6" bestFit="1" customWidth="1"/>
    <col min="4879" max="4885" width="0" style="6" hidden="1" customWidth="1"/>
    <col min="4886" max="5120" width="9.140625" style="6"/>
    <col min="5121" max="5121" width="19.5703125" style="6" customWidth="1"/>
    <col min="5122" max="5122" width="63.140625" style="6" customWidth="1"/>
    <col min="5123" max="5123" width="10" style="6" customWidth="1"/>
    <col min="5124" max="5124" width="11.85546875" style="6" customWidth="1"/>
    <col min="5125" max="5125" width="16.5703125" style="6" customWidth="1"/>
    <col min="5126" max="5126" width="15.140625" style="6" customWidth="1"/>
    <col min="5127" max="5127" width="0" style="6" hidden="1" customWidth="1"/>
    <col min="5128" max="5128" width="16" style="6" customWidth="1"/>
    <col min="5129" max="5132" width="0" style="6" hidden="1" customWidth="1"/>
    <col min="5133" max="5133" width="13.42578125" style="6" customWidth="1"/>
    <col min="5134" max="5134" width="12.42578125" style="6" bestFit="1" customWidth="1"/>
    <col min="5135" max="5141" width="0" style="6" hidden="1" customWidth="1"/>
    <col min="5142" max="5376" width="9.140625" style="6"/>
    <col min="5377" max="5377" width="19.5703125" style="6" customWidth="1"/>
    <col min="5378" max="5378" width="63.140625" style="6" customWidth="1"/>
    <col min="5379" max="5379" width="10" style="6" customWidth="1"/>
    <col min="5380" max="5380" width="11.85546875" style="6" customWidth="1"/>
    <col min="5381" max="5381" width="16.5703125" style="6" customWidth="1"/>
    <col min="5382" max="5382" width="15.140625" style="6" customWidth="1"/>
    <col min="5383" max="5383" width="0" style="6" hidden="1" customWidth="1"/>
    <col min="5384" max="5384" width="16" style="6" customWidth="1"/>
    <col min="5385" max="5388" width="0" style="6" hidden="1" customWidth="1"/>
    <col min="5389" max="5389" width="13.42578125" style="6" customWidth="1"/>
    <col min="5390" max="5390" width="12.42578125" style="6" bestFit="1" customWidth="1"/>
    <col min="5391" max="5397" width="0" style="6" hidden="1" customWidth="1"/>
    <col min="5398" max="5632" width="9.140625" style="6"/>
    <col min="5633" max="5633" width="19.5703125" style="6" customWidth="1"/>
    <col min="5634" max="5634" width="63.140625" style="6" customWidth="1"/>
    <col min="5635" max="5635" width="10" style="6" customWidth="1"/>
    <col min="5636" max="5636" width="11.85546875" style="6" customWidth="1"/>
    <col min="5637" max="5637" width="16.5703125" style="6" customWidth="1"/>
    <col min="5638" max="5638" width="15.140625" style="6" customWidth="1"/>
    <col min="5639" max="5639" width="0" style="6" hidden="1" customWidth="1"/>
    <col min="5640" max="5640" width="16" style="6" customWidth="1"/>
    <col min="5641" max="5644" width="0" style="6" hidden="1" customWidth="1"/>
    <col min="5645" max="5645" width="13.42578125" style="6" customWidth="1"/>
    <col min="5646" max="5646" width="12.42578125" style="6" bestFit="1" customWidth="1"/>
    <col min="5647" max="5653" width="0" style="6" hidden="1" customWidth="1"/>
    <col min="5654" max="5888" width="9.140625" style="6"/>
    <col min="5889" max="5889" width="19.5703125" style="6" customWidth="1"/>
    <col min="5890" max="5890" width="63.140625" style="6" customWidth="1"/>
    <col min="5891" max="5891" width="10" style="6" customWidth="1"/>
    <col min="5892" max="5892" width="11.85546875" style="6" customWidth="1"/>
    <col min="5893" max="5893" width="16.5703125" style="6" customWidth="1"/>
    <col min="5894" max="5894" width="15.140625" style="6" customWidth="1"/>
    <col min="5895" max="5895" width="0" style="6" hidden="1" customWidth="1"/>
    <col min="5896" max="5896" width="16" style="6" customWidth="1"/>
    <col min="5897" max="5900" width="0" style="6" hidden="1" customWidth="1"/>
    <col min="5901" max="5901" width="13.42578125" style="6" customWidth="1"/>
    <col min="5902" max="5902" width="12.42578125" style="6" bestFit="1" customWidth="1"/>
    <col min="5903" max="5909" width="0" style="6" hidden="1" customWidth="1"/>
    <col min="5910" max="6144" width="9.140625" style="6"/>
    <col min="6145" max="6145" width="19.5703125" style="6" customWidth="1"/>
    <col min="6146" max="6146" width="63.140625" style="6" customWidth="1"/>
    <col min="6147" max="6147" width="10" style="6" customWidth="1"/>
    <col min="6148" max="6148" width="11.85546875" style="6" customWidth="1"/>
    <col min="6149" max="6149" width="16.5703125" style="6" customWidth="1"/>
    <col min="6150" max="6150" width="15.140625" style="6" customWidth="1"/>
    <col min="6151" max="6151" width="0" style="6" hidden="1" customWidth="1"/>
    <col min="6152" max="6152" width="16" style="6" customWidth="1"/>
    <col min="6153" max="6156" width="0" style="6" hidden="1" customWidth="1"/>
    <col min="6157" max="6157" width="13.42578125" style="6" customWidth="1"/>
    <col min="6158" max="6158" width="12.42578125" style="6" bestFit="1" customWidth="1"/>
    <col min="6159" max="6165" width="0" style="6" hidden="1" customWidth="1"/>
    <col min="6166" max="6400" width="9.140625" style="6"/>
    <col min="6401" max="6401" width="19.5703125" style="6" customWidth="1"/>
    <col min="6402" max="6402" width="63.140625" style="6" customWidth="1"/>
    <col min="6403" max="6403" width="10" style="6" customWidth="1"/>
    <col min="6404" max="6404" width="11.85546875" style="6" customWidth="1"/>
    <col min="6405" max="6405" width="16.5703125" style="6" customWidth="1"/>
    <col min="6406" max="6406" width="15.140625" style="6" customWidth="1"/>
    <col min="6407" max="6407" width="0" style="6" hidden="1" customWidth="1"/>
    <col min="6408" max="6408" width="16" style="6" customWidth="1"/>
    <col min="6409" max="6412" width="0" style="6" hidden="1" customWidth="1"/>
    <col min="6413" max="6413" width="13.42578125" style="6" customWidth="1"/>
    <col min="6414" max="6414" width="12.42578125" style="6" bestFit="1" customWidth="1"/>
    <col min="6415" max="6421" width="0" style="6" hidden="1" customWidth="1"/>
    <col min="6422" max="6656" width="9.140625" style="6"/>
    <col min="6657" max="6657" width="19.5703125" style="6" customWidth="1"/>
    <col min="6658" max="6658" width="63.140625" style="6" customWidth="1"/>
    <col min="6659" max="6659" width="10" style="6" customWidth="1"/>
    <col min="6660" max="6660" width="11.85546875" style="6" customWidth="1"/>
    <col min="6661" max="6661" width="16.5703125" style="6" customWidth="1"/>
    <col min="6662" max="6662" width="15.140625" style="6" customWidth="1"/>
    <col min="6663" max="6663" width="0" style="6" hidden="1" customWidth="1"/>
    <col min="6664" max="6664" width="16" style="6" customWidth="1"/>
    <col min="6665" max="6668" width="0" style="6" hidden="1" customWidth="1"/>
    <col min="6669" max="6669" width="13.42578125" style="6" customWidth="1"/>
    <col min="6670" max="6670" width="12.42578125" style="6" bestFit="1" customWidth="1"/>
    <col min="6671" max="6677" width="0" style="6" hidden="1" customWidth="1"/>
    <col min="6678" max="6912" width="9.140625" style="6"/>
    <col min="6913" max="6913" width="19.5703125" style="6" customWidth="1"/>
    <col min="6914" max="6914" width="63.140625" style="6" customWidth="1"/>
    <col min="6915" max="6915" width="10" style="6" customWidth="1"/>
    <col min="6916" max="6916" width="11.85546875" style="6" customWidth="1"/>
    <col min="6917" max="6917" width="16.5703125" style="6" customWidth="1"/>
    <col min="6918" max="6918" width="15.140625" style="6" customWidth="1"/>
    <col min="6919" max="6919" width="0" style="6" hidden="1" customWidth="1"/>
    <col min="6920" max="6920" width="16" style="6" customWidth="1"/>
    <col min="6921" max="6924" width="0" style="6" hidden="1" customWidth="1"/>
    <col min="6925" max="6925" width="13.42578125" style="6" customWidth="1"/>
    <col min="6926" max="6926" width="12.42578125" style="6" bestFit="1" customWidth="1"/>
    <col min="6927" max="6933" width="0" style="6" hidden="1" customWidth="1"/>
    <col min="6934" max="7168" width="9.140625" style="6"/>
    <col min="7169" max="7169" width="19.5703125" style="6" customWidth="1"/>
    <col min="7170" max="7170" width="63.140625" style="6" customWidth="1"/>
    <col min="7171" max="7171" width="10" style="6" customWidth="1"/>
    <col min="7172" max="7172" width="11.85546875" style="6" customWidth="1"/>
    <col min="7173" max="7173" width="16.5703125" style="6" customWidth="1"/>
    <col min="7174" max="7174" width="15.140625" style="6" customWidth="1"/>
    <col min="7175" max="7175" width="0" style="6" hidden="1" customWidth="1"/>
    <col min="7176" max="7176" width="16" style="6" customWidth="1"/>
    <col min="7177" max="7180" width="0" style="6" hidden="1" customWidth="1"/>
    <col min="7181" max="7181" width="13.42578125" style="6" customWidth="1"/>
    <col min="7182" max="7182" width="12.42578125" style="6" bestFit="1" customWidth="1"/>
    <col min="7183" max="7189" width="0" style="6" hidden="1" customWidth="1"/>
    <col min="7190" max="7424" width="9.140625" style="6"/>
    <col min="7425" max="7425" width="19.5703125" style="6" customWidth="1"/>
    <col min="7426" max="7426" width="63.140625" style="6" customWidth="1"/>
    <col min="7427" max="7427" width="10" style="6" customWidth="1"/>
    <col min="7428" max="7428" width="11.85546875" style="6" customWidth="1"/>
    <col min="7429" max="7429" width="16.5703125" style="6" customWidth="1"/>
    <col min="7430" max="7430" width="15.140625" style="6" customWidth="1"/>
    <col min="7431" max="7431" width="0" style="6" hidden="1" customWidth="1"/>
    <col min="7432" max="7432" width="16" style="6" customWidth="1"/>
    <col min="7433" max="7436" width="0" style="6" hidden="1" customWidth="1"/>
    <col min="7437" max="7437" width="13.42578125" style="6" customWidth="1"/>
    <col min="7438" max="7438" width="12.42578125" style="6" bestFit="1" customWidth="1"/>
    <col min="7439" max="7445" width="0" style="6" hidden="1" customWidth="1"/>
    <col min="7446" max="7680" width="9.140625" style="6"/>
    <col min="7681" max="7681" width="19.5703125" style="6" customWidth="1"/>
    <col min="7682" max="7682" width="63.140625" style="6" customWidth="1"/>
    <col min="7683" max="7683" width="10" style="6" customWidth="1"/>
    <col min="7684" max="7684" width="11.85546875" style="6" customWidth="1"/>
    <col min="7685" max="7685" width="16.5703125" style="6" customWidth="1"/>
    <col min="7686" max="7686" width="15.140625" style="6" customWidth="1"/>
    <col min="7687" max="7687" width="0" style="6" hidden="1" customWidth="1"/>
    <col min="7688" max="7688" width="16" style="6" customWidth="1"/>
    <col min="7689" max="7692" width="0" style="6" hidden="1" customWidth="1"/>
    <col min="7693" max="7693" width="13.42578125" style="6" customWidth="1"/>
    <col min="7694" max="7694" width="12.42578125" style="6" bestFit="1" customWidth="1"/>
    <col min="7695" max="7701" width="0" style="6" hidden="1" customWidth="1"/>
    <col min="7702" max="7936" width="9.140625" style="6"/>
    <col min="7937" max="7937" width="19.5703125" style="6" customWidth="1"/>
    <col min="7938" max="7938" width="63.140625" style="6" customWidth="1"/>
    <col min="7939" max="7939" width="10" style="6" customWidth="1"/>
    <col min="7940" max="7940" width="11.85546875" style="6" customWidth="1"/>
    <col min="7941" max="7941" width="16.5703125" style="6" customWidth="1"/>
    <col min="7942" max="7942" width="15.140625" style="6" customWidth="1"/>
    <col min="7943" max="7943" width="0" style="6" hidden="1" customWidth="1"/>
    <col min="7944" max="7944" width="16" style="6" customWidth="1"/>
    <col min="7945" max="7948" width="0" style="6" hidden="1" customWidth="1"/>
    <col min="7949" max="7949" width="13.42578125" style="6" customWidth="1"/>
    <col min="7950" max="7950" width="12.42578125" style="6" bestFit="1" customWidth="1"/>
    <col min="7951" max="7957" width="0" style="6" hidden="1" customWidth="1"/>
    <col min="7958" max="8192" width="9.140625" style="6"/>
    <col min="8193" max="8193" width="19.5703125" style="6" customWidth="1"/>
    <col min="8194" max="8194" width="63.140625" style="6" customWidth="1"/>
    <col min="8195" max="8195" width="10" style="6" customWidth="1"/>
    <col min="8196" max="8196" width="11.85546875" style="6" customWidth="1"/>
    <col min="8197" max="8197" width="16.5703125" style="6" customWidth="1"/>
    <col min="8198" max="8198" width="15.140625" style="6" customWidth="1"/>
    <col min="8199" max="8199" width="0" style="6" hidden="1" customWidth="1"/>
    <col min="8200" max="8200" width="16" style="6" customWidth="1"/>
    <col min="8201" max="8204" width="0" style="6" hidden="1" customWidth="1"/>
    <col min="8205" max="8205" width="13.42578125" style="6" customWidth="1"/>
    <col min="8206" max="8206" width="12.42578125" style="6" bestFit="1" customWidth="1"/>
    <col min="8207" max="8213" width="0" style="6" hidden="1" customWidth="1"/>
    <col min="8214" max="8448" width="9.140625" style="6"/>
    <col min="8449" max="8449" width="19.5703125" style="6" customWidth="1"/>
    <col min="8450" max="8450" width="63.140625" style="6" customWidth="1"/>
    <col min="8451" max="8451" width="10" style="6" customWidth="1"/>
    <col min="8452" max="8452" width="11.85546875" style="6" customWidth="1"/>
    <col min="8453" max="8453" width="16.5703125" style="6" customWidth="1"/>
    <col min="8454" max="8454" width="15.140625" style="6" customWidth="1"/>
    <col min="8455" max="8455" width="0" style="6" hidden="1" customWidth="1"/>
    <col min="8456" max="8456" width="16" style="6" customWidth="1"/>
    <col min="8457" max="8460" width="0" style="6" hidden="1" customWidth="1"/>
    <col min="8461" max="8461" width="13.42578125" style="6" customWidth="1"/>
    <col min="8462" max="8462" width="12.42578125" style="6" bestFit="1" customWidth="1"/>
    <col min="8463" max="8469" width="0" style="6" hidden="1" customWidth="1"/>
    <col min="8470" max="8704" width="9.140625" style="6"/>
    <col min="8705" max="8705" width="19.5703125" style="6" customWidth="1"/>
    <col min="8706" max="8706" width="63.140625" style="6" customWidth="1"/>
    <col min="8707" max="8707" width="10" style="6" customWidth="1"/>
    <col min="8708" max="8708" width="11.85546875" style="6" customWidth="1"/>
    <col min="8709" max="8709" width="16.5703125" style="6" customWidth="1"/>
    <col min="8710" max="8710" width="15.140625" style="6" customWidth="1"/>
    <col min="8711" max="8711" width="0" style="6" hidden="1" customWidth="1"/>
    <col min="8712" max="8712" width="16" style="6" customWidth="1"/>
    <col min="8713" max="8716" width="0" style="6" hidden="1" customWidth="1"/>
    <col min="8717" max="8717" width="13.42578125" style="6" customWidth="1"/>
    <col min="8718" max="8718" width="12.42578125" style="6" bestFit="1" customWidth="1"/>
    <col min="8719" max="8725" width="0" style="6" hidden="1" customWidth="1"/>
    <col min="8726" max="8960" width="9.140625" style="6"/>
    <col min="8961" max="8961" width="19.5703125" style="6" customWidth="1"/>
    <col min="8962" max="8962" width="63.140625" style="6" customWidth="1"/>
    <col min="8963" max="8963" width="10" style="6" customWidth="1"/>
    <col min="8964" max="8964" width="11.85546875" style="6" customWidth="1"/>
    <col min="8965" max="8965" width="16.5703125" style="6" customWidth="1"/>
    <col min="8966" max="8966" width="15.140625" style="6" customWidth="1"/>
    <col min="8967" max="8967" width="0" style="6" hidden="1" customWidth="1"/>
    <col min="8968" max="8968" width="16" style="6" customWidth="1"/>
    <col min="8969" max="8972" width="0" style="6" hidden="1" customWidth="1"/>
    <col min="8973" max="8973" width="13.42578125" style="6" customWidth="1"/>
    <col min="8974" max="8974" width="12.42578125" style="6" bestFit="1" customWidth="1"/>
    <col min="8975" max="8981" width="0" style="6" hidden="1" customWidth="1"/>
    <col min="8982" max="9216" width="9.140625" style="6"/>
    <col min="9217" max="9217" width="19.5703125" style="6" customWidth="1"/>
    <col min="9218" max="9218" width="63.140625" style="6" customWidth="1"/>
    <col min="9219" max="9219" width="10" style="6" customWidth="1"/>
    <col min="9220" max="9220" width="11.85546875" style="6" customWidth="1"/>
    <col min="9221" max="9221" width="16.5703125" style="6" customWidth="1"/>
    <col min="9222" max="9222" width="15.140625" style="6" customWidth="1"/>
    <col min="9223" max="9223" width="0" style="6" hidden="1" customWidth="1"/>
    <col min="9224" max="9224" width="16" style="6" customWidth="1"/>
    <col min="9225" max="9228" width="0" style="6" hidden="1" customWidth="1"/>
    <col min="9229" max="9229" width="13.42578125" style="6" customWidth="1"/>
    <col min="9230" max="9230" width="12.42578125" style="6" bestFit="1" customWidth="1"/>
    <col min="9231" max="9237" width="0" style="6" hidden="1" customWidth="1"/>
    <col min="9238" max="9472" width="9.140625" style="6"/>
    <col min="9473" max="9473" width="19.5703125" style="6" customWidth="1"/>
    <col min="9474" max="9474" width="63.140625" style="6" customWidth="1"/>
    <col min="9475" max="9475" width="10" style="6" customWidth="1"/>
    <col min="9476" max="9476" width="11.85546875" style="6" customWidth="1"/>
    <col min="9477" max="9477" width="16.5703125" style="6" customWidth="1"/>
    <col min="9478" max="9478" width="15.140625" style="6" customWidth="1"/>
    <col min="9479" max="9479" width="0" style="6" hidden="1" customWidth="1"/>
    <col min="9480" max="9480" width="16" style="6" customWidth="1"/>
    <col min="9481" max="9484" width="0" style="6" hidden="1" customWidth="1"/>
    <col min="9485" max="9485" width="13.42578125" style="6" customWidth="1"/>
    <col min="9486" max="9486" width="12.42578125" style="6" bestFit="1" customWidth="1"/>
    <col min="9487" max="9493" width="0" style="6" hidden="1" customWidth="1"/>
    <col min="9494" max="9728" width="9.140625" style="6"/>
    <col min="9729" max="9729" width="19.5703125" style="6" customWidth="1"/>
    <col min="9730" max="9730" width="63.140625" style="6" customWidth="1"/>
    <col min="9731" max="9731" width="10" style="6" customWidth="1"/>
    <col min="9732" max="9732" width="11.85546875" style="6" customWidth="1"/>
    <col min="9733" max="9733" width="16.5703125" style="6" customWidth="1"/>
    <col min="9734" max="9734" width="15.140625" style="6" customWidth="1"/>
    <col min="9735" max="9735" width="0" style="6" hidden="1" customWidth="1"/>
    <col min="9736" max="9736" width="16" style="6" customWidth="1"/>
    <col min="9737" max="9740" width="0" style="6" hidden="1" customWidth="1"/>
    <col min="9741" max="9741" width="13.42578125" style="6" customWidth="1"/>
    <col min="9742" max="9742" width="12.42578125" style="6" bestFit="1" customWidth="1"/>
    <col min="9743" max="9749" width="0" style="6" hidden="1" customWidth="1"/>
    <col min="9750" max="9984" width="9.140625" style="6"/>
    <col min="9985" max="9985" width="19.5703125" style="6" customWidth="1"/>
    <col min="9986" max="9986" width="63.140625" style="6" customWidth="1"/>
    <col min="9987" max="9987" width="10" style="6" customWidth="1"/>
    <col min="9988" max="9988" width="11.85546875" style="6" customWidth="1"/>
    <col min="9989" max="9989" width="16.5703125" style="6" customWidth="1"/>
    <col min="9990" max="9990" width="15.140625" style="6" customWidth="1"/>
    <col min="9991" max="9991" width="0" style="6" hidden="1" customWidth="1"/>
    <col min="9992" max="9992" width="16" style="6" customWidth="1"/>
    <col min="9993" max="9996" width="0" style="6" hidden="1" customWidth="1"/>
    <col min="9997" max="9997" width="13.42578125" style="6" customWidth="1"/>
    <col min="9998" max="9998" width="12.42578125" style="6" bestFit="1" customWidth="1"/>
    <col min="9999" max="10005" width="0" style="6" hidden="1" customWidth="1"/>
    <col min="10006" max="10240" width="9.140625" style="6"/>
    <col min="10241" max="10241" width="19.5703125" style="6" customWidth="1"/>
    <col min="10242" max="10242" width="63.140625" style="6" customWidth="1"/>
    <col min="10243" max="10243" width="10" style="6" customWidth="1"/>
    <col min="10244" max="10244" width="11.85546875" style="6" customWidth="1"/>
    <col min="10245" max="10245" width="16.5703125" style="6" customWidth="1"/>
    <col min="10246" max="10246" width="15.140625" style="6" customWidth="1"/>
    <col min="10247" max="10247" width="0" style="6" hidden="1" customWidth="1"/>
    <col min="10248" max="10248" width="16" style="6" customWidth="1"/>
    <col min="10249" max="10252" width="0" style="6" hidden="1" customWidth="1"/>
    <col min="10253" max="10253" width="13.42578125" style="6" customWidth="1"/>
    <col min="10254" max="10254" width="12.42578125" style="6" bestFit="1" customWidth="1"/>
    <col min="10255" max="10261" width="0" style="6" hidden="1" customWidth="1"/>
    <col min="10262" max="10496" width="9.140625" style="6"/>
    <col min="10497" max="10497" width="19.5703125" style="6" customWidth="1"/>
    <col min="10498" max="10498" width="63.140625" style="6" customWidth="1"/>
    <col min="10499" max="10499" width="10" style="6" customWidth="1"/>
    <col min="10500" max="10500" width="11.85546875" style="6" customWidth="1"/>
    <col min="10501" max="10501" width="16.5703125" style="6" customWidth="1"/>
    <col min="10502" max="10502" width="15.140625" style="6" customWidth="1"/>
    <col min="10503" max="10503" width="0" style="6" hidden="1" customWidth="1"/>
    <col min="10504" max="10504" width="16" style="6" customWidth="1"/>
    <col min="10505" max="10508" width="0" style="6" hidden="1" customWidth="1"/>
    <col min="10509" max="10509" width="13.42578125" style="6" customWidth="1"/>
    <col min="10510" max="10510" width="12.42578125" style="6" bestFit="1" customWidth="1"/>
    <col min="10511" max="10517" width="0" style="6" hidden="1" customWidth="1"/>
    <col min="10518" max="10752" width="9.140625" style="6"/>
    <col min="10753" max="10753" width="19.5703125" style="6" customWidth="1"/>
    <col min="10754" max="10754" width="63.140625" style="6" customWidth="1"/>
    <col min="10755" max="10755" width="10" style="6" customWidth="1"/>
    <col min="10756" max="10756" width="11.85546875" style="6" customWidth="1"/>
    <col min="10757" max="10757" width="16.5703125" style="6" customWidth="1"/>
    <col min="10758" max="10758" width="15.140625" style="6" customWidth="1"/>
    <col min="10759" max="10759" width="0" style="6" hidden="1" customWidth="1"/>
    <col min="10760" max="10760" width="16" style="6" customWidth="1"/>
    <col min="10761" max="10764" width="0" style="6" hidden="1" customWidth="1"/>
    <col min="10765" max="10765" width="13.42578125" style="6" customWidth="1"/>
    <col min="10766" max="10766" width="12.42578125" style="6" bestFit="1" customWidth="1"/>
    <col min="10767" max="10773" width="0" style="6" hidden="1" customWidth="1"/>
    <col min="10774" max="11008" width="9.140625" style="6"/>
    <col min="11009" max="11009" width="19.5703125" style="6" customWidth="1"/>
    <col min="11010" max="11010" width="63.140625" style="6" customWidth="1"/>
    <col min="11011" max="11011" width="10" style="6" customWidth="1"/>
    <col min="11012" max="11012" width="11.85546875" style="6" customWidth="1"/>
    <col min="11013" max="11013" width="16.5703125" style="6" customWidth="1"/>
    <col min="11014" max="11014" width="15.140625" style="6" customWidth="1"/>
    <col min="11015" max="11015" width="0" style="6" hidden="1" customWidth="1"/>
    <col min="11016" max="11016" width="16" style="6" customWidth="1"/>
    <col min="11017" max="11020" width="0" style="6" hidden="1" customWidth="1"/>
    <col min="11021" max="11021" width="13.42578125" style="6" customWidth="1"/>
    <col min="11022" max="11022" width="12.42578125" style="6" bestFit="1" customWidth="1"/>
    <col min="11023" max="11029" width="0" style="6" hidden="1" customWidth="1"/>
    <col min="11030" max="11264" width="9.140625" style="6"/>
    <col min="11265" max="11265" width="19.5703125" style="6" customWidth="1"/>
    <col min="11266" max="11266" width="63.140625" style="6" customWidth="1"/>
    <col min="11267" max="11267" width="10" style="6" customWidth="1"/>
    <col min="11268" max="11268" width="11.85546875" style="6" customWidth="1"/>
    <col min="11269" max="11269" width="16.5703125" style="6" customWidth="1"/>
    <col min="11270" max="11270" width="15.140625" style="6" customWidth="1"/>
    <col min="11271" max="11271" width="0" style="6" hidden="1" customWidth="1"/>
    <col min="11272" max="11272" width="16" style="6" customWidth="1"/>
    <col min="11273" max="11276" width="0" style="6" hidden="1" customWidth="1"/>
    <col min="11277" max="11277" width="13.42578125" style="6" customWidth="1"/>
    <col min="11278" max="11278" width="12.42578125" style="6" bestFit="1" customWidth="1"/>
    <col min="11279" max="11285" width="0" style="6" hidden="1" customWidth="1"/>
    <col min="11286" max="11520" width="9.140625" style="6"/>
    <col min="11521" max="11521" width="19.5703125" style="6" customWidth="1"/>
    <col min="11522" max="11522" width="63.140625" style="6" customWidth="1"/>
    <col min="11523" max="11523" width="10" style="6" customWidth="1"/>
    <col min="11524" max="11524" width="11.85546875" style="6" customWidth="1"/>
    <col min="11525" max="11525" width="16.5703125" style="6" customWidth="1"/>
    <col min="11526" max="11526" width="15.140625" style="6" customWidth="1"/>
    <col min="11527" max="11527" width="0" style="6" hidden="1" customWidth="1"/>
    <col min="11528" max="11528" width="16" style="6" customWidth="1"/>
    <col min="11529" max="11532" width="0" style="6" hidden="1" customWidth="1"/>
    <col min="11533" max="11533" width="13.42578125" style="6" customWidth="1"/>
    <col min="11534" max="11534" width="12.42578125" style="6" bestFit="1" customWidth="1"/>
    <col min="11535" max="11541" width="0" style="6" hidden="1" customWidth="1"/>
    <col min="11542" max="11776" width="9.140625" style="6"/>
    <col min="11777" max="11777" width="19.5703125" style="6" customWidth="1"/>
    <col min="11778" max="11778" width="63.140625" style="6" customWidth="1"/>
    <col min="11779" max="11779" width="10" style="6" customWidth="1"/>
    <col min="11780" max="11780" width="11.85546875" style="6" customWidth="1"/>
    <col min="11781" max="11781" width="16.5703125" style="6" customWidth="1"/>
    <col min="11782" max="11782" width="15.140625" style="6" customWidth="1"/>
    <col min="11783" max="11783" width="0" style="6" hidden="1" customWidth="1"/>
    <col min="11784" max="11784" width="16" style="6" customWidth="1"/>
    <col min="11785" max="11788" width="0" style="6" hidden="1" customWidth="1"/>
    <col min="11789" max="11789" width="13.42578125" style="6" customWidth="1"/>
    <col min="11790" max="11790" width="12.42578125" style="6" bestFit="1" customWidth="1"/>
    <col min="11791" max="11797" width="0" style="6" hidden="1" customWidth="1"/>
    <col min="11798" max="12032" width="9.140625" style="6"/>
    <col min="12033" max="12033" width="19.5703125" style="6" customWidth="1"/>
    <col min="12034" max="12034" width="63.140625" style="6" customWidth="1"/>
    <col min="12035" max="12035" width="10" style="6" customWidth="1"/>
    <col min="12036" max="12036" width="11.85546875" style="6" customWidth="1"/>
    <col min="12037" max="12037" width="16.5703125" style="6" customWidth="1"/>
    <col min="12038" max="12038" width="15.140625" style="6" customWidth="1"/>
    <col min="12039" max="12039" width="0" style="6" hidden="1" customWidth="1"/>
    <col min="12040" max="12040" width="16" style="6" customWidth="1"/>
    <col min="12041" max="12044" width="0" style="6" hidden="1" customWidth="1"/>
    <col min="12045" max="12045" width="13.42578125" style="6" customWidth="1"/>
    <col min="12046" max="12046" width="12.42578125" style="6" bestFit="1" customWidth="1"/>
    <col min="12047" max="12053" width="0" style="6" hidden="1" customWidth="1"/>
    <col min="12054" max="12288" width="9.140625" style="6"/>
    <col min="12289" max="12289" width="19.5703125" style="6" customWidth="1"/>
    <col min="12290" max="12290" width="63.140625" style="6" customWidth="1"/>
    <col min="12291" max="12291" width="10" style="6" customWidth="1"/>
    <col min="12292" max="12292" width="11.85546875" style="6" customWidth="1"/>
    <col min="12293" max="12293" width="16.5703125" style="6" customWidth="1"/>
    <col min="12294" max="12294" width="15.140625" style="6" customWidth="1"/>
    <col min="12295" max="12295" width="0" style="6" hidden="1" customWidth="1"/>
    <col min="12296" max="12296" width="16" style="6" customWidth="1"/>
    <col min="12297" max="12300" width="0" style="6" hidden="1" customWidth="1"/>
    <col min="12301" max="12301" width="13.42578125" style="6" customWidth="1"/>
    <col min="12302" max="12302" width="12.42578125" style="6" bestFit="1" customWidth="1"/>
    <col min="12303" max="12309" width="0" style="6" hidden="1" customWidth="1"/>
    <col min="12310" max="12544" width="9.140625" style="6"/>
    <col min="12545" max="12545" width="19.5703125" style="6" customWidth="1"/>
    <col min="12546" max="12546" width="63.140625" style="6" customWidth="1"/>
    <col min="12547" max="12547" width="10" style="6" customWidth="1"/>
    <col min="12548" max="12548" width="11.85546875" style="6" customWidth="1"/>
    <col min="12549" max="12549" width="16.5703125" style="6" customWidth="1"/>
    <col min="12550" max="12550" width="15.140625" style="6" customWidth="1"/>
    <col min="12551" max="12551" width="0" style="6" hidden="1" customWidth="1"/>
    <col min="12552" max="12552" width="16" style="6" customWidth="1"/>
    <col min="12553" max="12556" width="0" style="6" hidden="1" customWidth="1"/>
    <col min="12557" max="12557" width="13.42578125" style="6" customWidth="1"/>
    <col min="12558" max="12558" width="12.42578125" style="6" bestFit="1" customWidth="1"/>
    <col min="12559" max="12565" width="0" style="6" hidden="1" customWidth="1"/>
    <col min="12566" max="12800" width="9.140625" style="6"/>
    <col min="12801" max="12801" width="19.5703125" style="6" customWidth="1"/>
    <col min="12802" max="12802" width="63.140625" style="6" customWidth="1"/>
    <col min="12803" max="12803" width="10" style="6" customWidth="1"/>
    <col min="12804" max="12804" width="11.85546875" style="6" customWidth="1"/>
    <col min="12805" max="12805" width="16.5703125" style="6" customWidth="1"/>
    <col min="12806" max="12806" width="15.140625" style="6" customWidth="1"/>
    <col min="12807" max="12807" width="0" style="6" hidden="1" customWidth="1"/>
    <col min="12808" max="12808" width="16" style="6" customWidth="1"/>
    <col min="12809" max="12812" width="0" style="6" hidden="1" customWidth="1"/>
    <col min="12813" max="12813" width="13.42578125" style="6" customWidth="1"/>
    <col min="12814" max="12814" width="12.42578125" style="6" bestFit="1" customWidth="1"/>
    <col min="12815" max="12821" width="0" style="6" hidden="1" customWidth="1"/>
    <col min="12822" max="13056" width="9.140625" style="6"/>
    <col min="13057" max="13057" width="19.5703125" style="6" customWidth="1"/>
    <col min="13058" max="13058" width="63.140625" style="6" customWidth="1"/>
    <col min="13059" max="13059" width="10" style="6" customWidth="1"/>
    <col min="13060" max="13060" width="11.85546875" style="6" customWidth="1"/>
    <col min="13061" max="13061" width="16.5703125" style="6" customWidth="1"/>
    <col min="13062" max="13062" width="15.140625" style="6" customWidth="1"/>
    <col min="13063" max="13063" width="0" style="6" hidden="1" customWidth="1"/>
    <col min="13064" max="13064" width="16" style="6" customWidth="1"/>
    <col min="13065" max="13068" width="0" style="6" hidden="1" customWidth="1"/>
    <col min="13069" max="13069" width="13.42578125" style="6" customWidth="1"/>
    <col min="13070" max="13070" width="12.42578125" style="6" bestFit="1" customWidth="1"/>
    <col min="13071" max="13077" width="0" style="6" hidden="1" customWidth="1"/>
    <col min="13078" max="13312" width="9.140625" style="6"/>
    <col min="13313" max="13313" width="19.5703125" style="6" customWidth="1"/>
    <col min="13314" max="13314" width="63.140625" style="6" customWidth="1"/>
    <col min="13315" max="13315" width="10" style="6" customWidth="1"/>
    <col min="13316" max="13316" width="11.85546875" style="6" customWidth="1"/>
    <col min="13317" max="13317" width="16.5703125" style="6" customWidth="1"/>
    <col min="13318" max="13318" width="15.140625" style="6" customWidth="1"/>
    <col min="13319" max="13319" width="0" style="6" hidden="1" customWidth="1"/>
    <col min="13320" max="13320" width="16" style="6" customWidth="1"/>
    <col min="13321" max="13324" width="0" style="6" hidden="1" customWidth="1"/>
    <col min="13325" max="13325" width="13.42578125" style="6" customWidth="1"/>
    <col min="13326" max="13326" width="12.42578125" style="6" bestFit="1" customWidth="1"/>
    <col min="13327" max="13333" width="0" style="6" hidden="1" customWidth="1"/>
    <col min="13334" max="13568" width="9.140625" style="6"/>
    <col min="13569" max="13569" width="19.5703125" style="6" customWidth="1"/>
    <col min="13570" max="13570" width="63.140625" style="6" customWidth="1"/>
    <col min="13571" max="13571" width="10" style="6" customWidth="1"/>
    <col min="13572" max="13572" width="11.85546875" style="6" customWidth="1"/>
    <col min="13573" max="13573" width="16.5703125" style="6" customWidth="1"/>
    <col min="13574" max="13574" width="15.140625" style="6" customWidth="1"/>
    <col min="13575" max="13575" width="0" style="6" hidden="1" customWidth="1"/>
    <col min="13576" max="13576" width="16" style="6" customWidth="1"/>
    <col min="13577" max="13580" width="0" style="6" hidden="1" customWidth="1"/>
    <col min="13581" max="13581" width="13.42578125" style="6" customWidth="1"/>
    <col min="13582" max="13582" width="12.42578125" style="6" bestFit="1" customWidth="1"/>
    <col min="13583" max="13589" width="0" style="6" hidden="1" customWidth="1"/>
    <col min="13590" max="13824" width="9.140625" style="6"/>
    <col min="13825" max="13825" width="19.5703125" style="6" customWidth="1"/>
    <col min="13826" max="13826" width="63.140625" style="6" customWidth="1"/>
    <col min="13827" max="13827" width="10" style="6" customWidth="1"/>
    <col min="13828" max="13828" width="11.85546875" style="6" customWidth="1"/>
    <col min="13829" max="13829" width="16.5703125" style="6" customWidth="1"/>
    <col min="13830" max="13830" width="15.140625" style="6" customWidth="1"/>
    <col min="13831" max="13831" width="0" style="6" hidden="1" customWidth="1"/>
    <col min="13832" max="13832" width="16" style="6" customWidth="1"/>
    <col min="13833" max="13836" width="0" style="6" hidden="1" customWidth="1"/>
    <col min="13837" max="13837" width="13.42578125" style="6" customWidth="1"/>
    <col min="13838" max="13838" width="12.42578125" style="6" bestFit="1" customWidth="1"/>
    <col min="13839" max="13845" width="0" style="6" hidden="1" customWidth="1"/>
    <col min="13846" max="14080" width="9.140625" style="6"/>
    <col min="14081" max="14081" width="19.5703125" style="6" customWidth="1"/>
    <col min="14082" max="14082" width="63.140625" style="6" customWidth="1"/>
    <col min="14083" max="14083" width="10" style="6" customWidth="1"/>
    <col min="14084" max="14084" width="11.85546875" style="6" customWidth="1"/>
    <col min="14085" max="14085" width="16.5703125" style="6" customWidth="1"/>
    <col min="14086" max="14086" width="15.140625" style="6" customWidth="1"/>
    <col min="14087" max="14087" width="0" style="6" hidden="1" customWidth="1"/>
    <col min="14088" max="14088" width="16" style="6" customWidth="1"/>
    <col min="14089" max="14092" width="0" style="6" hidden="1" customWidth="1"/>
    <col min="14093" max="14093" width="13.42578125" style="6" customWidth="1"/>
    <col min="14094" max="14094" width="12.42578125" style="6" bestFit="1" customWidth="1"/>
    <col min="14095" max="14101" width="0" style="6" hidden="1" customWidth="1"/>
    <col min="14102" max="14336" width="9.140625" style="6"/>
    <col min="14337" max="14337" width="19.5703125" style="6" customWidth="1"/>
    <col min="14338" max="14338" width="63.140625" style="6" customWidth="1"/>
    <col min="14339" max="14339" width="10" style="6" customWidth="1"/>
    <col min="14340" max="14340" width="11.85546875" style="6" customWidth="1"/>
    <col min="14341" max="14341" width="16.5703125" style="6" customWidth="1"/>
    <col min="14342" max="14342" width="15.140625" style="6" customWidth="1"/>
    <col min="14343" max="14343" width="0" style="6" hidden="1" customWidth="1"/>
    <col min="14344" max="14344" width="16" style="6" customWidth="1"/>
    <col min="14345" max="14348" width="0" style="6" hidden="1" customWidth="1"/>
    <col min="14349" max="14349" width="13.42578125" style="6" customWidth="1"/>
    <col min="14350" max="14350" width="12.42578125" style="6" bestFit="1" customWidth="1"/>
    <col min="14351" max="14357" width="0" style="6" hidden="1" customWidth="1"/>
    <col min="14358" max="14592" width="9.140625" style="6"/>
    <col min="14593" max="14593" width="19.5703125" style="6" customWidth="1"/>
    <col min="14594" max="14594" width="63.140625" style="6" customWidth="1"/>
    <col min="14595" max="14595" width="10" style="6" customWidth="1"/>
    <col min="14596" max="14596" width="11.85546875" style="6" customWidth="1"/>
    <col min="14597" max="14597" width="16.5703125" style="6" customWidth="1"/>
    <col min="14598" max="14598" width="15.140625" style="6" customWidth="1"/>
    <col min="14599" max="14599" width="0" style="6" hidden="1" customWidth="1"/>
    <col min="14600" max="14600" width="16" style="6" customWidth="1"/>
    <col min="14601" max="14604" width="0" style="6" hidden="1" customWidth="1"/>
    <col min="14605" max="14605" width="13.42578125" style="6" customWidth="1"/>
    <col min="14606" max="14606" width="12.42578125" style="6" bestFit="1" customWidth="1"/>
    <col min="14607" max="14613" width="0" style="6" hidden="1" customWidth="1"/>
    <col min="14614" max="14848" width="9.140625" style="6"/>
    <col min="14849" max="14849" width="19.5703125" style="6" customWidth="1"/>
    <col min="14850" max="14850" width="63.140625" style="6" customWidth="1"/>
    <col min="14851" max="14851" width="10" style="6" customWidth="1"/>
    <col min="14852" max="14852" width="11.85546875" style="6" customWidth="1"/>
    <col min="14853" max="14853" width="16.5703125" style="6" customWidth="1"/>
    <col min="14854" max="14854" width="15.140625" style="6" customWidth="1"/>
    <col min="14855" max="14855" width="0" style="6" hidden="1" customWidth="1"/>
    <col min="14856" max="14856" width="16" style="6" customWidth="1"/>
    <col min="14857" max="14860" width="0" style="6" hidden="1" customWidth="1"/>
    <col min="14861" max="14861" width="13.42578125" style="6" customWidth="1"/>
    <col min="14862" max="14862" width="12.42578125" style="6" bestFit="1" customWidth="1"/>
    <col min="14863" max="14869" width="0" style="6" hidden="1" customWidth="1"/>
    <col min="14870" max="15104" width="9.140625" style="6"/>
    <col min="15105" max="15105" width="19.5703125" style="6" customWidth="1"/>
    <col min="15106" max="15106" width="63.140625" style="6" customWidth="1"/>
    <col min="15107" max="15107" width="10" style="6" customWidth="1"/>
    <col min="15108" max="15108" width="11.85546875" style="6" customWidth="1"/>
    <col min="15109" max="15109" width="16.5703125" style="6" customWidth="1"/>
    <col min="15110" max="15110" width="15.140625" style="6" customWidth="1"/>
    <col min="15111" max="15111" width="0" style="6" hidden="1" customWidth="1"/>
    <col min="15112" max="15112" width="16" style="6" customWidth="1"/>
    <col min="15113" max="15116" width="0" style="6" hidden="1" customWidth="1"/>
    <col min="15117" max="15117" width="13.42578125" style="6" customWidth="1"/>
    <col min="15118" max="15118" width="12.42578125" style="6" bestFit="1" customWidth="1"/>
    <col min="15119" max="15125" width="0" style="6" hidden="1" customWidth="1"/>
    <col min="15126" max="15360" width="9.140625" style="6"/>
    <col min="15361" max="15361" width="19.5703125" style="6" customWidth="1"/>
    <col min="15362" max="15362" width="63.140625" style="6" customWidth="1"/>
    <col min="15363" max="15363" width="10" style="6" customWidth="1"/>
    <col min="15364" max="15364" width="11.85546875" style="6" customWidth="1"/>
    <col min="15365" max="15365" width="16.5703125" style="6" customWidth="1"/>
    <col min="15366" max="15366" width="15.140625" style="6" customWidth="1"/>
    <col min="15367" max="15367" width="0" style="6" hidden="1" customWidth="1"/>
    <col min="15368" max="15368" width="16" style="6" customWidth="1"/>
    <col min="15369" max="15372" width="0" style="6" hidden="1" customWidth="1"/>
    <col min="15373" max="15373" width="13.42578125" style="6" customWidth="1"/>
    <col min="15374" max="15374" width="12.42578125" style="6" bestFit="1" customWidth="1"/>
    <col min="15375" max="15381" width="0" style="6" hidden="1" customWidth="1"/>
    <col min="15382" max="15616" width="9.140625" style="6"/>
    <col min="15617" max="15617" width="19.5703125" style="6" customWidth="1"/>
    <col min="15618" max="15618" width="63.140625" style="6" customWidth="1"/>
    <col min="15619" max="15619" width="10" style="6" customWidth="1"/>
    <col min="15620" max="15620" width="11.85546875" style="6" customWidth="1"/>
    <col min="15621" max="15621" width="16.5703125" style="6" customWidth="1"/>
    <col min="15622" max="15622" width="15.140625" style="6" customWidth="1"/>
    <col min="15623" max="15623" width="0" style="6" hidden="1" customWidth="1"/>
    <col min="15624" max="15624" width="16" style="6" customWidth="1"/>
    <col min="15625" max="15628" width="0" style="6" hidden="1" customWidth="1"/>
    <col min="15629" max="15629" width="13.42578125" style="6" customWidth="1"/>
    <col min="15630" max="15630" width="12.42578125" style="6" bestFit="1" customWidth="1"/>
    <col min="15631" max="15637" width="0" style="6" hidden="1" customWidth="1"/>
    <col min="15638" max="15872" width="9.140625" style="6"/>
    <col min="15873" max="15873" width="19.5703125" style="6" customWidth="1"/>
    <col min="15874" max="15874" width="63.140625" style="6" customWidth="1"/>
    <col min="15875" max="15875" width="10" style="6" customWidth="1"/>
    <col min="15876" max="15876" width="11.85546875" style="6" customWidth="1"/>
    <col min="15877" max="15877" width="16.5703125" style="6" customWidth="1"/>
    <col min="15878" max="15878" width="15.140625" style="6" customWidth="1"/>
    <col min="15879" max="15879" width="0" style="6" hidden="1" customWidth="1"/>
    <col min="15880" max="15880" width="16" style="6" customWidth="1"/>
    <col min="15881" max="15884" width="0" style="6" hidden="1" customWidth="1"/>
    <col min="15885" max="15885" width="13.42578125" style="6" customWidth="1"/>
    <col min="15886" max="15886" width="12.42578125" style="6" bestFit="1" customWidth="1"/>
    <col min="15887" max="15893" width="0" style="6" hidden="1" customWidth="1"/>
    <col min="15894" max="16128" width="9.140625" style="6"/>
    <col min="16129" max="16129" width="19.5703125" style="6" customWidth="1"/>
    <col min="16130" max="16130" width="63.140625" style="6" customWidth="1"/>
    <col min="16131" max="16131" width="10" style="6" customWidth="1"/>
    <col min="16132" max="16132" width="11.85546875" style="6" customWidth="1"/>
    <col min="16133" max="16133" width="16.5703125" style="6" customWidth="1"/>
    <col min="16134" max="16134" width="15.140625" style="6" customWidth="1"/>
    <col min="16135" max="16135" width="0" style="6" hidden="1" customWidth="1"/>
    <col min="16136" max="16136" width="16" style="6" customWidth="1"/>
    <col min="16137" max="16140" width="0" style="6" hidden="1" customWidth="1"/>
    <col min="16141" max="16141" width="13.42578125" style="6" customWidth="1"/>
    <col min="16142" max="16142" width="12.42578125" style="6" bestFit="1" customWidth="1"/>
    <col min="16143" max="16149" width="0" style="6" hidden="1" customWidth="1"/>
    <col min="16150" max="16384" width="9.140625" style="6"/>
  </cols>
  <sheetData>
    <row r="1" spans="1:14" ht="0.75" customHeight="1" x14ac:dyDescent="0.25">
      <c r="A1" s="1"/>
      <c r="B1" s="2"/>
      <c r="C1" s="2"/>
      <c r="D1" s="3"/>
      <c r="E1" s="4"/>
      <c r="F1" s="4"/>
      <c r="G1" s="4"/>
      <c r="H1" s="5"/>
      <c r="I1" s="5"/>
      <c r="J1" s="5"/>
      <c r="K1" s="5"/>
    </row>
    <row r="2" spans="1:14" ht="21" customHeight="1" x14ac:dyDescent="0.25">
      <c r="A2" s="1"/>
      <c r="B2" s="7"/>
      <c r="C2" s="8"/>
      <c r="D2" s="9"/>
      <c r="E2" s="295" t="s">
        <v>0</v>
      </c>
      <c r="F2" s="295"/>
      <c r="G2" s="295"/>
      <c r="H2" s="295"/>
      <c r="I2" s="10"/>
      <c r="J2" s="5"/>
    </row>
    <row r="3" spans="1:14" ht="20.25" customHeight="1" x14ac:dyDescent="0.25">
      <c r="A3" s="1"/>
      <c r="B3" s="7"/>
      <c r="C3" s="8"/>
      <c r="D3" s="4"/>
      <c r="E3" s="293" t="s">
        <v>541</v>
      </c>
      <c r="F3" s="293"/>
      <c r="G3" s="293"/>
      <c r="H3" s="293"/>
      <c r="I3" s="10"/>
      <c r="J3" s="5"/>
      <c r="L3" s="11"/>
    </row>
    <row r="4" spans="1:14" ht="19.5" customHeight="1" x14ac:dyDescent="0.25">
      <c r="A4" s="1"/>
      <c r="B4" s="7"/>
      <c r="C4" s="8"/>
      <c r="D4" s="4"/>
      <c r="E4" s="293" t="s">
        <v>1</v>
      </c>
      <c r="F4" s="293"/>
      <c r="G4" s="293"/>
      <c r="H4" s="293"/>
      <c r="I4" s="10"/>
      <c r="J4" s="5"/>
      <c r="L4" s="11"/>
    </row>
    <row r="5" spans="1:14" ht="18.75" customHeight="1" x14ac:dyDescent="0.25">
      <c r="A5" s="1"/>
      <c r="B5" s="293" t="s">
        <v>2</v>
      </c>
      <c r="C5" s="293"/>
      <c r="D5" s="293"/>
      <c r="E5" s="293"/>
      <c r="F5" s="293"/>
      <c r="G5" s="293"/>
      <c r="H5" s="293"/>
      <c r="I5" s="10"/>
      <c r="J5" s="5"/>
      <c r="L5" s="12"/>
    </row>
    <row r="6" spans="1:14" ht="19.5" customHeight="1" x14ac:dyDescent="0.25">
      <c r="A6" s="1"/>
      <c r="B6" s="13"/>
      <c r="C6" s="2"/>
      <c r="D6" s="3"/>
      <c r="E6" s="292" t="s">
        <v>3</v>
      </c>
      <c r="F6" s="292"/>
      <c r="G6" s="292"/>
      <c r="H6" s="292"/>
      <c r="I6" s="10"/>
      <c r="J6" s="5"/>
      <c r="L6" s="14"/>
    </row>
    <row r="7" spans="1:14" ht="19.5" customHeight="1" x14ac:dyDescent="0.25">
      <c r="A7" s="15"/>
      <c r="B7" s="13"/>
      <c r="C7" s="16"/>
      <c r="D7" s="3"/>
      <c r="E7" s="17"/>
      <c r="F7" s="18"/>
      <c r="G7" s="18"/>
      <c r="H7" s="18"/>
      <c r="I7" s="10"/>
      <c r="J7" s="5"/>
      <c r="L7" s="14"/>
    </row>
    <row r="8" spans="1:14" ht="38.25" customHeight="1" x14ac:dyDescent="0.25">
      <c r="A8" s="294" t="s">
        <v>4</v>
      </c>
      <c r="B8" s="294"/>
      <c r="C8" s="294"/>
      <c r="D8" s="294"/>
      <c r="E8" s="294"/>
      <c r="F8" s="294"/>
      <c r="G8" s="294"/>
      <c r="H8" s="294"/>
      <c r="I8" s="19"/>
    </row>
    <row r="9" spans="1:14" ht="75.75" customHeight="1" x14ac:dyDescent="0.2">
      <c r="A9" s="20" t="s">
        <v>5</v>
      </c>
      <c r="B9" s="20" t="s">
        <v>6</v>
      </c>
      <c r="C9" s="20" t="s">
        <v>7</v>
      </c>
      <c r="D9" s="20" t="s">
        <v>8</v>
      </c>
      <c r="E9" s="20" t="s">
        <v>9</v>
      </c>
      <c r="F9" s="20" t="s">
        <v>10</v>
      </c>
      <c r="G9" s="20" t="s">
        <v>11</v>
      </c>
      <c r="H9" s="21" t="s">
        <v>12</v>
      </c>
      <c r="I9" s="22"/>
      <c r="J9" s="23" t="s">
        <v>13</v>
      </c>
      <c r="K9" s="24"/>
      <c r="L9" s="25"/>
    </row>
    <row r="10" spans="1:14" ht="15" x14ac:dyDescent="0.2">
      <c r="A10" s="26">
        <v>1</v>
      </c>
      <c r="B10" s="26">
        <v>2</v>
      </c>
      <c r="C10" s="26" t="s">
        <v>14</v>
      </c>
      <c r="D10" s="26" t="s">
        <v>15</v>
      </c>
      <c r="E10" s="26" t="s">
        <v>16</v>
      </c>
      <c r="F10" s="26" t="s">
        <v>17</v>
      </c>
      <c r="G10" s="26" t="s">
        <v>18</v>
      </c>
      <c r="H10" s="27">
        <v>8</v>
      </c>
      <c r="I10" s="28">
        <v>9</v>
      </c>
      <c r="J10" s="28">
        <v>10</v>
      </c>
      <c r="K10" s="28">
        <v>11</v>
      </c>
      <c r="L10" s="28">
        <v>12</v>
      </c>
    </row>
    <row r="11" spans="1:14" s="19" customFormat="1" ht="20.100000000000001" hidden="1" customHeight="1" x14ac:dyDescent="0.3">
      <c r="A11" s="29" t="s">
        <v>19</v>
      </c>
      <c r="B11" s="30" t="s">
        <v>20</v>
      </c>
      <c r="C11" s="31" t="s">
        <v>21</v>
      </c>
      <c r="D11" s="29" t="s">
        <v>22</v>
      </c>
      <c r="E11" s="29" t="s">
        <v>23</v>
      </c>
      <c r="F11" s="29" t="s">
        <v>24</v>
      </c>
      <c r="G11" s="29" t="s">
        <v>25</v>
      </c>
      <c r="H11" s="32">
        <v>60</v>
      </c>
      <c r="I11" s="33"/>
      <c r="J11" s="33"/>
      <c r="K11" s="33"/>
      <c r="L11" s="33"/>
      <c r="M11" s="34"/>
    </row>
    <row r="12" spans="1:14" s="34" customFormat="1" ht="72.599999999999994" customHeight="1" x14ac:dyDescent="0.3">
      <c r="A12" s="35" t="s">
        <v>26</v>
      </c>
      <c r="B12" s="36" t="s">
        <v>27</v>
      </c>
      <c r="C12" s="37">
        <v>903</v>
      </c>
      <c r="D12" s="38"/>
      <c r="E12" s="38"/>
      <c r="F12" s="38"/>
      <c r="G12" s="38"/>
      <c r="H12" s="39">
        <f>H13+H56+H64+H70+H110+H115+H138+H150+H163</f>
        <v>48845.2</v>
      </c>
      <c r="I12" s="40" t="e">
        <f>I13+I56+I64+I70+I115+I138+I150</f>
        <v>#REF!</v>
      </c>
      <c r="J12" s="40" t="e">
        <f>J13+J56+J64+J70+J115+J138+J150</f>
        <v>#REF!</v>
      </c>
      <c r="K12" s="40" t="e">
        <f>K13+K56+K64+K70+K115+K138+K150</f>
        <v>#REF!</v>
      </c>
      <c r="L12" s="40" t="e">
        <f>L13+L56+L64+L70+L115+L138+L150</f>
        <v>#REF!</v>
      </c>
    </row>
    <row r="13" spans="1:14" s="34" customFormat="1" ht="25.5" customHeight="1" x14ac:dyDescent="0.3">
      <c r="A13" s="41" t="s">
        <v>28</v>
      </c>
      <c r="B13" s="42" t="s">
        <v>29</v>
      </c>
      <c r="C13" s="41" t="s">
        <v>30</v>
      </c>
      <c r="D13" s="41" t="s">
        <v>31</v>
      </c>
      <c r="E13" s="41"/>
      <c r="F13" s="41"/>
      <c r="G13" s="41"/>
      <c r="H13" s="43">
        <f>H14+H32+H36</f>
        <v>20853.2</v>
      </c>
      <c r="I13" s="44" t="e">
        <f>I14+I32+I36</f>
        <v>#REF!</v>
      </c>
      <c r="J13" s="44" t="e">
        <f>J14+J32+J36</f>
        <v>#REF!</v>
      </c>
      <c r="K13" s="44" t="e">
        <f>K14+K32+K36</f>
        <v>#REF!</v>
      </c>
      <c r="L13" s="44" t="e">
        <f>L14+L32+L36</f>
        <v>#REF!</v>
      </c>
    </row>
    <row r="14" spans="1:14" s="48" customFormat="1" ht="70.5" customHeight="1" x14ac:dyDescent="0.3">
      <c r="A14" s="38" t="s">
        <v>32</v>
      </c>
      <c r="B14" s="45" t="s">
        <v>33</v>
      </c>
      <c r="C14" s="38" t="s">
        <v>30</v>
      </c>
      <c r="D14" s="38" t="s">
        <v>34</v>
      </c>
      <c r="E14" s="38"/>
      <c r="F14" s="38"/>
      <c r="G14" s="38"/>
      <c r="H14" s="39">
        <f>H15+H18+H29</f>
        <v>11708.300000000001</v>
      </c>
      <c r="I14" s="46" t="e">
        <f>I15+I18+#REF!+I28+#REF!</f>
        <v>#REF!</v>
      </c>
      <c r="J14" s="46" t="e">
        <f>J15+J18+#REF!+J28+#REF!</f>
        <v>#REF!</v>
      </c>
      <c r="K14" s="46" t="e">
        <f>K15+K18+#REF!+K28+#REF!</f>
        <v>#REF!</v>
      </c>
      <c r="L14" s="46" t="e">
        <f>L15+L18+#REF!+L28+#REF!</f>
        <v>#REF!</v>
      </c>
      <c r="M14" s="34">
        <f>'[2]Ропись 2014'!H56</f>
        <v>11708.300000000001</v>
      </c>
      <c r="N14" s="47">
        <f>H14-M14</f>
        <v>0</v>
      </c>
    </row>
    <row r="15" spans="1:14" s="49" customFormat="1" ht="23.45" customHeight="1" x14ac:dyDescent="0.3">
      <c r="A15" s="38" t="s">
        <v>35</v>
      </c>
      <c r="B15" s="42" t="s">
        <v>36</v>
      </c>
      <c r="C15" s="38" t="s">
        <v>30</v>
      </c>
      <c r="D15" s="38" t="s">
        <v>34</v>
      </c>
      <c r="E15" s="38" t="s">
        <v>37</v>
      </c>
      <c r="F15" s="38"/>
      <c r="G15" s="38"/>
      <c r="H15" s="39">
        <f>H17</f>
        <v>1044.2</v>
      </c>
      <c r="I15" s="33" t="e">
        <f>I17</f>
        <v>#REF!</v>
      </c>
      <c r="J15" s="33" t="e">
        <f>J17</f>
        <v>#REF!</v>
      </c>
      <c r="K15" s="33" t="e">
        <f>K17</f>
        <v>#REF!</v>
      </c>
      <c r="L15" s="33" t="e">
        <f>L17</f>
        <v>#REF!</v>
      </c>
      <c r="M15" s="34"/>
    </row>
    <row r="16" spans="1:14" s="49" customFormat="1" ht="93.6" customHeight="1" x14ac:dyDescent="0.3">
      <c r="A16" s="38" t="s">
        <v>35</v>
      </c>
      <c r="B16" s="42" t="s">
        <v>38</v>
      </c>
      <c r="C16" s="38" t="s">
        <v>30</v>
      </c>
      <c r="D16" s="38" t="s">
        <v>34</v>
      </c>
      <c r="E16" s="38" t="s">
        <v>37</v>
      </c>
      <c r="F16" s="41" t="s">
        <v>39</v>
      </c>
      <c r="G16" s="41"/>
      <c r="H16" s="43">
        <f>H17</f>
        <v>1044.2</v>
      </c>
      <c r="I16" s="50"/>
      <c r="J16" s="50"/>
      <c r="K16" s="50"/>
      <c r="L16" s="50"/>
      <c r="M16" s="34"/>
    </row>
    <row r="17" spans="1:13" s="52" customFormat="1" ht="37.5" x14ac:dyDescent="0.3">
      <c r="A17" s="38" t="s">
        <v>35</v>
      </c>
      <c r="B17" s="51" t="s">
        <v>40</v>
      </c>
      <c r="C17" s="41" t="s">
        <v>30</v>
      </c>
      <c r="D17" s="41" t="s">
        <v>34</v>
      </c>
      <c r="E17" s="41" t="s">
        <v>37</v>
      </c>
      <c r="F17" s="41" t="s">
        <v>41</v>
      </c>
      <c r="G17" s="41"/>
      <c r="H17" s="43">
        <v>1044.2</v>
      </c>
      <c r="I17" s="50" t="e">
        <f>#REF!</f>
        <v>#REF!</v>
      </c>
      <c r="J17" s="50" t="e">
        <f>#REF!</f>
        <v>#REF!</v>
      </c>
      <c r="K17" s="50" t="e">
        <f>#REF!</f>
        <v>#REF!</v>
      </c>
      <c r="L17" s="50" t="e">
        <f>#REF!</f>
        <v>#REF!</v>
      </c>
      <c r="M17" s="34"/>
    </row>
    <row r="18" spans="1:13" s="19" customFormat="1" ht="74.45" customHeight="1" x14ac:dyDescent="0.3">
      <c r="A18" s="38" t="s">
        <v>42</v>
      </c>
      <c r="B18" s="53" t="s">
        <v>43</v>
      </c>
      <c r="C18" s="41" t="s">
        <v>30</v>
      </c>
      <c r="D18" s="38" t="s">
        <v>34</v>
      </c>
      <c r="E18" s="38" t="s">
        <v>44</v>
      </c>
      <c r="F18" s="38"/>
      <c r="G18" s="38"/>
      <c r="H18" s="39">
        <f>H20+H25+H27</f>
        <v>10658.800000000001</v>
      </c>
      <c r="I18" s="33" t="e">
        <f>#REF!</f>
        <v>#REF!</v>
      </c>
      <c r="J18" s="33" t="e">
        <f>#REF!</f>
        <v>#REF!</v>
      </c>
      <c r="K18" s="33" t="e">
        <f>#REF!</f>
        <v>#REF!</v>
      </c>
      <c r="L18" s="33" t="e">
        <f>#REF!</f>
        <v>#REF!</v>
      </c>
      <c r="M18" s="34"/>
    </row>
    <row r="19" spans="1:13" s="19" customFormat="1" ht="95.1" customHeight="1" x14ac:dyDescent="0.3">
      <c r="A19" s="38" t="s">
        <v>42</v>
      </c>
      <c r="B19" s="42" t="s">
        <v>38</v>
      </c>
      <c r="C19" s="41" t="s">
        <v>30</v>
      </c>
      <c r="D19" s="41" t="s">
        <v>34</v>
      </c>
      <c r="E19" s="38" t="s">
        <v>44</v>
      </c>
      <c r="F19" s="38" t="s">
        <v>39</v>
      </c>
      <c r="G19" s="38"/>
      <c r="H19" s="39">
        <f>H20</f>
        <v>9180.7000000000007</v>
      </c>
      <c r="I19" s="33"/>
      <c r="J19" s="33"/>
      <c r="K19" s="33"/>
      <c r="L19" s="33"/>
      <c r="M19" s="34"/>
    </row>
    <row r="20" spans="1:13" s="19" customFormat="1" ht="46.5" customHeight="1" x14ac:dyDescent="0.3">
      <c r="A20" s="38" t="s">
        <v>42</v>
      </c>
      <c r="B20" s="51" t="s">
        <v>40</v>
      </c>
      <c r="C20" s="41" t="s">
        <v>30</v>
      </c>
      <c r="D20" s="41" t="s">
        <v>34</v>
      </c>
      <c r="E20" s="38" t="s">
        <v>44</v>
      </c>
      <c r="F20" s="38" t="s">
        <v>41</v>
      </c>
      <c r="G20" s="38"/>
      <c r="H20" s="39">
        <v>9180.7000000000007</v>
      </c>
      <c r="I20" s="33"/>
      <c r="J20" s="33"/>
      <c r="K20" s="33"/>
      <c r="L20" s="33"/>
      <c r="M20" s="34"/>
    </row>
    <row r="21" spans="1:13" s="49" customFormat="1" ht="37.5" hidden="1" x14ac:dyDescent="0.3">
      <c r="A21" s="38" t="s">
        <v>45</v>
      </c>
      <c r="B21" s="51" t="s">
        <v>46</v>
      </c>
      <c r="C21" s="38" t="s">
        <v>30</v>
      </c>
      <c r="D21" s="38" t="s">
        <v>34</v>
      </c>
      <c r="E21" s="38" t="s">
        <v>44</v>
      </c>
      <c r="F21" s="38" t="s">
        <v>47</v>
      </c>
      <c r="G21" s="38" t="s">
        <v>48</v>
      </c>
      <c r="H21" s="39">
        <f>SUM(H22:H23)</f>
        <v>9052.7999999999993</v>
      </c>
      <c r="I21" s="33">
        <f>SUM(I22:I23)</f>
        <v>1661.5</v>
      </c>
      <c r="J21" s="33">
        <f>SUM(J22:J23)</f>
        <v>1663</v>
      </c>
      <c r="K21" s="33">
        <f>SUM(K22:K23)</f>
        <v>1293.9000000000001</v>
      </c>
      <c r="L21" s="33">
        <f>SUM(L22:L23)</f>
        <v>1665</v>
      </c>
      <c r="M21" s="34"/>
    </row>
    <row r="22" spans="1:13" ht="18.75" hidden="1" x14ac:dyDescent="0.3">
      <c r="A22" s="54" t="s">
        <v>45</v>
      </c>
      <c r="B22" s="55" t="s">
        <v>49</v>
      </c>
      <c r="C22" s="56" t="s">
        <v>30</v>
      </c>
      <c r="D22" s="54" t="s">
        <v>34</v>
      </c>
      <c r="E22" s="54" t="s">
        <v>44</v>
      </c>
      <c r="F22" s="54" t="s">
        <v>47</v>
      </c>
      <c r="G22" s="54" t="s">
        <v>50</v>
      </c>
      <c r="H22" s="57">
        <v>6953</v>
      </c>
      <c r="I22" s="58">
        <v>1316.5</v>
      </c>
      <c r="J22" s="58">
        <v>1318</v>
      </c>
      <c r="K22" s="58">
        <f>1320-295.6</f>
        <v>1024.4000000000001</v>
      </c>
      <c r="L22" s="58">
        <v>1320</v>
      </c>
      <c r="M22" s="34"/>
    </row>
    <row r="23" spans="1:13" ht="18.75" hidden="1" x14ac:dyDescent="0.3">
      <c r="A23" s="54" t="s">
        <v>51</v>
      </c>
      <c r="B23" s="55" t="s">
        <v>52</v>
      </c>
      <c r="C23" s="54" t="s">
        <v>30</v>
      </c>
      <c r="D23" s="54" t="s">
        <v>34</v>
      </c>
      <c r="E23" s="54" t="s">
        <v>44</v>
      </c>
      <c r="F23" s="54" t="s">
        <v>47</v>
      </c>
      <c r="G23" s="54">
        <v>213</v>
      </c>
      <c r="H23" s="57">
        <v>2099.8000000000002</v>
      </c>
      <c r="I23" s="59">
        <v>345</v>
      </c>
      <c r="J23" s="59">
        <v>345</v>
      </c>
      <c r="K23" s="59">
        <f>346.9-77.4</f>
        <v>269.5</v>
      </c>
      <c r="L23" s="59">
        <v>345</v>
      </c>
      <c r="M23" s="34"/>
    </row>
    <row r="24" spans="1:13" ht="37.5" x14ac:dyDescent="0.3">
      <c r="A24" s="38" t="s">
        <v>42</v>
      </c>
      <c r="B24" s="60" t="s">
        <v>53</v>
      </c>
      <c r="C24" s="41" t="s">
        <v>30</v>
      </c>
      <c r="D24" s="41" t="s">
        <v>34</v>
      </c>
      <c r="E24" s="38" t="s">
        <v>44</v>
      </c>
      <c r="F24" s="38" t="s">
        <v>54</v>
      </c>
      <c r="G24" s="38"/>
      <c r="H24" s="39">
        <f>H25</f>
        <v>1417.1</v>
      </c>
      <c r="I24" s="59"/>
      <c r="J24" s="59"/>
      <c r="K24" s="59"/>
      <c r="L24" s="59"/>
      <c r="M24" s="34"/>
    </row>
    <row r="25" spans="1:13" ht="56.25" x14ac:dyDescent="0.3">
      <c r="A25" s="38" t="s">
        <v>42</v>
      </c>
      <c r="B25" s="61" t="s">
        <v>55</v>
      </c>
      <c r="C25" s="41" t="s">
        <v>30</v>
      </c>
      <c r="D25" s="41" t="s">
        <v>34</v>
      </c>
      <c r="E25" s="38" t="s">
        <v>44</v>
      </c>
      <c r="F25" s="38" t="s">
        <v>56</v>
      </c>
      <c r="G25" s="38"/>
      <c r="H25" s="39">
        <v>1417.1</v>
      </c>
      <c r="I25" s="59"/>
      <c r="J25" s="59"/>
      <c r="K25" s="59"/>
      <c r="L25" s="59"/>
      <c r="M25" s="34"/>
    </row>
    <row r="26" spans="1:13" s="19" customFormat="1" ht="22.5" customHeight="1" x14ac:dyDescent="0.3">
      <c r="A26" s="38" t="s">
        <v>42</v>
      </c>
      <c r="B26" s="51" t="s">
        <v>57</v>
      </c>
      <c r="C26" s="41" t="s">
        <v>30</v>
      </c>
      <c r="D26" s="38" t="s">
        <v>34</v>
      </c>
      <c r="E26" s="38" t="s">
        <v>44</v>
      </c>
      <c r="F26" s="38" t="s">
        <v>58</v>
      </c>
      <c r="G26" s="41"/>
      <c r="H26" s="43">
        <f>H27</f>
        <v>61</v>
      </c>
      <c r="I26" s="62"/>
      <c r="J26" s="62"/>
      <c r="K26" s="62"/>
      <c r="L26" s="62"/>
      <c r="M26" s="34"/>
    </row>
    <row r="27" spans="1:13" s="19" customFormat="1" ht="27.95" customHeight="1" x14ac:dyDescent="0.3">
      <c r="A27" s="38" t="s">
        <v>42</v>
      </c>
      <c r="B27" s="51" t="s">
        <v>59</v>
      </c>
      <c r="C27" s="41" t="s">
        <v>30</v>
      </c>
      <c r="D27" s="38" t="s">
        <v>34</v>
      </c>
      <c r="E27" s="38" t="s">
        <v>44</v>
      </c>
      <c r="F27" s="38" t="s">
        <v>60</v>
      </c>
      <c r="G27" s="56"/>
      <c r="H27" s="43">
        <v>61</v>
      </c>
      <c r="I27" s="62"/>
      <c r="J27" s="62"/>
      <c r="K27" s="62"/>
      <c r="L27" s="62"/>
      <c r="M27" s="34"/>
    </row>
    <row r="28" spans="1:13" s="19" customFormat="1" ht="21.95" hidden="1" customHeight="1" x14ac:dyDescent="0.3">
      <c r="A28" s="38" t="s">
        <v>61</v>
      </c>
      <c r="B28" s="63" t="s">
        <v>20</v>
      </c>
      <c r="C28" s="38" t="s">
        <v>30</v>
      </c>
      <c r="D28" s="38" t="s">
        <v>34</v>
      </c>
      <c r="E28" s="38" t="s">
        <v>44</v>
      </c>
      <c r="F28" s="38" t="s">
        <v>62</v>
      </c>
      <c r="G28" s="41" t="s">
        <v>25</v>
      </c>
      <c r="H28" s="43">
        <v>6</v>
      </c>
      <c r="I28" s="50" t="e">
        <f>I31</f>
        <v>#REF!</v>
      </c>
      <c r="J28" s="50" t="e">
        <f>J31</f>
        <v>#REF!</v>
      </c>
      <c r="K28" s="50" t="e">
        <f>K31</f>
        <v>#REF!</v>
      </c>
      <c r="L28" s="50" t="e">
        <f>L31</f>
        <v>#REF!</v>
      </c>
      <c r="M28" s="34"/>
    </row>
    <row r="29" spans="1:13" s="19" customFormat="1" ht="56.45" customHeight="1" x14ac:dyDescent="0.3">
      <c r="A29" s="38" t="s">
        <v>63</v>
      </c>
      <c r="B29" s="64" t="s">
        <v>64</v>
      </c>
      <c r="C29" s="41" t="s">
        <v>30</v>
      </c>
      <c r="D29" s="41" t="s">
        <v>34</v>
      </c>
      <c r="E29" s="41" t="s">
        <v>65</v>
      </c>
      <c r="F29" s="41"/>
      <c r="G29" s="41"/>
      <c r="H29" s="43">
        <f>H31</f>
        <v>5.3</v>
      </c>
      <c r="I29" s="50"/>
      <c r="J29" s="50"/>
      <c r="K29" s="50"/>
      <c r="L29" s="50"/>
      <c r="M29" s="34"/>
    </row>
    <row r="30" spans="1:13" s="19" customFormat="1" ht="37.5" customHeight="1" x14ac:dyDescent="0.3">
      <c r="A30" s="38" t="s">
        <v>66</v>
      </c>
      <c r="B30" s="61" t="s">
        <v>53</v>
      </c>
      <c r="C30" s="41" t="s">
        <v>30</v>
      </c>
      <c r="D30" s="41" t="s">
        <v>34</v>
      </c>
      <c r="E30" s="41" t="s">
        <v>65</v>
      </c>
      <c r="F30" s="41" t="s">
        <v>54</v>
      </c>
      <c r="G30" s="41"/>
      <c r="H30" s="43">
        <f>H31</f>
        <v>5.3</v>
      </c>
      <c r="I30" s="50"/>
      <c r="J30" s="50"/>
      <c r="K30" s="50"/>
      <c r="L30" s="50"/>
      <c r="M30" s="34"/>
    </row>
    <row r="31" spans="1:13" s="19" customFormat="1" ht="56.45" customHeight="1" x14ac:dyDescent="0.3">
      <c r="A31" s="38" t="s">
        <v>66</v>
      </c>
      <c r="B31" s="64" t="s">
        <v>64</v>
      </c>
      <c r="C31" s="41" t="s">
        <v>30</v>
      </c>
      <c r="D31" s="41" t="s">
        <v>34</v>
      </c>
      <c r="E31" s="41" t="s">
        <v>65</v>
      </c>
      <c r="F31" s="41" t="s">
        <v>56</v>
      </c>
      <c r="G31" s="41"/>
      <c r="H31" s="43">
        <v>5.3</v>
      </c>
      <c r="I31" s="50" t="e">
        <f>#REF!+#REF!</f>
        <v>#REF!</v>
      </c>
      <c r="J31" s="50" t="e">
        <f>#REF!+#REF!</f>
        <v>#REF!</v>
      </c>
      <c r="K31" s="50" t="e">
        <f>#REF!+#REF!</f>
        <v>#REF!</v>
      </c>
      <c r="L31" s="50" t="e">
        <f>#REF!+#REF!</f>
        <v>#REF!</v>
      </c>
      <c r="M31" s="34"/>
    </row>
    <row r="32" spans="1:13" s="48" customFormat="1" ht="20.100000000000001" customHeight="1" x14ac:dyDescent="0.3">
      <c r="A32" s="38" t="s">
        <v>67</v>
      </c>
      <c r="B32" s="65" t="s">
        <v>68</v>
      </c>
      <c r="C32" s="41" t="s">
        <v>30</v>
      </c>
      <c r="D32" s="41" t="s">
        <v>69</v>
      </c>
      <c r="E32" s="41"/>
      <c r="F32" s="41"/>
      <c r="G32" s="41"/>
      <c r="H32" s="43">
        <f>H33</f>
        <v>60</v>
      </c>
      <c r="I32" s="66" t="e">
        <f>I33</f>
        <v>#REF!</v>
      </c>
      <c r="J32" s="66" t="e">
        <f>J33</f>
        <v>#REF!</v>
      </c>
      <c r="K32" s="66" t="e">
        <f>K33</f>
        <v>#REF!</v>
      </c>
      <c r="L32" s="66" t="e">
        <f>L33</f>
        <v>#REF!</v>
      </c>
      <c r="M32" s="34"/>
    </row>
    <row r="33" spans="1:20" s="68" customFormat="1" ht="18.75" x14ac:dyDescent="0.3">
      <c r="A33" s="38" t="s">
        <v>70</v>
      </c>
      <c r="B33" s="65" t="s">
        <v>71</v>
      </c>
      <c r="C33" s="67" t="s">
        <v>30</v>
      </c>
      <c r="D33" s="41" t="s">
        <v>69</v>
      </c>
      <c r="E33" s="41" t="s">
        <v>72</v>
      </c>
      <c r="F33" s="41"/>
      <c r="G33" s="41"/>
      <c r="H33" s="43">
        <f>H34</f>
        <v>60</v>
      </c>
      <c r="I33" s="50" t="e">
        <f>I35</f>
        <v>#REF!</v>
      </c>
      <c r="J33" s="50" t="e">
        <f>J35</f>
        <v>#REF!</v>
      </c>
      <c r="K33" s="50" t="e">
        <f>K35</f>
        <v>#REF!</v>
      </c>
      <c r="L33" s="50" t="e">
        <f>L35</f>
        <v>#REF!</v>
      </c>
      <c r="M33" s="34"/>
    </row>
    <row r="34" spans="1:20" s="68" customFormat="1" ht="18.75" x14ac:dyDescent="0.3">
      <c r="A34" s="38" t="s">
        <v>70</v>
      </c>
      <c r="B34" s="65" t="s">
        <v>57</v>
      </c>
      <c r="C34" s="67" t="s">
        <v>30</v>
      </c>
      <c r="D34" s="41" t="s">
        <v>69</v>
      </c>
      <c r="E34" s="41" t="s">
        <v>72</v>
      </c>
      <c r="F34" s="41" t="s">
        <v>58</v>
      </c>
      <c r="G34" s="41"/>
      <c r="H34" s="43">
        <f>H35</f>
        <v>60</v>
      </c>
      <c r="I34" s="50"/>
      <c r="J34" s="50"/>
      <c r="K34" s="50"/>
      <c r="L34" s="50"/>
      <c r="M34" s="34"/>
    </row>
    <row r="35" spans="1:20" s="19" customFormat="1" ht="18.75" x14ac:dyDescent="0.3">
      <c r="A35" s="38" t="s">
        <v>70</v>
      </c>
      <c r="B35" s="51" t="s">
        <v>73</v>
      </c>
      <c r="C35" s="38" t="s">
        <v>30</v>
      </c>
      <c r="D35" s="38" t="s">
        <v>69</v>
      </c>
      <c r="E35" s="38" t="s">
        <v>74</v>
      </c>
      <c r="F35" s="38" t="s">
        <v>75</v>
      </c>
      <c r="G35" s="38"/>
      <c r="H35" s="39">
        <v>60</v>
      </c>
      <c r="I35" s="33" t="e">
        <f>#REF!</f>
        <v>#REF!</v>
      </c>
      <c r="J35" s="33" t="e">
        <f>#REF!</f>
        <v>#REF!</v>
      </c>
      <c r="K35" s="33" t="e">
        <f>#REF!</f>
        <v>#REF!</v>
      </c>
      <c r="L35" s="33" t="e">
        <f>#REF!</f>
        <v>#REF!</v>
      </c>
      <c r="M35" s="34"/>
    </row>
    <row r="36" spans="1:20" s="48" customFormat="1" ht="21.95" customHeight="1" x14ac:dyDescent="0.3">
      <c r="A36" s="41" t="s">
        <v>76</v>
      </c>
      <c r="B36" s="65" t="s">
        <v>77</v>
      </c>
      <c r="C36" s="67" t="s">
        <v>30</v>
      </c>
      <c r="D36" s="41" t="s">
        <v>22</v>
      </c>
      <c r="E36" s="41"/>
      <c r="F36" s="41"/>
      <c r="G36" s="41"/>
      <c r="H36" s="43">
        <f>H37+H40+H43+H50+H53</f>
        <v>9084.9</v>
      </c>
      <c r="I36" s="66" t="e">
        <f>I37+#REF!+#REF!</f>
        <v>#REF!</v>
      </c>
      <c r="J36" s="66" t="e">
        <f>J37+#REF!+#REF!</f>
        <v>#REF!</v>
      </c>
      <c r="K36" s="66" t="e">
        <f>K37+#REF!+#REF!</f>
        <v>#REF!</v>
      </c>
      <c r="L36" s="66" t="e">
        <f>L37+#REF!+#REF!</f>
        <v>#REF!</v>
      </c>
      <c r="M36" s="34"/>
    </row>
    <row r="37" spans="1:20" s="52" customFormat="1" ht="128.1" customHeight="1" x14ac:dyDescent="0.3">
      <c r="A37" s="41" t="s">
        <v>78</v>
      </c>
      <c r="B37" s="69" t="s">
        <v>79</v>
      </c>
      <c r="C37" s="67" t="s">
        <v>30</v>
      </c>
      <c r="D37" s="41" t="s">
        <v>22</v>
      </c>
      <c r="E37" s="41" t="s">
        <v>80</v>
      </c>
      <c r="F37" s="41"/>
      <c r="G37" s="41"/>
      <c r="H37" s="43">
        <f>H38</f>
        <v>355.4</v>
      </c>
      <c r="I37" s="50" t="e">
        <f>I39</f>
        <v>#REF!</v>
      </c>
      <c r="J37" s="50" t="e">
        <f>J39</f>
        <v>#REF!</v>
      </c>
      <c r="K37" s="50" t="e">
        <f>K39</f>
        <v>#REF!</v>
      </c>
      <c r="L37" s="50" t="e">
        <f>L39</f>
        <v>#REF!</v>
      </c>
      <c r="M37" s="34"/>
    </row>
    <row r="38" spans="1:20" s="52" customFormat="1" ht="52.5" customHeight="1" x14ac:dyDescent="0.3">
      <c r="A38" s="41" t="s">
        <v>78</v>
      </c>
      <c r="B38" s="69" t="s">
        <v>81</v>
      </c>
      <c r="C38" s="67" t="s">
        <v>30</v>
      </c>
      <c r="D38" s="41" t="s">
        <v>22</v>
      </c>
      <c r="E38" s="41" t="s">
        <v>80</v>
      </c>
      <c r="F38" s="41" t="s">
        <v>82</v>
      </c>
      <c r="G38" s="41"/>
      <c r="H38" s="43">
        <f>H39</f>
        <v>355.4</v>
      </c>
      <c r="I38" s="50"/>
      <c r="J38" s="50"/>
      <c r="K38" s="50"/>
      <c r="L38" s="50"/>
      <c r="M38" s="34"/>
    </row>
    <row r="39" spans="1:20" s="68" customFormat="1" ht="52.5" customHeight="1" x14ac:dyDescent="0.3">
      <c r="A39" s="41" t="s">
        <v>78</v>
      </c>
      <c r="B39" s="51" t="s">
        <v>83</v>
      </c>
      <c r="C39" s="67" t="s">
        <v>30</v>
      </c>
      <c r="D39" s="41" t="s">
        <v>22</v>
      </c>
      <c r="E39" s="41" t="s">
        <v>80</v>
      </c>
      <c r="F39" s="41" t="s">
        <v>24</v>
      </c>
      <c r="G39" s="41"/>
      <c r="H39" s="43">
        <v>355.4</v>
      </c>
      <c r="I39" s="50" t="e">
        <f>#REF!</f>
        <v>#REF!</v>
      </c>
      <c r="J39" s="50" t="e">
        <f>#REF!</f>
        <v>#REF!</v>
      </c>
      <c r="K39" s="50" t="e">
        <f>#REF!</f>
        <v>#REF!</v>
      </c>
      <c r="L39" s="50" t="e">
        <f>#REF!</f>
        <v>#REF!</v>
      </c>
      <c r="M39" s="34"/>
      <c r="O39" s="70" t="s">
        <v>30</v>
      </c>
      <c r="P39" s="71"/>
      <c r="Q39" s="72"/>
      <c r="R39" s="71"/>
      <c r="S39" s="71"/>
      <c r="T39" s="73" t="e">
        <f>#REF!+T66+#REF!+#REF!+#REF!</f>
        <v>#REF!</v>
      </c>
    </row>
    <row r="40" spans="1:20" s="19" customFormat="1" ht="41.1" customHeight="1" x14ac:dyDescent="0.3">
      <c r="A40" s="41" t="s">
        <v>84</v>
      </c>
      <c r="B40" s="64" t="s">
        <v>85</v>
      </c>
      <c r="C40" s="67" t="s">
        <v>30</v>
      </c>
      <c r="D40" s="41" t="s">
        <v>22</v>
      </c>
      <c r="E40" s="41" t="s">
        <v>86</v>
      </c>
      <c r="F40" s="41"/>
      <c r="G40" s="41"/>
      <c r="H40" s="43">
        <f>H42</f>
        <v>100</v>
      </c>
      <c r="I40" s="62"/>
      <c r="J40" s="62"/>
      <c r="K40" s="62"/>
      <c r="L40" s="62"/>
      <c r="M40" s="34"/>
      <c r="O40" s="74"/>
      <c r="P40" s="75"/>
      <c r="Q40" s="76"/>
      <c r="R40" s="75"/>
      <c r="S40" s="75"/>
      <c r="T40" s="77"/>
    </row>
    <row r="41" spans="1:20" s="19" customFormat="1" ht="41.1" customHeight="1" x14ac:dyDescent="0.3">
      <c r="A41" s="41" t="s">
        <v>84</v>
      </c>
      <c r="B41" s="64" t="s">
        <v>53</v>
      </c>
      <c r="C41" s="67" t="s">
        <v>30</v>
      </c>
      <c r="D41" s="41" t="s">
        <v>22</v>
      </c>
      <c r="E41" s="41" t="s">
        <v>86</v>
      </c>
      <c r="F41" s="41" t="s">
        <v>54</v>
      </c>
      <c r="G41" s="41"/>
      <c r="H41" s="43">
        <f>-H42</f>
        <v>-100</v>
      </c>
      <c r="I41" s="62"/>
      <c r="J41" s="62"/>
      <c r="K41" s="62"/>
      <c r="L41" s="62"/>
      <c r="M41" s="34"/>
      <c r="O41" s="74"/>
      <c r="P41" s="75"/>
      <c r="Q41" s="76"/>
      <c r="R41" s="75"/>
      <c r="S41" s="75"/>
      <c r="T41" s="77"/>
    </row>
    <row r="42" spans="1:20" s="19" customFormat="1" ht="54.6" customHeight="1" x14ac:dyDescent="0.3">
      <c r="A42" s="41" t="s">
        <v>84</v>
      </c>
      <c r="B42" s="61" t="s">
        <v>55</v>
      </c>
      <c r="C42" s="67" t="s">
        <v>30</v>
      </c>
      <c r="D42" s="41" t="s">
        <v>22</v>
      </c>
      <c r="E42" s="41" t="s">
        <v>86</v>
      </c>
      <c r="F42" s="41" t="s">
        <v>56</v>
      </c>
      <c r="G42" s="41"/>
      <c r="H42" s="43">
        <v>100</v>
      </c>
      <c r="I42" s="62"/>
      <c r="J42" s="62"/>
      <c r="K42" s="62"/>
      <c r="L42" s="62"/>
      <c r="M42" s="34"/>
      <c r="O42" s="74"/>
      <c r="P42" s="75"/>
      <c r="Q42" s="76"/>
      <c r="R42" s="75"/>
      <c r="S42" s="75"/>
      <c r="T42" s="77"/>
    </row>
    <row r="43" spans="1:20" s="19" customFormat="1" ht="89.45" customHeight="1" x14ac:dyDescent="0.3">
      <c r="A43" s="41" t="s">
        <v>87</v>
      </c>
      <c r="B43" s="69" t="s">
        <v>88</v>
      </c>
      <c r="C43" s="67" t="s">
        <v>30</v>
      </c>
      <c r="D43" s="41" t="s">
        <v>22</v>
      </c>
      <c r="E43" s="78" t="s">
        <v>89</v>
      </c>
      <c r="F43" s="41"/>
      <c r="G43" s="41"/>
      <c r="H43" s="43">
        <f>H45+H47+H49</f>
        <v>8559.5</v>
      </c>
      <c r="I43" s="62"/>
      <c r="J43" s="62"/>
      <c r="K43" s="62"/>
      <c r="L43" s="62"/>
      <c r="M43" s="34"/>
      <c r="O43" s="74"/>
      <c r="P43" s="75"/>
      <c r="Q43" s="76"/>
      <c r="R43" s="75"/>
      <c r="S43" s="75"/>
      <c r="T43" s="77"/>
    </row>
    <row r="44" spans="1:20" s="19" customFormat="1" ht="94.5" customHeight="1" x14ac:dyDescent="0.3">
      <c r="A44" s="41" t="s">
        <v>87</v>
      </c>
      <c r="B44" s="69" t="s">
        <v>38</v>
      </c>
      <c r="C44" s="67" t="s">
        <v>30</v>
      </c>
      <c r="D44" s="41" t="s">
        <v>22</v>
      </c>
      <c r="E44" s="78" t="s">
        <v>89</v>
      </c>
      <c r="F44" s="41" t="s">
        <v>39</v>
      </c>
      <c r="G44" s="41"/>
      <c r="H44" s="43">
        <f>H45</f>
        <v>8216.5</v>
      </c>
      <c r="I44" s="62"/>
      <c r="J44" s="62"/>
      <c r="K44" s="62"/>
      <c r="L44" s="62"/>
      <c r="M44" s="34"/>
      <c r="O44" s="74"/>
      <c r="P44" s="75"/>
      <c r="Q44" s="76"/>
      <c r="R44" s="75"/>
      <c r="S44" s="75"/>
      <c r="T44" s="77"/>
    </row>
    <row r="45" spans="1:20" s="19" customFormat="1" ht="39.6" customHeight="1" x14ac:dyDescent="0.3">
      <c r="A45" s="41" t="s">
        <v>87</v>
      </c>
      <c r="B45" s="69" t="s">
        <v>90</v>
      </c>
      <c r="C45" s="67" t="s">
        <v>30</v>
      </c>
      <c r="D45" s="41" t="s">
        <v>22</v>
      </c>
      <c r="E45" s="78" t="s">
        <v>89</v>
      </c>
      <c r="F45" s="41" t="s">
        <v>91</v>
      </c>
      <c r="G45" s="41"/>
      <c r="H45" s="43">
        <v>8216.5</v>
      </c>
      <c r="I45" s="62"/>
      <c r="J45" s="62"/>
      <c r="K45" s="62"/>
      <c r="L45" s="62"/>
      <c r="M45" s="34"/>
      <c r="O45" s="74"/>
      <c r="P45" s="75"/>
      <c r="Q45" s="76"/>
      <c r="R45" s="75"/>
      <c r="S45" s="75"/>
      <c r="T45" s="77"/>
    </row>
    <row r="46" spans="1:20" s="19" customFormat="1" ht="39.6" customHeight="1" x14ac:dyDescent="0.3">
      <c r="A46" s="41" t="s">
        <v>87</v>
      </c>
      <c r="B46" s="64" t="s">
        <v>53</v>
      </c>
      <c r="C46" s="67" t="s">
        <v>30</v>
      </c>
      <c r="D46" s="41" t="s">
        <v>22</v>
      </c>
      <c r="E46" s="78" t="s">
        <v>89</v>
      </c>
      <c r="F46" s="41" t="s">
        <v>54</v>
      </c>
      <c r="G46" s="41"/>
      <c r="H46" s="43">
        <f>H47</f>
        <v>337.9</v>
      </c>
      <c r="I46" s="62"/>
      <c r="J46" s="62"/>
      <c r="K46" s="62"/>
      <c r="L46" s="62"/>
      <c r="M46" s="34"/>
      <c r="O46" s="74"/>
      <c r="P46" s="75"/>
      <c r="Q46" s="76"/>
      <c r="R46" s="75"/>
      <c r="S46" s="75"/>
      <c r="T46" s="77"/>
    </row>
    <row r="47" spans="1:20" s="19" customFormat="1" ht="53.45" customHeight="1" x14ac:dyDescent="0.3">
      <c r="A47" s="41" t="s">
        <v>87</v>
      </c>
      <c r="B47" s="61" t="s">
        <v>55</v>
      </c>
      <c r="C47" s="67" t="s">
        <v>30</v>
      </c>
      <c r="D47" s="41" t="s">
        <v>22</v>
      </c>
      <c r="E47" s="78" t="s">
        <v>89</v>
      </c>
      <c r="F47" s="41" t="s">
        <v>56</v>
      </c>
      <c r="G47" s="56"/>
      <c r="H47" s="43">
        <v>337.9</v>
      </c>
      <c r="I47" s="62"/>
      <c r="J47" s="62"/>
      <c r="K47" s="62"/>
      <c r="L47" s="62"/>
      <c r="M47" s="34"/>
      <c r="O47" s="74"/>
      <c r="P47" s="75"/>
      <c r="Q47" s="76"/>
      <c r="R47" s="75"/>
      <c r="S47" s="75"/>
      <c r="T47" s="77"/>
    </row>
    <row r="48" spans="1:20" s="19" customFormat="1" ht="19.5" customHeight="1" x14ac:dyDescent="0.3">
      <c r="A48" s="41" t="s">
        <v>87</v>
      </c>
      <c r="B48" s="51" t="s">
        <v>57</v>
      </c>
      <c r="C48" s="67" t="s">
        <v>30</v>
      </c>
      <c r="D48" s="41" t="s">
        <v>22</v>
      </c>
      <c r="E48" s="78" t="s">
        <v>89</v>
      </c>
      <c r="F48" s="41" t="s">
        <v>58</v>
      </c>
      <c r="G48" s="56"/>
      <c r="H48" s="43">
        <f>H49</f>
        <v>5.0999999999999996</v>
      </c>
      <c r="I48" s="62"/>
      <c r="J48" s="62"/>
      <c r="K48" s="62"/>
      <c r="L48" s="62"/>
      <c r="M48" s="34"/>
      <c r="O48" s="74"/>
      <c r="P48" s="75"/>
      <c r="Q48" s="76"/>
      <c r="R48" s="75"/>
      <c r="S48" s="75"/>
      <c r="T48" s="77"/>
    </row>
    <row r="49" spans="1:20" s="19" customFormat="1" ht="24" customHeight="1" x14ac:dyDescent="0.3">
      <c r="A49" s="41" t="s">
        <v>87</v>
      </c>
      <c r="B49" s="64" t="s">
        <v>59</v>
      </c>
      <c r="C49" s="67" t="s">
        <v>30</v>
      </c>
      <c r="D49" s="41" t="s">
        <v>22</v>
      </c>
      <c r="E49" s="41" t="s">
        <v>89</v>
      </c>
      <c r="F49" s="41" t="s">
        <v>60</v>
      </c>
      <c r="G49" s="41"/>
      <c r="H49" s="43">
        <v>5.0999999999999996</v>
      </c>
      <c r="I49" s="62"/>
      <c r="J49" s="62"/>
      <c r="K49" s="62"/>
      <c r="L49" s="62"/>
      <c r="M49" s="34"/>
      <c r="O49" s="74"/>
      <c r="P49" s="75"/>
      <c r="Q49" s="76"/>
      <c r="R49" s="75"/>
      <c r="S49" s="75"/>
      <c r="T49" s="77"/>
    </row>
    <row r="50" spans="1:20" s="81" customFormat="1" ht="75" x14ac:dyDescent="0.3">
      <c r="A50" s="41" t="s">
        <v>92</v>
      </c>
      <c r="B50" s="79" t="s">
        <v>93</v>
      </c>
      <c r="C50" s="67" t="s">
        <v>30</v>
      </c>
      <c r="D50" s="41" t="s">
        <v>22</v>
      </c>
      <c r="E50" s="41" t="s">
        <v>94</v>
      </c>
      <c r="F50" s="41"/>
      <c r="G50" s="41"/>
      <c r="H50" s="43">
        <f>H52</f>
        <v>20</v>
      </c>
      <c r="I50" s="80"/>
      <c r="J50" s="80"/>
      <c r="K50" s="80"/>
      <c r="L50" s="80"/>
      <c r="M50" s="34"/>
    </row>
    <row r="51" spans="1:20" s="81" customFormat="1" ht="37.5" x14ac:dyDescent="0.3">
      <c r="A51" s="41" t="s">
        <v>92</v>
      </c>
      <c r="B51" s="64" t="s">
        <v>53</v>
      </c>
      <c r="C51" s="67" t="s">
        <v>30</v>
      </c>
      <c r="D51" s="41" t="s">
        <v>22</v>
      </c>
      <c r="E51" s="41" t="s">
        <v>94</v>
      </c>
      <c r="F51" s="41" t="s">
        <v>54</v>
      </c>
      <c r="G51" s="41"/>
      <c r="H51" s="43">
        <f>H52</f>
        <v>20</v>
      </c>
      <c r="I51" s="80"/>
      <c r="J51" s="80"/>
      <c r="K51" s="80"/>
      <c r="L51" s="80"/>
      <c r="M51" s="34"/>
    </row>
    <row r="52" spans="1:20" s="81" customFormat="1" ht="56.25" x14ac:dyDescent="0.3">
      <c r="A52" s="41" t="s">
        <v>92</v>
      </c>
      <c r="B52" s="61" t="s">
        <v>55</v>
      </c>
      <c r="C52" s="41" t="s">
        <v>30</v>
      </c>
      <c r="D52" s="41" t="s">
        <v>22</v>
      </c>
      <c r="E52" s="41" t="s">
        <v>94</v>
      </c>
      <c r="F52" s="41" t="s">
        <v>56</v>
      </c>
      <c r="G52" s="41"/>
      <c r="H52" s="43">
        <v>20</v>
      </c>
      <c r="I52" s="80"/>
      <c r="J52" s="80"/>
      <c r="K52" s="80"/>
      <c r="L52" s="80"/>
      <c r="M52" s="34"/>
    </row>
    <row r="53" spans="1:20" s="81" customFormat="1" ht="154.5" customHeight="1" x14ac:dyDescent="0.3">
      <c r="A53" s="41" t="s">
        <v>95</v>
      </c>
      <c r="B53" s="45" t="s">
        <v>96</v>
      </c>
      <c r="C53" s="67" t="s">
        <v>30</v>
      </c>
      <c r="D53" s="41" t="s">
        <v>22</v>
      </c>
      <c r="E53" s="41" t="s">
        <v>97</v>
      </c>
      <c r="F53" s="41"/>
      <c r="G53" s="41"/>
      <c r="H53" s="43">
        <f>H55</f>
        <v>50</v>
      </c>
      <c r="I53" s="80"/>
      <c r="J53" s="80"/>
      <c r="K53" s="80"/>
      <c r="L53" s="80"/>
      <c r="M53" s="34"/>
    </row>
    <row r="54" spans="1:20" s="81" customFormat="1" ht="35.450000000000003" customHeight="1" x14ac:dyDescent="0.3">
      <c r="A54" s="41" t="s">
        <v>95</v>
      </c>
      <c r="B54" s="64" t="s">
        <v>53</v>
      </c>
      <c r="C54" s="67" t="s">
        <v>30</v>
      </c>
      <c r="D54" s="41" t="s">
        <v>22</v>
      </c>
      <c r="E54" s="41" t="s">
        <v>97</v>
      </c>
      <c r="F54" s="41" t="s">
        <v>54</v>
      </c>
      <c r="G54" s="41"/>
      <c r="H54" s="43">
        <f>H55</f>
        <v>50</v>
      </c>
      <c r="I54" s="80"/>
      <c r="J54" s="80"/>
      <c r="K54" s="80"/>
      <c r="L54" s="80"/>
      <c r="M54" s="34"/>
    </row>
    <row r="55" spans="1:20" s="81" customFormat="1" ht="59.1" customHeight="1" x14ac:dyDescent="0.3">
      <c r="A55" s="41" t="s">
        <v>95</v>
      </c>
      <c r="B55" s="61" t="s">
        <v>55</v>
      </c>
      <c r="C55" s="67" t="s">
        <v>30</v>
      </c>
      <c r="D55" s="41" t="s">
        <v>22</v>
      </c>
      <c r="E55" s="41" t="s">
        <v>97</v>
      </c>
      <c r="F55" s="41" t="s">
        <v>56</v>
      </c>
      <c r="G55" s="41"/>
      <c r="H55" s="43">
        <v>50</v>
      </c>
      <c r="I55" s="80"/>
      <c r="J55" s="80"/>
      <c r="K55" s="80"/>
      <c r="L55" s="80"/>
      <c r="M55" s="34"/>
    </row>
    <row r="56" spans="1:20" s="19" customFormat="1" ht="37.5" x14ac:dyDescent="0.3">
      <c r="A56" s="41" t="s">
        <v>98</v>
      </c>
      <c r="B56" s="65" t="s">
        <v>99</v>
      </c>
      <c r="C56" s="67" t="s">
        <v>30</v>
      </c>
      <c r="D56" s="41" t="s">
        <v>100</v>
      </c>
      <c r="E56" s="41"/>
      <c r="F56" s="41"/>
      <c r="G56" s="41"/>
      <c r="H56" s="43">
        <f>H57</f>
        <v>50</v>
      </c>
      <c r="I56" s="66" t="e">
        <f>I58</f>
        <v>#REF!</v>
      </c>
      <c r="J56" s="66" t="e">
        <f>J58</f>
        <v>#REF!</v>
      </c>
      <c r="K56" s="66" t="e">
        <f>K58</f>
        <v>#REF!</v>
      </c>
      <c r="L56" s="66" t="e">
        <f>L58</f>
        <v>#REF!</v>
      </c>
      <c r="M56" s="34"/>
    </row>
    <row r="57" spans="1:20" s="19" customFormat="1" ht="54.75" customHeight="1" x14ac:dyDescent="0.3">
      <c r="A57" s="41" t="s">
        <v>101</v>
      </c>
      <c r="B57" s="45" t="s">
        <v>102</v>
      </c>
      <c r="C57" s="67" t="s">
        <v>30</v>
      </c>
      <c r="D57" s="41" t="s">
        <v>103</v>
      </c>
      <c r="E57" s="41"/>
      <c r="F57" s="41"/>
      <c r="G57" s="41"/>
      <c r="H57" s="43">
        <f>H58</f>
        <v>50</v>
      </c>
      <c r="I57" s="50" t="e">
        <f>I58</f>
        <v>#REF!</v>
      </c>
      <c r="J57" s="50" t="e">
        <f>J58</f>
        <v>#REF!</v>
      </c>
      <c r="K57" s="50" t="e">
        <f>K58</f>
        <v>#REF!</v>
      </c>
      <c r="L57" s="50" t="e">
        <f>L58</f>
        <v>#REF!</v>
      </c>
      <c r="M57" s="34"/>
    </row>
    <row r="58" spans="1:20" s="19" customFormat="1" ht="118.5" customHeight="1" x14ac:dyDescent="0.3">
      <c r="A58" s="41" t="s">
        <v>101</v>
      </c>
      <c r="B58" s="82" t="s">
        <v>104</v>
      </c>
      <c r="C58" s="67" t="s">
        <v>30</v>
      </c>
      <c r="D58" s="41" t="s">
        <v>103</v>
      </c>
      <c r="E58" s="41" t="s">
        <v>105</v>
      </c>
      <c r="F58" s="41"/>
      <c r="G58" s="41"/>
      <c r="H58" s="43">
        <f>H60</f>
        <v>50</v>
      </c>
      <c r="I58" s="50" t="e">
        <f>#REF!</f>
        <v>#REF!</v>
      </c>
      <c r="J58" s="50" t="e">
        <f>#REF!</f>
        <v>#REF!</v>
      </c>
      <c r="K58" s="50" t="e">
        <f>#REF!</f>
        <v>#REF!</v>
      </c>
      <c r="L58" s="50" t="e">
        <f>#REF!</f>
        <v>#REF!</v>
      </c>
      <c r="M58" s="34"/>
    </row>
    <row r="59" spans="1:20" s="19" customFormat="1" ht="38.1" customHeight="1" x14ac:dyDescent="0.3">
      <c r="A59" s="41" t="s">
        <v>101</v>
      </c>
      <c r="B59" s="64" t="s">
        <v>53</v>
      </c>
      <c r="C59" s="67" t="s">
        <v>30</v>
      </c>
      <c r="D59" s="41" t="s">
        <v>103</v>
      </c>
      <c r="E59" s="41" t="s">
        <v>105</v>
      </c>
      <c r="F59" s="41" t="s">
        <v>54</v>
      </c>
      <c r="G59" s="41"/>
      <c r="H59" s="43">
        <f>H60</f>
        <v>50</v>
      </c>
      <c r="I59" s="50"/>
      <c r="J59" s="50"/>
      <c r="K59" s="50"/>
      <c r="L59" s="50"/>
      <c r="M59" s="34"/>
    </row>
    <row r="60" spans="1:20" s="19" customFormat="1" ht="57" customHeight="1" x14ac:dyDescent="0.3">
      <c r="A60" s="41" t="s">
        <v>101</v>
      </c>
      <c r="B60" s="61" t="s">
        <v>55</v>
      </c>
      <c r="C60" s="67" t="s">
        <v>30</v>
      </c>
      <c r="D60" s="41" t="s">
        <v>103</v>
      </c>
      <c r="E60" s="41" t="s">
        <v>105</v>
      </c>
      <c r="F60" s="41" t="s">
        <v>56</v>
      </c>
      <c r="G60" s="41"/>
      <c r="H60" s="43">
        <v>50</v>
      </c>
      <c r="I60" s="50"/>
      <c r="J60" s="50"/>
      <c r="K60" s="50"/>
      <c r="L60" s="50"/>
      <c r="M60" s="34"/>
    </row>
    <row r="61" spans="1:20" s="19" customFormat="1" ht="18.75" hidden="1" x14ac:dyDescent="0.3">
      <c r="A61" s="41" t="s">
        <v>106</v>
      </c>
      <c r="B61" s="51" t="s">
        <v>107</v>
      </c>
      <c r="C61" s="67" t="s">
        <v>30</v>
      </c>
      <c r="D61" s="41" t="s">
        <v>103</v>
      </c>
      <c r="E61" s="78" t="s">
        <v>105</v>
      </c>
      <c r="F61" s="38" t="s">
        <v>108</v>
      </c>
      <c r="G61" s="38" t="s">
        <v>109</v>
      </c>
      <c r="H61" s="39">
        <f>SUM(H62:H63)</f>
        <v>100</v>
      </c>
      <c r="I61" s="33">
        <f>SUM(I62:I63)</f>
        <v>28</v>
      </c>
      <c r="J61" s="33">
        <f>SUM(J62:J63)</f>
        <v>0</v>
      </c>
      <c r="K61" s="33">
        <f>SUM(K62:K63)</f>
        <v>0</v>
      </c>
      <c r="L61" s="33">
        <f>SUM(L62:L63)</f>
        <v>0</v>
      </c>
      <c r="M61" s="34"/>
    </row>
    <row r="62" spans="1:20" s="19" customFormat="1" ht="18.75" hidden="1" x14ac:dyDescent="0.3">
      <c r="A62" s="56" t="s">
        <v>110</v>
      </c>
      <c r="B62" s="63" t="s">
        <v>111</v>
      </c>
      <c r="C62" s="67" t="s">
        <v>30</v>
      </c>
      <c r="D62" s="56" t="s">
        <v>103</v>
      </c>
      <c r="E62" s="83" t="s">
        <v>105</v>
      </c>
      <c r="F62" s="56" t="s">
        <v>108</v>
      </c>
      <c r="G62" s="54" t="s">
        <v>112</v>
      </c>
      <c r="H62" s="57">
        <v>55</v>
      </c>
      <c r="I62" s="62">
        <f>10+11.3</f>
        <v>21.3</v>
      </c>
      <c r="J62" s="62">
        <v>0</v>
      </c>
      <c r="K62" s="62">
        <v>0</v>
      </c>
      <c r="L62" s="62">
        <v>0</v>
      </c>
      <c r="M62" s="34"/>
    </row>
    <row r="63" spans="1:20" s="19" customFormat="1" ht="18.75" hidden="1" x14ac:dyDescent="0.3">
      <c r="A63" s="56" t="s">
        <v>113</v>
      </c>
      <c r="B63" s="63" t="s">
        <v>114</v>
      </c>
      <c r="C63" s="67" t="s">
        <v>30</v>
      </c>
      <c r="D63" s="56" t="s">
        <v>103</v>
      </c>
      <c r="E63" s="83" t="s">
        <v>105</v>
      </c>
      <c r="F63" s="54" t="s">
        <v>108</v>
      </c>
      <c r="G63" s="54" t="s">
        <v>115</v>
      </c>
      <c r="H63" s="57">
        <v>45</v>
      </c>
      <c r="I63" s="62">
        <f>8-1.3</f>
        <v>6.7</v>
      </c>
      <c r="J63" s="62">
        <v>0</v>
      </c>
      <c r="K63" s="62">
        <v>0</v>
      </c>
      <c r="L63" s="62">
        <v>0</v>
      </c>
      <c r="M63" s="34"/>
    </row>
    <row r="64" spans="1:20" s="19" customFormat="1" ht="18.75" x14ac:dyDescent="0.3">
      <c r="A64" s="41" t="s">
        <v>116</v>
      </c>
      <c r="B64" s="65" t="s">
        <v>117</v>
      </c>
      <c r="C64" s="67" t="s">
        <v>30</v>
      </c>
      <c r="D64" s="41" t="s">
        <v>118</v>
      </c>
      <c r="E64" s="41"/>
      <c r="F64" s="41"/>
      <c r="G64" s="41"/>
      <c r="H64" s="43">
        <f>H65</f>
        <v>100</v>
      </c>
      <c r="I64" s="66" t="e">
        <f>#REF!</f>
        <v>#REF!</v>
      </c>
      <c r="J64" s="66" t="e">
        <f>#REF!</f>
        <v>#REF!</v>
      </c>
      <c r="K64" s="66" t="e">
        <f>#REF!</f>
        <v>#REF!</v>
      </c>
      <c r="L64" s="66" t="e">
        <f>#REF!</f>
        <v>#REF!</v>
      </c>
      <c r="M64" s="34"/>
    </row>
    <row r="65" spans="1:13" s="19" customFormat="1" ht="18.75" x14ac:dyDescent="0.3">
      <c r="A65" s="41" t="s">
        <v>119</v>
      </c>
      <c r="B65" s="65" t="s">
        <v>120</v>
      </c>
      <c r="C65" s="67" t="s">
        <v>30</v>
      </c>
      <c r="D65" s="41" t="s">
        <v>121</v>
      </c>
      <c r="E65" s="41"/>
      <c r="F65" s="41"/>
      <c r="G65" s="41"/>
      <c r="H65" s="43">
        <f>H66</f>
        <v>100</v>
      </c>
      <c r="I65" s="66"/>
      <c r="J65" s="66"/>
      <c r="K65" s="66"/>
      <c r="L65" s="66"/>
      <c r="M65" s="34"/>
    </row>
    <row r="66" spans="1:13" s="19" customFormat="1" ht="37.5" x14ac:dyDescent="0.3">
      <c r="A66" s="41" t="s">
        <v>122</v>
      </c>
      <c r="B66" s="65" t="s">
        <v>123</v>
      </c>
      <c r="C66" s="67" t="s">
        <v>30</v>
      </c>
      <c r="D66" s="41" t="s">
        <v>121</v>
      </c>
      <c r="E66" s="41" t="s">
        <v>124</v>
      </c>
      <c r="F66" s="41"/>
      <c r="G66" s="41"/>
      <c r="H66" s="43">
        <f>H67</f>
        <v>100</v>
      </c>
      <c r="I66" s="66"/>
      <c r="J66" s="66"/>
      <c r="K66" s="66"/>
      <c r="L66" s="66"/>
      <c r="M66" s="34"/>
    </row>
    <row r="67" spans="1:13" s="19" customFormat="1" ht="74.099999999999994" customHeight="1" x14ac:dyDescent="0.3">
      <c r="A67" s="41" t="s">
        <v>122</v>
      </c>
      <c r="B67" s="64" t="s">
        <v>125</v>
      </c>
      <c r="C67" s="67" t="s">
        <v>30</v>
      </c>
      <c r="D67" s="41" t="s">
        <v>121</v>
      </c>
      <c r="E67" s="41" t="s">
        <v>126</v>
      </c>
      <c r="F67" s="41"/>
      <c r="G67" s="41"/>
      <c r="H67" s="43">
        <f>H68</f>
        <v>100</v>
      </c>
      <c r="I67" s="66"/>
      <c r="J67" s="66"/>
      <c r="K67" s="66"/>
      <c r="L67" s="66"/>
      <c r="M67" s="34"/>
    </row>
    <row r="68" spans="1:13" s="19" customFormat="1" ht="19.5" customHeight="1" x14ac:dyDescent="0.3">
      <c r="A68" s="41" t="s">
        <v>122</v>
      </c>
      <c r="B68" s="84" t="s">
        <v>57</v>
      </c>
      <c r="C68" s="67" t="s">
        <v>30</v>
      </c>
      <c r="D68" s="41" t="s">
        <v>121</v>
      </c>
      <c r="E68" s="41" t="s">
        <v>126</v>
      </c>
      <c r="F68" s="41" t="s">
        <v>58</v>
      </c>
      <c r="G68" s="41"/>
      <c r="H68" s="43">
        <f>H69</f>
        <v>100</v>
      </c>
      <c r="I68" s="66"/>
      <c r="J68" s="66"/>
      <c r="K68" s="66"/>
      <c r="L68" s="66"/>
      <c r="M68" s="34"/>
    </row>
    <row r="69" spans="1:13" s="19" customFormat="1" ht="75" x14ac:dyDescent="0.3">
      <c r="A69" s="41" t="s">
        <v>122</v>
      </c>
      <c r="B69" s="64" t="s">
        <v>127</v>
      </c>
      <c r="C69" s="67" t="s">
        <v>30</v>
      </c>
      <c r="D69" s="41" t="s">
        <v>121</v>
      </c>
      <c r="E69" s="41" t="s">
        <v>126</v>
      </c>
      <c r="F69" s="41" t="s">
        <v>128</v>
      </c>
      <c r="G69" s="41"/>
      <c r="H69" s="43">
        <v>100</v>
      </c>
      <c r="I69" s="66"/>
      <c r="J69" s="66"/>
      <c r="K69" s="66"/>
      <c r="L69" s="66"/>
      <c r="M69" s="34"/>
    </row>
    <row r="70" spans="1:13" s="19" customFormat="1" ht="23.1" customHeight="1" x14ac:dyDescent="0.3">
      <c r="A70" s="41" t="s">
        <v>129</v>
      </c>
      <c r="B70" s="65" t="s">
        <v>130</v>
      </c>
      <c r="C70" s="67" t="s">
        <v>30</v>
      </c>
      <c r="D70" s="41" t="s">
        <v>131</v>
      </c>
      <c r="E70" s="78"/>
      <c r="F70" s="41"/>
      <c r="G70" s="41"/>
      <c r="H70" s="43">
        <f>H71</f>
        <v>13000</v>
      </c>
      <c r="I70" s="66" t="e">
        <f>#REF!+I71</f>
        <v>#REF!</v>
      </c>
      <c r="J70" s="66" t="e">
        <f>#REF!+J71</f>
        <v>#REF!</v>
      </c>
      <c r="K70" s="66" t="e">
        <f>#REF!+K71</f>
        <v>#REF!</v>
      </c>
      <c r="L70" s="66" t="e">
        <f>#REF!+L71</f>
        <v>#REF!</v>
      </c>
      <c r="M70" s="34"/>
    </row>
    <row r="71" spans="1:13" s="19" customFormat="1" ht="17.25" customHeight="1" x14ac:dyDescent="0.3">
      <c r="A71" s="41" t="s">
        <v>132</v>
      </c>
      <c r="B71" s="65" t="s">
        <v>133</v>
      </c>
      <c r="C71" s="67" t="s">
        <v>30</v>
      </c>
      <c r="D71" s="41" t="s">
        <v>134</v>
      </c>
      <c r="E71" s="78" t="s">
        <v>135</v>
      </c>
      <c r="F71" s="41"/>
      <c r="G71" s="41"/>
      <c r="H71" s="43">
        <f>H72+H79+H82+H85+H95+H98+H101+H104+H107</f>
        <v>13000</v>
      </c>
      <c r="I71" s="85" t="e">
        <f>I72+I79+#REF!+I85+#REF!+#REF!+I98+#REF!+I101+I104+I107</f>
        <v>#REF!</v>
      </c>
      <c r="J71" s="85" t="e">
        <f>J72+J79+#REF!+J85+#REF!+#REF!+J98+#REF!+J101+J104+J107</f>
        <v>#REF!</v>
      </c>
      <c r="K71" s="85" t="e">
        <f>K72+K79+#REF!+K85+#REF!+#REF!+K98+#REF!+K101+K104+K107</f>
        <v>#REF!</v>
      </c>
      <c r="L71" s="85" t="e">
        <f>L72+L79+#REF!+L85+#REF!+#REF!+L98+#REF!+L101+L104+L107</f>
        <v>#REF!</v>
      </c>
      <c r="M71" s="34"/>
    </row>
    <row r="72" spans="1:13" s="19" customFormat="1" ht="39" customHeight="1" x14ac:dyDescent="0.3">
      <c r="A72" s="41" t="s">
        <v>136</v>
      </c>
      <c r="B72" s="65" t="s">
        <v>137</v>
      </c>
      <c r="C72" s="67" t="s">
        <v>30</v>
      </c>
      <c r="D72" s="41" t="s">
        <v>134</v>
      </c>
      <c r="E72" s="78" t="s">
        <v>138</v>
      </c>
      <c r="F72" s="41"/>
      <c r="G72" s="41"/>
      <c r="H72" s="43">
        <f>H73+H76</f>
        <v>755</v>
      </c>
      <c r="I72" s="50" t="e">
        <f>I73+#REF!</f>
        <v>#REF!</v>
      </c>
      <c r="J72" s="50" t="e">
        <f>J73+#REF!</f>
        <v>#REF!</v>
      </c>
      <c r="K72" s="50" t="e">
        <f>K73+#REF!</f>
        <v>#REF!</v>
      </c>
      <c r="L72" s="50" t="e">
        <f>L73+#REF!</f>
        <v>#REF!</v>
      </c>
      <c r="M72" s="34"/>
    </row>
    <row r="73" spans="1:13" s="19" customFormat="1" ht="35.25" customHeight="1" x14ac:dyDescent="0.3">
      <c r="A73" s="41" t="s">
        <v>139</v>
      </c>
      <c r="B73" s="64" t="s">
        <v>140</v>
      </c>
      <c r="C73" s="67" t="s">
        <v>30</v>
      </c>
      <c r="D73" s="41" t="s">
        <v>134</v>
      </c>
      <c r="E73" s="78" t="s">
        <v>141</v>
      </c>
      <c r="F73" s="56"/>
      <c r="G73" s="56"/>
      <c r="H73" s="43">
        <f>H75</f>
        <v>435</v>
      </c>
      <c r="I73" s="85" t="e">
        <f>#REF!</f>
        <v>#REF!</v>
      </c>
      <c r="J73" s="85" t="e">
        <f>#REF!</f>
        <v>#REF!</v>
      </c>
      <c r="K73" s="85" t="e">
        <f>#REF!</f>
        <v>#REF!</v>
      </c>
      <c r="L73" s="85" t="e">
        <f>#REF!</f>
        <v>#REF!</v>
      </c>
      <c r="M73" s="34"/>
    </row>
    <row r="74" spans="1:13" s="19" customFormat="1" ht="45" customHeight="1" x14ac:dyDescent="0.3">
      <c r="A74" s="41" t="s">
        <v>139</v>
      </c>
      <c r="B74" s="64" t="s">
        <v>53</v>
      </c>
      <c r="C74" s="41" t="s">
        <v>30</v>
      </c>
      <c r="D74" s="41" t="s">
        <v>134</v>
      </c>
      <c r="E74" s="78" t="s">
        <v>141</v>
      </c>
      <c r="F74" s="41" t="s">
        <v>54</v>
      </c>
      <c r="G74" s="56"/>
      <c r="H74" s="43">
        <f>H75</f>
        <v>435</v>
      </c>
      <c r="I74" s="85"/>
      <c r="J74" s="85"/>
      <c r="K74" s="85"/>
      <c r="L74" s="85"/>
      <c r="M74" s="34"/>
    </row>
    <row r="75" spans="1:13" s="19" customFormat="1" ht="61.5" customHeight="1" x14ac:dyDescent="0.3">
      <c r="A75" s="41" t="s">
        <v>139</v>
      </c>
      <c r="B75" s="61" t="s">
        <v>55</v>
      </c>
      <c r="C75" s="41" t="s">
        <v>30</v>
      </c>
      <c r="D75" s="41" t="s">
        <v>134</v>
      </c>
      <c r="E75" s="78" t="s">
        <v>141</v>
      </c>
      <c r="F75" s="41" t="s">
        <v>56</v>
      </c>
      <c r="G75" s="56"/>
      <c r="H75" s="43">
        <v>435</v>
      </c>
      <c r="I75" s="85"/>
      <c r="J75" s="85"/>
      <c r="K75" s="85"/>
      <c r="L75" s="85"/>
      <c r="M75" s="34"/>
    </row>
    <row r="76" spans="1:13" s="19" customFormat="1" ht="72.599999999999994" customHeight="1" x14ac:dyDescent="0.3">
      <c r="A76" s="41" t="s">
        <v>142</v>
      </c>
      <c r="B76" s="64" t="s">
        <v>143</v>
      </c>
      <c r="C76" s="41" t="s">
        <v>30</v>
      </c>
      <c r="D76" s="41" t="s">
        <v>134</v>
      </c>
      <c r="E76" s="78" t="s">
        <v>144</v>
      </c>
      <c r="F76" s="41"/>
      <c r="G76" s="41"/>
      <c r="H76" s="43">
        <f>H78</f>
        <v>320</v>
      </c>
      <c r="I76" s="62"/>
      <c r="J76" s="62"/>
      <c r="K76" s="62"/>
      <c r="L76" s="62"/>
      <c r="M76" s="34"/>
    </row>
    <row r="77" spans="1:13" s="19" customFormat="1" ht="37.5" customHeight="1" x14ac:dyDescent="0.3">
      <c r="A77" s="41" t="s">
        <v>142</v>
      </c>
      <c r="B77" s="64" t="s">
        <v>53</v>
      </c>
      <c r="C77" s="41" t="s">
        <v>30</v>
      </c>
      <c r="D77" s="41" t="s">
        <v>134</v>
      </c>
      <c r="E77" s="78" t="s">
        <v>144</v>
      </c>
      <c r="F77" s="41" t="s">
        <v>54</v>
      </c>
      <c r="G77" s="41"/>
      <c r="H77" s="43">
        <f>H78</f>
        <v>320</v>
      </c>
      <c r="I77" s="62"/>
      <c r="J77" s="62"/>
      <c r="K77" s="62"/>
      <c r="L77" s="62"/>
      <c r="M77" s="34"/>
    </row>
    <row r="78" spans="1:13" s="19" customFormat="1" ht="61.5" customHeight="1" x14ac:dyDescent="0.3">
      <c r="A78" s="41" t="s">
        <v>142</v>
      </c>
      <c r="B78" s="61" t="s">
        <v>55</v>
      </c>
      <c r="C78" s="41" t="s">
        <v>30</v>
      </c>
      <c r="D78" s="41" t="s">
        <v>134</v>
      </c>
      <c r="E78" s="78" t="s">
        <v>144</v>
      </c>
      <c r="F78" s="41" t="s">
        <v>56</v>
      </c>
      <c r="G78" s="41"/>
      <c r="H78" s="43">
        <v>320</v>
      </c>
      <c r="I78" s="62"/>
      <c r="J78" s="62"/>
      <c r="K78" s="62"/>
      <c r="L78" s="62"/>
      <c r="M78" s="34"/>
    </row>
    <row r="79" spans="1:13" s="19" customFormat="1" ht="38.25" customHeight="1" x14ac:dyDescent="0.3">
      <c r="A79" s="41" t="s">
        <v>145</v>
      </c>
      <c r="B79" s="64" t="s">
        <v>146</v>
      </c>
      <c r="C79" s="67" t="s">
        <v>30</v>
      </c>
      <c r="D79" s="41" t="s">
        <v>134</v>
      </c>
      <c r="E79" s="78" t="s">
        <v>147</v>
      </c>
      <c r="F79" s="41"/>
      <c r="G79" s="41"/>
      <c r="H79" s="43">
        <f>H81</f>
        <v>150</v>
      </c>
      <c r="I79" s="85" t="e">
        <f>I81</f>
        <v>#REF!</v>
      </c>
      <c r="J79" s="85" t="e">
        <f>J81</f>
        <v>#REF!</v>
      </c>
      <c r="K79" s="85" t="e">
        <f>K81</f>
        <v>#REF!</v>
      </c>
      <c r="L79" s="85" t="e">
        <f>L81</f>
        <v>#REF!</v>
      </c>
      <c r="M79" s="34"/>
    </row>
    <row r="80" spans="1:13" s="19" customFormat="1" ht="38.25" customHeight="1" x14ac:dyDescent="0.3">
      <c r="A80" s="41" t="s">
        <v>145</v>
      </c>
      <c r="B80" s="64" t="s">
        <v>53</v>
      </c>
      <c r="C80" s="67" t="s">
        <v>30</v>
      </c>
      <c r="D80" s="41" t="s">
        <v>134</v>
      </c>
      <c r="E80" s="78" t="s">
        <v>147</v>
      </c>
      <c r="F80" s="41" t="s">
        <v>54</v>
      </c>
      <c r="G80" s="41"/>
      <c r="H80" s="43">
        <f>H81</f>
        <v>150</v>
      </c>
      <c r="I80" s="85"/>
      <c r="J80" s="85"/>
      <c r="K80" s="85"/>
      <c r="L80" s="85"/>
      <c r="M80" s="34"/>
    </row>
    <row r="81" spans="1:13" s="19" customFormat="1" ht="34.5" customHeight="1" x14ac:dyDescent="0.3">
      <c r="A81" s="41" t="s">
        <v>145</v>
      </c>
      <c r="B81" s="61" t="s">
        <v>55</v>
      </c>
      <c r="C81" s="67" t="s">
        <v>30</v>
      </c>
      <c r="D81" s="41" t="s">
        <v>134</v>
      </c>
      <c r="E81" s="78" t="s">
        <v>147</v>
      </c>
      <c r="F81" s="41" t="s">
        <v>56</v>
      </c>
      <c r="G81" s="41"/>
      <c r="H81" s="43">
        <v>150</v>
      </c>
      <c r="I81" s="50" t="e">
        <f>#REF!+#REF!</f>
        <v>#REF!</v>
      </c>
      <c r="J81" s="50" t="e">
        <f>#REF!+#REF!</f>
        <v>#REF!</v>
      </c>
      <c r="K81" s="50" t="e">
        <f>#REF!+#REF!</f>
        <v>#REF!</v>
      </c>
      <c r="L81" s="50" t="e">
        <f>#REF!+#REF!</f>
        <v>#REF!</v>
      </c>
      <c r="M81" s="34"/>
    </row>
    <row r="82" spans="1:13" s="19" customFormat="1" ht="38.1" customHeight="1" x14ac:dyDescent="0.3">
      <c r="A82" s="41" t="s">
        <v>148</v>
      </c>
      <c r="B82" s="64" t="s">
        <v>149</v>
      </c>
      <c r="C82" s="67" t="s">
        <v>30</v>
      </c>
      <c r="D82" s="41" t="s">
        <v>134</v>
      </c>
      <c r="E82" s="78" t="s">
        <v>150</v>
      </c>
      <c r="F82" s="41"/>
      <c r="G82" s="41"/>
      <c r="H82" s="43">
        <f>H84</f>
        <v>65</v>
      </c>
      <c r="I82" s="62"/>
      <c r="J82" s="62"/>
      <c r="K82" s="62"/>
      <c r="L82" s="62"/>
      <c r="M82" s="34"/>
    </row>
    <row r="83" spans="1:13" s="19" customFormat="1" ht="38.1" customHeight="1" x14ac:dyDescent="0.3">
      <c r="A83" s="41" t="s">
        <v>148</v>
      </c>
      <c r="B83" s="64" t="s">
        <v>53</v>
      </c>
      <c r="C83" s="67" t="s">
        <v>30</v>
      </c>
      <c r="D83" s="41" t="s">
        <v>134</v>
      </c>
      <c r="E83" s="78" t="s">
        <v>150</v>
      </c>
      <c r="F83" s="41" t="s">
        <v>54</v>
      </c>
      <c r="G83" s="41"/>
      <c r="H83" s="43">
        <f>H84</f>
        <v>65</v>
      </c>
      <c r="I83" s="62"/>
      <c r="J83" s="62"/>
      <c r="K83" s="62"/>
      <c r="L83" s="62"/>
      <c r="M83" s="34"/>
    </row>
    <row r="84" spans="1:13" s="19" customFormat="1" ht="53.1" customHeight="1" x14ac:dyDescent="0.3">
      <c r="A84" s="41" t="s">
        <v>148</v>
      </c>
      <c r="B84" s="61" t="s">
        <v>55</v>
      </c>
      <c r="C84" s="67" t="s">
        <v>30</v>
      </c>
      <c r="D84" s="41" t="s">
        <v>134</v>
      </c>
      <c r="E84" s="78" t="s">
        <v>150</v>
      </c>
      <c r="F84" s="41" t="s">
        <v>56</v>
      </c>
      <c r="G84" s="41"/>
      <c r="H84" s="43">
        <v>65</v>
      </c>
      <c r="I84" s="62"/>
      <c r="J84" s="62"/>
      <c r="K84" s="62"/>
      <c r="L84" s="62"/>
      <c r="M84" s="34"/>
    </row>
    <row r="85" spans="1:13" s="19" customFormat="1" ht="34.5" customHeight="1" x14ac:dyDescent="0.3">
      <c r="A85" s="41" t="s">
        <v>151</v>
      </c>
      <c r="B85" s="64" t="s">
        <v>152</v>
      </c>
      <c r="C85" s="67" t="s">
        <v>30</v>
      </c>
      <c r="D85" s="41" t="s">
        <v>134</v>
      </c>
      <c r="E85" s="78" t="s">
        <v>153</v>
      </c>
      <c r="F85" s="41"/>
      <c r="G85" s="41"/>
      <c r="H85" s="43">
        <f>H86+H89+H92</f>
        <v>521</v>
      </c>
      <c r="I85" s="85" t="e">
        <f>#REF!</f>
        <v>#REF!</v>
      </c>
      <c r="J85" s="85" t="e">
        <f>#REF!</f>
        <v>#REF!</v>
      </c>
      <c r="K85" s="85" t="e">
        <f>#REF!</f>
        <v>#REF!</v>
      </c>
      <c r="L85" s="85" t="e">
        <f>#REF!</f>
        <v>#REF!</v>
      </c>
      <c r="M85" s="34"/>
    </row>
    <row r="86" spans="1:13" s="19" customFormat="1" ht="34.5" customHeight="1" x14ac:dyDescent="0.3">
      <c r="A86" s="41" t="s">
        <v>151</v>
      </c>
      <c r="B86" s="86" t="s">
        <v>154</v>
      </c>
      <c r="C86" s="67" t="s">
        <v>30</v>
      </c>
      <c r="D86" s="41" t="s">
        <v>134</v>
      </c>
      <c r="E86" s="78" t="s">
        <v>155</v>
      </c>
      <c r="F86" s="41"/>
      <c r="G86" s="41"/>
      <c r="H86" s="43">
        <f>H87</f>
        <v>340</v>
      </c>
      <c r="I86" s="85"/>
      <c r="J86" s="85"/>
      <c r="K86" s="85"/>
      <c r="L86" s="85"/>
      <c r="M86" s="34"/>
    </row>
    <row r="87" spans="1:13" s="19" customFormat="1" ht="41.1" customHeight="1" x14ac:dyDescent="0.3">
      <c r="A87" s="41" t="s">
        <v>151</v>
      </c>
      <c r="B87" s="64" t="s">
        <v>53</v>
      </c>
      <c r="C87" s="67" t="s">
        <v>30</v>
      </c>
      <c r="D87" s="41" t="s">
        <v>134</v>
      </c>
      <c r="E87" s="78" t="s">
        <v>155</v>
      </c>
      <c r="F87" s="41" t="s">
        <v>54</v>
      </c>
      <c r="G87" s="41"/>
      <c r="H87" s="43">
        <f>H88</f>
        <v>340</v>
      </c>
      <c r="I87" s="85"/>
      <c r="J87" s="85"/>
      <c r="K87" s="85"/>
      <c r="L87" s="85"/>
      <c r="M87" s="34"/>
    </row>
    <row r="88" spans="1:13" s="19" customFormat="1" ht="34.5" customHeight="1" x14ac:dyDescent="0.3">
      <c r="A88" s="41" t="s">
        <v>151</v>
      </c>
      <c r="B88" s="61" t="s">
        <v>55</v>
      </c>
      <c r="C88" s="67" t="s">
        <v>30</v>
      </c>
      <c r="D88" s="41" t="s">
        <v>134</v>
      </c>
      <c r="E88" s="78" t="s">
        <v>155</v>
      </c>
      <c r="F88" s="41" t="s">
        <v>56</v>
      </c>
      <c r="G88" s="41"/>
      <c r="H88" s="43">
        <v>340</v>
      </c>
      <c r="I88" s="85"/>
      <c r="J88" s="85"/>
      <c r="K88" s="85"/>
      <c r="L88" s="85"/>
      <c r="M88" s="34"/>
    </row>
    <row r="89" spans="1:13" s="19" customFormat="1" ht="36" customHeight="1" x14ac:dyDescent="0.3">
      <c r="A89" s="41" t="s">
        <v>156</v>
      </c>
      <c r="B89" s="64" t="s">
        <v>157</v>
      </c>
      <c r="C89" s="67" t="s">
        <v>30</v>
      </c>
      <c r="D89" s="41" t="s">
        <v>134</v>
      </c>
      <c r="E89" s="78" t="s">
        <v>158</v>
      </c>
      <c r="F89" s="41"/>
      <c r="G89" s="41"/>
      <c r="H89" s="43">
        <f>H91</f>
        <v>51</v>
      </c>
      <c r="I89" s="62"/>
      <c r="J89" s="62"/>
      <c r="K89" s="62"/>
      <c r="L89" s="62"/>
      <c r="M89" s="34"/>
    </row>
    <row r="90" spans="1:13" s="19" customFormat="1" ht="36" customHeight="1" x14ac:dyDescent="0.3">
      <c r="A90" s="41" t="s">
        <v>156</v>
      </c>
      <c r="B90" s="64" t="s">
        <v>53</v>
      </c>
      <c r="C90" s="67" t="s">
        <v>30</v>
      </c>
      <c r="D90" s="41" t="s">
        <v>134</v>
      </c>
      <c r="E90" s="78" t="s">
        <v>158</v>
      </c>
      <c r="F90" s="41" t="s">
        <v>54</v>
      </c>
      <c r="G90" s="41"/>
      <c r="H90" s="43">
        <f>H91</f>
        <v>51</v>
      </c>
      <c r="I90" s="62"/>
      <c r="J90" s="62"/>
      <c r="K90" s="62"/>
      <c r="L90" s="62"/>
      <c r="M90" s="34"/>
    </row>
    <row r="91" spans="1:13" s="19" customFormat="1" ht="59.1" customHeight="1" x14ac:dyDescent="0.3">
      <c r="A91" s="41" t="s">
        <v>156</v>
      </c>
      <c r="B91" s="61" t="s">
        <v>55</v>
      </c>
      <c r="C91" s="67" t="s">
        <v>30</v>
      </c>
      <c r="D91" s="41" t="s">
        <v>134</v>
      </c>
      <c r="E91" s="78" t="s">
        <v>158</v>
      </c>
      <c r="F91" s="41" t="s">
        <v>56</v>
      </c>
      <c r="G91" s="41"/>
      <c r="H91" s="43">
        <v>51</v>
      </c>
      <c r="I91" s="62"/>
      <c r="J91" s="62"/>
      <c r="K91" s="62"/>
      <c r="L91" s="62"/>
      <c r="M91" s="34"/>
    </row>
    <row r="92" spans="1:13" s="19" customFormat="1" ht="73.5" customHeight="1" x14ac:dyDescent="0.3">
      <c r="A92" s="41" t="s">
        <v>159</v>
      </c>
      <c r="B92" s="64" t="s">
        <v>160</v>
      </c>
      <c r="C92" s="67" t="s">
        <v>30</v>
      </c>
      <c r="D92" s="41" t="s">
        <v>134</v>
      </c>
      <c r="E92" s="78" t="s">
        <v>161</v>
      </c>
      <c r="F92" s="41"/>
      <c r="G92" s="41"/>
      <c r="H92" s="43">
        <f>H94</f>
        <v>130</v>
      </c>
      <c r="I92" s="62"/>
      <c r="J92" s="62"/>
      <c r="K92" s="62"/>
      <c r="L92" s="62"/>
      <c r="M92" s="34"/>
    </row>
    <row r="93" spans="1:13" s="19" customFormat="1" ht="43.5" customHeight="1" x14ac:dyDescent="0.3">
      <c r="A93" s="41" t="s">
        <v>159</v>
      </c>
      <c r="B93" s="64" t="s">
        <v>53</v>
      </c>
      <c r="C93" s="67" t="s">
        <v>30</v>
      </c>
      <c r="D93" s="41" t="s">
        <v>134</v>
      </c>
      <c r="E93" s="78" t="s">
        <v>161</v>
      </c>
      <c r="F93" s="41" t="s">
        <v>54</v>
      </c>
      <c r="G93" s="41"/>
      <c r="H93" s="43">
        <f>H94</f>
        <v>130</v>
      </c>
      <c r="I93" s="62"/>
      <c r="J93" s="62"/>
      <c r="K93" s="62"/>
      <c r="L93" s="62"/>
      <c r="M93" s="34"/>
    </row>
    <row r="94" spans="1:13" s="19" customFormat="1" ht="51.95" customHeight="1" x14ac:dyDescent="0.3">
      <c r="A94" s="41" t="s">
        <v>159</v>
      </c>
      <c r="B94" s="61" t="s">
        <v>55</v>
      </c>
      <c r="C94" s="67" t="s">
        <v>30</v>
      </c>
      <c r="D94" s="41" t="s">
        <v>134</v>
      </c>
      <c r="E94" s="78" t="s">
        <v>161</v>
      </c>
      <c r="F94" s="41" t="s">
        <v>56</v>
      </c>
      <c r="G94" s="41"/>
      <c r="H94" s="43">
        <v>130</v>
      </c>
      <c r="I94" s="62"/>
      <c r="J94" s="62"/>
      <c r="K94" s="62"/>
      <c r="L94" s="62"/>
      <c r="M94" s="34"/>
    </row>
    <row r="95" spans="1:13" s="19" customFormat="1" ht="36" customHeight="1" x14ac:dyDescent="0.3">
      <c r="A95" s="41" t="s">
        <v>162</v>
      </c>
      <c r="B95" s="64" t="s">
        <v>163</v>
      </c>
      <c r="C95" s="67" t="s">
        <v>30</v>
      </c>
      <c r="D95" s="41" t="s">
        <v>134</v>
      </c>
      <c r="E95" s="78" t="s">
        <v>164</v>
      </c>
      <c r="F95" s="41"/>
      <c r="G95" s="41"/>
      <c r="H95" s="43">
        <f>H97</f>
        <v>566.1</v>
      </c>
      <c r="I95" s="62"/>
      <c r="J95" s="62"/>
      <c r="K95" s="62"/>
      <c r="L95" s="62"/>
      <c r="M95" s="34"/>
    </row>
    <row r="96" spans="1:13" s="19" customFormat="1" ht="36" customHeight="1" x14ac:dyDescent="0.3">
      <c r="A96" s="41" t="s">
        <v>162</v>
      </c>
      <c r="B96" s="64" t="s">
        <v>53</v>
      </c>
      <c r="C96" s="67" t="s">
        <v>30</v>
      </c>
      <c r="D96" s="41" t="s">
        <v>134</v>
      </c>
      <c r="E96" s="78" t="s">
        <v>164</v>
      </c>
      <c r="F96" s="41" t="s">
        <v>54</v>
      </c>
      <c r="G96" s="41"/>
      <c r="H96" s="43">
        <f>H97</f>
        <v>566.1</v>
      </c>
      <c r="I96" s="62"/>
      <c r="J96" s="62"/>
      <c r="K96" s="62"/>
      <c r="L96" s="62"/>
      <c r="M96" s="34"/>
    </row>
    <row r="97" spans="1:13" s="19" customFormat="1" ht="54.95" customHeight="1" x14ac:dyDescent="0.3">
      <c r="A97" s="41" t="s">
        <v>162</v>
      </c>
      <c r="B97" s="61" t="s">
        <v>55</v>
      </c>
      <c r="C97" s="67" t="s">
        <v>30</v>
      </c>
      <c r="D97" s="41" t="s">
        <v>134</v>
      </c>
      <c r="E97" s="78" t="s">
        <v>164</v>
      </c>
      <c r="F97" s="41" t="s">
        <v>56</v>
      </c>
      <c r="G97" s="41"/>
      <c r="H97" s="43">
        <v>566.1</v>
      </c>
      <c r="I97" s="62"/>
      <c r="J97" s="62"/>
      <c r="K97" s="62"/>
      <c r="L97" s="62"/>
      <c r="M97" s="34"/>
    </row>
    <row r="98" spans="1:13" s="19" customFormat="1" ht="59.45" customHeight="1" x14ac:dyDescent="0.3">
      <c r="A98" s="41" t="s">
        <v>165</v>
      </c>
      <c r="B98" s="65" t="s">
        <v>166</v>
      </c>
      <c r="C98" s="67" t="s">
        <v>30</v>
      </c>
      <c r="D98" s="41" t="s">
        <v>134</v>
      </c>
      <c r="E98" s="78" t="s">
        <v>167</v>
      </c>
      <c r="F98" s="41"/>
      <c r="G98" s="41"/>
      <c r="H98" s="43">
        <f>H100</f>
        <v>10000</v>
      </c>
      <c r="I98" s="85" t="e">
        <f>#REF!</f>
        <v>#REF!</v>
      </c>
      <c r="J98" s="85" t="e">
        <f>#REF!</f>
        <v>#REF!</v>
      </c>
      <c r="K98" s="85" t="e">
        <f>#REF!</f>
        <v>#REF!</v>
      </c>
      <c r="L98" s="85" t="e">
        <f>#REF!</f>
        <v>#REF!</v>
      </c>
      <c r="M98" s="34"/>
    </row>
    <row r="99" spans="1:13" s="19" customFormat="1" ht="44.45" customHeight="1" x14ac:dyDescent="0.3">
      <c r="A99" s="41" t="s">
        <v>165</v>
      </c>
      <c r="B99" s="64" t="s">
        <v>53</v>
      </c>
      <c r="C99" s="67" t="s">
        <v>30</v>
      </c>
      <c r="D99" s="41" t="s">
        <v>134</v>
      </c>
      <c r="E99" s="78" t="s">
        <v>167</v>
      </c>
      <c r="F99" s="41" t="s">
        <v>54</v>
      </c>
      <c r="G99" s="41"/>
      <c r="H99" s="43">
        <f>H100</f>
        <v>10000</v>
      </c>
      <c r="I99" s="85"/>
      <c r="J99" s="85"/>
      <c r="K99" s="85"/>
      <c r="L99" s="85"/>
      <c r="M99" s="34"/>
    </row>
    <row r="100" spans="1:13" s="19" customFormat="1" ht="54.6" customHeight="1" x14ac:dyDescent="0.3">
      <c r="A100" s="41" t="s">
        <v>165</v>
      </c>
      <c r="B100" s="61" t="s">
        <v>55</v>
      </c>
      <c r="C100" s="67" t="s">
        <v>30</v>
      </c>
      <c r="D100" s="41" t="s">
        <v>134</v>
      </c>
      <c r="E100" s="78" t="s">
        <v>167</v>
      </c>
      <c r="F100" s="41" t="s">
        <v>56</v>
      </c>
      <c r="G100" s="41"/>
      <c r="H100" s="43">
        <v>10000</v>
      </c>
      <c r="I100" s="85"/>
      <c r="J100" s="85"/>
      <c r="K100" s="85"/>
      <c r="L100" s="85"/>
      <c r="M100" s="34"/>
    </row>
    <row r="101" spans="1:13" s="19" customFormat="1" ht="27.95" customHeight="1" x14ac:dyDescent="0.3">
      <c r="A101" s="41" t="s">
        <v>168</v>
      </c>
      <c r="B101" s="65" t="s">
        <v>169</v>
      </c>
      <c r="C101" s="67" t="s">
        <v>30</v>
      </c>
      <c r="D101" s="41" t="s">
        <v>134</v>
      </c>
      <c r="E101" s="78" t="s">
        <v>170</v>
      </c>
      <c r="F101" s="41"/>
      <c r="G101" s="41"/>
      <c r="H101" s="43">
        <f>H103</f>
        <v>250</v>
      </c>
      <c r="I101" s="85" t="e">
        <f>#REF!</f>
        <v>#REF!</v>
      </c>
      <c r="J101" s="85" t="e">
        <f>#REF!</f>
        <v>#REF!</v>
      </c>
      <c r="K101" s="85" t="e">
        <f>#REF!</f>
        <v>#REF!</v>
      </c>
      <c r="L101" s="85" t="e">
        <f>#REF!</f>
        <v>#REF!</v>
      </c>
      <c r="M101" s="34"/>
    </row>
    <row r="102" spans="1:13" s="19" customFormat="1" ht="39.950000000000003" customHeight="1" x14ac:dyDescent="0.3">
      <c r="A102" s="41" t="s">
        <v>168</v>
      </c>
      <c r="B102" s="64" t="s">
        <v>53</v>
      </c>
      <c r="C102" s="67" t="s">
        <v>30</v>
      </c>
      <c r="D102" s="41" t="s">
        <v>134</v>
      </c>
      <c r="E102" s="78" t="s">
        <v>170</v>
      </c>
      <c r="F102" s="41" t="s">
        <v>54</v>
      </c>
      <c r="G102" s="41"/>
      <c r="H102" s="43">
        <f>H103</f>
        <v>250</v>
      </c>
      <c r="I102" s="85"/>
      <c r="J102" s="85"/>
      <c r="K102" s="85"/>
      <c r="L102" s="85"/>
      <c r="M102" s="34"/>
    </row>
    <row r="103" spans="1:13" s="19" customFormat="1" ht="52.5" customHeight="1" x14ac:dyDescent="0.3">
      <c r="A103" s="41" t="s">
        <v>168</v>
      </c>
      <c r="B103" s="61" t="s">
        <v>55</v>
      </c>
      <c r="C103" s="67" t="s">
        <v>30</v>
      </c>
      <c r="D103" s="41" t="s">
        <v>134</v>
      </c>
      <c r="E103" s="78" t="s">
        <v>170</v>
      </c>
      <c r="F103" s="41" t="s">
        <v>56</v>
      </c>
      <c r="G103" s="41"/>
      <c r="H103" s="43">
        <v>250</v>
      </c>
      <c r="I103" s="50" t="e">
        <f>#REF!</f>
        <v>#REF!</v>
      </c>
      <c r="J103" s="50" t="e">
        <f>#REF!</f>
        <v>#REF!</v>
      </c>
      <c r="K103" s="50" t="e">
        <f>#REF!</f>
        <v>#REF!</v>
      </c>
      <c r="L103" s="50" t="e">
        <f>#REF!</f>
        <v>#REF!</v>
      </c>
      <c r="M103" s="34"/>
    </row>
    <row r="104" spans="1:13" s="19" customFormat="1" ht="36.950000000000003" customHeight="1" x14ac:dyDescent="0.3">
      <c r="A104" s="41" t="s">
        <v>171</v>
      </c>
      <c r="B104" s="64" t="s">
        <v>172</v>
      </c>
      <c r="C104" s="67" t="s">
        <v>30</v>
      </c>
      <c r="D104" s="41" t="s">
        <v>134</v>
      </c>
      <c r="E104" s="78" t="s">
        <v>173</v>
      </c>
      <c r="F104" s="41"/>
      <c r="G104" s="41"/>
      <c r="H104" s="43">
        <f>H106</f>
        <v>570.29999999999995</v>
      </c>
      <c r="I104" s="85" t="e">
        <f>#REF!</f>
        <v>#REF!</v>
      </c>
      <c r="J104" s="85" t="e">
        <f>#REF!</f>
        <v>#REF!</v>
      </c>
      <c r="K104" s="85" t="e">
        <f>#REF!</f>
        <v>#REF!</v>
      </c>
      <c r="L104" s="85" t="e">
        <f>#REF!</f>
        <v>#REF!</v>
      </c>
      <c r="M104" s="34"/>
    </row>
    <row r="105" spans="1:13" s="19" customFormat="1" ht="45.6" customHeight="1" x14ac:dyDescent="0.3">
      <c r="A105" s="41" t="s">
        <v>171</v>
      </c>
      <c r="B105" s="64" t="s">
        <v>53</v>
      </c>
      <c r="C105" s="67" t="s">
        <v>30</v>
      </c>
      <c r="D105" s="41" t="s">
        <v>134</v>
      </c>
      <c r="E105" s="78" t="s">
        <v>173</v>
      </c>
      <c r="F105" s="41" t="s">
        <v>54</v>
      </c>
      <c r="G105" s="41"/>
      <c r="H105" s="43">
        <f>H106</f>
        <v>570.29999999999995</v>
      </c>
      <c r="I105" s="85"/>
      <c r="J105" s="85"/>
      <c r="K105" s="85"/>
      <c r="L105" s="85"/>
      <c r="M105" s="34"/>
    </row>
    <row r="106" spans="1:13" s="19" customFormat="1" ht="51.95" customHeight="1" x14ac:dyDescent="0.3">
      <c r="A106" s="41" t="s">
        <v>171</v>
      </c>
      <c r="B106" s="61" t="s">
        <v>55</v>
      </c>
      <c r="C106" s="67" t="s">
        <v>30</v>
      </c>
      <c r="D106" s="41" t="s">
        <v>134</v>
      </c>
      <c r="E106" s="78" t="s">
        <v>173</v>
      </c>
      <c r="F106" s="41" t="s">
        <v>56</v>
      </c>
      <c r="G106" s="41"/>
      <c r="H106" s="43">
        <v>570.29999999999995</v>
      </c>
      <c r="I106" s="50" t="e">
        <f>#REF!</f>
        <v>#REF!</v>
      </c>
      <c r="J106" s="50" t="e">
        <f>#REF!</f>
        <v>#REF!</v>
      </c>
      <c r="K106" s="50" t="e">
        <f>#REF!</f>
        <v>#REF!</v>
      </c>
      <c r="L106" s="50" t="e">
        <f>#REF!</f>
        <v>#REF!</v>
      </c>
      <c r="M106" s="34"/>
    </row>
    <row r="107" spans="1:13" s="19" customFormat="1" ht="56.25" customHeight="1" x14ac:dyDescent="0.3">
      <c r="A107" s="41" t="s">
        <v>174</v>
      </c>
      <c r="B107" s="64" t="s">
        <v>175</v>
      </c>
      <c r="C107" s="67" t="s">
        <v>30</v>
      </c>
      <c r="D107" s="41" t="s">
        <v>134</v>
      </c>
      <c r="E107" s="78" t="s">
        <v>176</v>
      </c>
      <c r="F107" s="41"/>
      <c r="G107" s="41"/>
      <c r="H107" s="43">
        <f>H109</f>
        <v>122.6</v>
      </c>
      <c r="I107" s="85" t="e">
        <f>#REF!</f>
        <v>#REF!</v>
      </c>
      <c r="J107" s="85" t="e">
        <f>#REF!</f>
        <v>#REF!</v>
      </c>
      <c r="K107" s="85" t="e">
        <f>#REF!</f>
        <v>#REF!</v>
      </c>
      <c r="L107" s="85" t="e">
        <f>#REF!</f>
        <v>#REF!</v>
      </c>
      <c r="M107" s="34"/>
    </row>
    <row r="108" spans="1:13" s="19" customFormat="1" ht="41.45" customHeight="1" x14ac:dyDescent="0.3">
      <c r="A108" s="41" t="s">
        <v>174</v>
      </c>
      <c r="B108" s="64" t="s">
        <v>53</v>
      </c>
      <c r="C108" s="67" t="s">
        <v>30</v>
      </c>
      <c r="D108" s="41" t="s">
        <v>134</v>
      </c>
      <c r="E108" s="78" t="s">
        <v>176</v>
      </c>
      <c r="F108" s="41" t="s">
        <v>54</v>
      </c>
      <c r="G108" s="41"/>
      <c r="H108" s="43">
        <f>H109</f>
        <v>122.6</v>
      </c>
      <c r="I108" s="85"/>
      <c r="J108" s="85"/>
      <c r="K108" s="85"/>
      <c r="L108" s="85"/>
      <c r="M108" s="34"/>
    </row>
    <row r="109" spans="1:13" s="19" customFormat="1" ht="60" customHeight="1" x14ac:dyDescent="0.3">
      <c r="A109" s="41" t="s">
        <v>174</v>
      </c>
      <c r="B109" s="61" t="s">
        <v>55</v>
      </c>
      <c r="C109" s="67" t="s">
        <v>30</v>
      </c>
      <c r="D109" s="41" t="s">
        <v>134</v>
      </c>
      <c r="E109" s="78" t="s">
        <v>176</v>
      </c>
      <c r="F109" s="41" t="s">
        <v>56</v>
      </c>
      <c r="G109" s="41"/>
      <c r="H109" s="43">
        <v>122.6</v>
      </c>
      <c r="I109" s="50" t="e">
        <f>#REF!</f>
        <v>#REF!</v>
      </c>
      <c r="J109" s="50" t="e">
        <f>#REF!</f>
        <v>#REF!</v>
      </c>
      <c r="K109" s="50" t="e">
        <f>#REF!</f>
        <v>#REF!</v>
      </c>
      <c r="L109" s="50" t="e">
        <f>#REF!</f>
        <v>#REF!</v>
      </c>
      <c r="M109" s="34"/>
    </row>
    <row r="110" spans="1:13" s="19" customFormat="1" ht="20.45" customHeight="1" x14ac:dyDescent="0.3">
      <c r="A110" s="41" t="s">
        <v>177</v>
      </c>
      <c r="B110" s="64" t="s">
        <v>178</v>
      </c>
      <c r="C110" s="67" t="s">
        <v>30</v>
      </c>
      <c r="D110" s="41" t="s">
        <v>179</v>
      </c>
      <c r="E110" s="78"/>
      <c r="F110" s="41"/>
      <c r="G110" s="41"/>
      <c r="H110" s="43">
        <f>H112</f>
        <v>90</v>
      </c>
      <c r="I110" s="62"/>
      <c r="J110" s="62"/>
      <c r="K110" s="62"/>
      <c r="L110" s="62"/>
      <c r="M110" s="34"/>
    </row>
    <row r="111" spans="1:13" s="19" customFormat="1" ht="37.5" customHeight="1" x14ac:dyDescent="0.3">
      <c r="A111" s="41" t="s">
        <v>180</v>
      </c>
      <c r="B111" s="64" t="s">
        <v>181</v>
      </c>
      <c r="C111" s="67" t="s">
        <v>30</v>
      </c>
      <c r="D111" s="41" t="s">
        <v>182</v>
      </c>
      <c r="E111" s="78"/>
      <c r="F111" s="41"/>
      <c r="G111" s="41"/>
      <c r="H111" s="43">
        <f>H112</f>
        <v>90</v>
      </c>
      <c r="I111" s="62"/>
      <c r="J111" s="62"/>
      <c r="K111" s="62"/>
      <c r="L111" s="62"/>
      <c r="M111" s="34"/>
    </row>
    <row r="112" spans="1:13" s="19" customFormat="1" ht="75" customHeight="1" x14ac:dyDescent="0.3">
      <c r="A112" s="41" t="s">
        <v>180</v>
      </c>
      <c r="B112" s="64" t="s">
        <v>183</v>
      </c>
      <c r="C112" s="67" t="s">
        <v>30</v>
      </c>
      <c r="D112" s="41" t="s">
        <v>182</v>
      </c>
      <c r="E112" s="78" t="s">
        <v>184</v>
      </c>
      <c r="F112" s="41"/>
      <c r="G112" s="41"/>
      <c r="H112" s="43">
        <f>H114</f>
        <v>90</v>
      </c>
      <c r="I112" s="62"/>
      <c r="J112" s="62"/>
      <c r="K112" s="62"/>
      <c r="L112" s="62"/>
      <c r="M112" s="34"/>
    </row>
    <row r="113" spans="1:13" s="19" customFormat="1" ht="38.1" customHeight="1" x14ac:dyDescent="0.3">
      <c r="A113" s="41" t="s">
        <v>180</v>
      </c>
      <c r="B113" s="64" t="s">
        <v>53</v>
      </c>
      <c r="C113" s="67" t="s">
        <v>30</v>
      </c>
      <c r="D113" s="41" t="s">
        <v>182</v>
      </c>
      <c r="E113" s="78" t="s">
        <v>185</v>
      </c>
      <c r="F113" s="41" t="s">
        <v>54</v>
      </c>
      <c r="G113" s="41"/>
      <c r="H113" s="43">
        <f>H114</f>
        <v>90</v>
      </c>
      <c r="I113" s="62"/>
      <c r="J113" s="62"/>
      <c r="K113" s="62"/>
      <c r="L113" s="62"/>
      <c r="M113" s="34"/>
    </row>
    <row r="114" spans="1:13" s="19" customFormat="1" ht="60" customHeight="1" x14ac:dyDescent="0.3">
      <c r="A114" s="41" t="s">
        <v>180</v>
      </c>
      <c r="B114" s="61" t="s">
        <v>55</v>
      </c>
      <c r="C114" s="67" t="s">
        <v>30</v>
      </c>
      <c r="D114" s="41" t="s">
        <v>182</v>
      </c>
      <c r="E114" s="78" t="s">
        <v>185</v>
      </c>
      <c r="F114" s="41" t="s">
        <v>56</v>
      </c>
      <c r="G114" s="41"/>
      <c r="H114" s="43">
        <v>90</v>
      </c>
      <c r="I114" s="62"/>
      <c r="J114" s="62"/>
      <c r="K114" s="62"/>
      <c r="L114" s="62"/>
      <c r="M114" s="34"/>
    </row>
    <row r="115" spans="1:13" s="19" customFormat="1" ht="20.25" customHeight="1" x14ac:dyDescent="0.3">
      <c r="A115" s="41" t="s">
        <v>186</v>
      </c>
      <c r="B115" s="64" t="s">
        <v>187</v>
      </c>
      <c r="C115" s="67" t="s">
        <v>30</v>
      </c>
      <c r="D115" s="41" t="s">
        <v>188</v>
      </c>
      <c r="E115" s="41"/>
      <c r="F115" s="41"/>
      <c r="G115" s="41"/>
      <c r="H115" s="43">
        <f>H116+H121+H125</f>
        <v>1172.2</v>
      </c>
      <c r="I115" s="66" t="e">
        <f>#REF!+#REF!</f>
        <v>#REF!</v>
      </c>
      <c r="J115" s="66" t="e">
        <f>#REF!+#REF!</f>
        <v>#REF!</v>
      </c>
      <c r="K115" s="66" t="e">
        <f>#REF!+#REF!</f>
        <v>#REF!</v>
      </c>
      <c r="L115" s="66" t="e">
        <f>#REF!+#REF!</f>
        <v>#REF!</v>
      </c>
      <c r="M115" s="34"/>
    </row>
    <row r="116" spans="1:13" s="19" customFormat="1" ht="36.950000000000003" customHeight="1" x14ac:dyDescent="0.3">
      <c r="A116" s="41" t="s">
        <v>189</v>
      </c>
      <c r="B116" s="87" t="s">
        <v>190</v>
      </c>
      <c r="C116" s="67" t="s">
        <v>30</v>
      </c>
      <c r="D116" s="41" t="s">
        <v>191</v>
      </c>
      <c r="E116" s="41"/>
      <c r="F116" s="41"/>
      <c r="G116" s="41"/>
      <c r="H116" s="43">
        <f>H117</f>
        <v>110</v>
      </c>
      <c r="I116" s="66"/>
      <c r="J116" s="66"/>
      <c r="K116" s="66"/>
      <c r="L116" s="66"/>
      <c r="M116" s="34"/>
    </row>
    <row r="117" spans="1:13" s="19" customFormat="1" ht="24.6" customHeight="1" x14ac:dyDescent="0.3">
      <c r="A117" s="41" t="s">
        <v>189</v>
      </c>
      <c r="B117" s="64" t="s">
        <v>192</v>
      </c>
      <c r="C117" s="67" t="s">
        <v>30</v>
      </c>
      <c r="D117" s="41" t="s">
        <v>191</v>
      </c>
      <c r="E117" s="41" t="s">
        <v>193</v>
      </c>
      <c r="F117" s="41"/>
      <c r="G117" s="41"/>
      <c r="H117" s="43">
        <f>H118</f>
        <v>110</v>
      </c>
      <c r="I117" s="66"/>
      <c r="J117" s="66"/>
      <c r="K117" s="66"/>
      <c r="L117" s="66"/>
      <c r="M117" s="34"/>
    </row>
    <row r="118" spans="1:13" s="19" customFormat="1" ht="129" customHeight="1" x14ac:dyDescent="0.3">
      <c r="A118" s="41" t="s">
        <v>189</v>
      </c>
      <c r="B118" s="64" t="s">
        <v>194</v>
      </c>
      <c r="C118" s="67" t="s">
        <v>30</v>
      </c>
      <c r="D118" s="41" t="s">
        <v>191</v>
      </c>
      <c r="E118" s="41" t="s">
        <v>195</v>
      </c>
      <c r="F118" s="41"/>
      <c r="G118" s="41"/>
      <c r="H118" s="43">
        <f>H120</f>
        <v>110</v>
      </c>
      <c r="I118" s="66"/>
      <c r="J118" s="66"/>
      <c r="K118" s="66"/>
      <c r="L118" s="66"/>
      <c r="M118" s="34"/>
    </row>
    <row r="119" spans="1:13" s="19" customFormat="1" ht="38.450000000000003" customHeight="1" x14ac:dyDescent="0.3">
      <c r="A119" s="41" t="s">
        <v>189</v>
      </c>
      <c r="B119" s="64" t="s">
        <v>53</v>
      </c>
      <c r="C119" s="67" t="s">
        <v>30</v>
      </c>
      <c r="D119" s="41" t="s">
        <v>191</v>
      </c>
      <c r="E119" s="41" t="s">
        <v>195</v>
      </c>
      <c r="F119" s="41" t="s">
        <v>54</v>
      </c>
      <c r="G119" s="41"/>
      <c r="H119" s="43">
        <f>H120</f>
        <v>110</v>
      </c>
      <c r="I119" s="66"/>
      <c r="J119" s="66"/>
      <c r="K119" s="66"/>
      <c r="L119" s="66"/>
      <c r="M119" s="34"/>
    </row>
    <row r="120" spans="1:13" s="19" customFormat="1" ht="58.5" customHeight="1" x14ac:dyDescent="0.3">
      <c r="A120" s="41" t="s">
        <v>189</v>
      </c>
      <c r="B120" s="61" t="s">
        <v>55</v>
      </c>
      <c r="C120" s="67" t="s">
        <v>30</v>
      </c>
      <c r="D120" s="41" t="s">
        <v>191</v>
      </c>
      <c r="E120" s="41" t="s">
        <v>195</v>
      </c>
      <c r="F120" s="41" t="s">
        <v>56</v>
      </c>
      <c r="G120" s="41"/>
      <c r="H120" s="43">
        <v>110</v>
      </c>
      <c r="I120" s="66"/>
      <c r="J120" s="66"/>
      <c r="K120" s="66"/>
      <c r="L120" s="66"/>
      <c r="M120" s="34"/>
    </row>
    <row r="121" spans="1:13" s="19" customFormat="1" ht="35.1" customHeight="1" x14ac:dyDescent="0.3">
      <c r="A121" s="41" t="s">
        <v>196</v>
      </c>
      <c r="B121" s="64" t="s">
        <v>197</v>
      </c>
      <c r="C121" s="67" t="s">
        <v>30</v>
      </c>
      <c r="D121" s="41" t="s">
        <v>198</v>
      </c>
      <c r="E121" s="78"/>
      <c r="F121" s="56"/>
      <c r="G121" s="56"/>
      <c r="H121" s="43">
        <f>H122</f>
        <v>700</v>
      </c>
      <c r="I121" s="85"/>
      <c r="J121" s="85"/>
      <c r="K121" s="85"/>
      <c r="L121" s="85"/>
      <c r="M121" s="34"/>
    </row>
    <row r="122" spans="1:13" s="19" customFormat="1" ht="91.5" customHeight="1" x14ac:dyDescent="0.3">
      <c r="A122" s="41" t="s">
        <v>199</v>
      </c>
      <c r="B122" s="64" t="s">
        <v>200</v>
      </c>
      <c r="C122" s="67" t="s">
        <v>30</v>
      </c>
      <c r="D122" s="41" t="s">
        <v>198</v>
      </c>
      <c r="E122" s="41" t="s">
        <v>201</v>
      </c>
      <c r="F122" s="41"/>
      <c r="G122" s="41"/>
      <c r="H122" s="43">
        <f>H124</f>
        <v>700</v>
      </c>
      <c r="I122" s="85"/>
      <c r="J122" s="85"/>
      <c r="K122" s="85"/>
      <c r="L122" s="85"/>
      <c r="M122" s="34"/>
    </row>
    <row r="123" spans="1:13" s="19" customFormat="1" ht="40.5" customHeight="1" x14ac:dyDescent="0.3">
      <c r="A123" s="41" t="s">
        <v>199</v>
      </c>
      <c r="B123" s="64" t="s">
        <v>53</v>
      </c>
      <c r="C123" s="67" t="s">
        <v>30</v>
      </c>
      <c r="D123" s="41" t="s">
        <v>198</v>
      </c>
      <c r="E123" s="41" t="s">
        <v>201</v>
      </c>
      <c r="F123" s="41" t="s">
        <v>54</v>
      </c>
      <c r="G123" s="41"/>
      <c r="H123" s="43">
        <f>H124</f>
        <v>700</v>
      </c>
      <c r="I123" s="85"/>
      <c r="J123" s="85"/>
      <c r="K123" s="85"/>
      <c r="L123" s="85"/>
      <c r="M123" s="34"/>
    </row>
    <row r="124" spans="1:13" s="19" customFormat="1" ht="57.95" customHeight="1" x14ac:dyDescent="0.3">
      <c r="A124" s="41" t="s">
        <v>199</v>
      </c>
      <c r="B124" s="61" t="s">
        <v>55</v>
      </c>
      <c r="C124" s="67" t="s">
        <v>30</v>
      </c>
      <c r="D124" s="41" t="s">
        <v>198</v>
      </c>
      <c r="E124" s="41" t="s">
        <v>201</v>
      </c>
      <c r="F124" s="41" t="s">
        <v>56</v>
      </c>
      <c r="G124" s="41"/>
      <c r="H124" s="43">
        <v>700</v>
      </c>
      <c r="I124" s="85"/>
      <c r="J124" s="85"/>
      <c r="K124" s="85"/>
      <c r="L124" s="85"/>
      <c r="M124" s="34"/>
    </row>
    <row r="125" spans="1:13" s="19" customFormat="1" ht="31.5" customHeight="1" x14ac:dyDescent="0.3">
      <c r="A125" s="41" t="s">
        <v>202</v>
      </c>
      <c r="B125" s="64" t="s">
        <v>203</v>
      </c>
      <c r="C125" s="67" t="s">
        <v>30</v>
      </c>
      <c r="D125" s="41" t="s">
        <v>204</v>
      </c>
      <c r="E125" s="41"/>
      <c r="F125" s="41"/>
      <c r="G125" s="41"/>
      <c r="H125" s="43">
        <f>H126+H129+H132+H135</f>
        <v>362.2</v>
      </c>
      <c r="I125" s="62"/>
      <c r="J125" s="62"/>
      <c r="K125" s="62"/>
      <c r="L125" s="62"/>
      <c r="M125" s="34"/>
    </row>
    <row r="126" spans="1:13" s="19" customFormat="1" ht="97.5" customHeight="1" x14ac:dyDescent="0.3">
      <c r="A126" s="41" t="s">
        <v>205</v>
      </c>
      <c r="B126" s="64" t="s">
        <v>206</v>
      </c>
      <c r="C126" s="67" t="s">
        <v>30</v>
      </c>
      <c r="D126" s="67" t="s">
        <v>204</v>
      </c>
      <c r="E126" s="41" t="s">
        <v>207</v>
      </c>
      <c r="F126" s="41"/>
      <c r="G126" s="41"/>
      <c r="H126" s="43">
        <f>H128</f>
        <v>80</v>
      </c>
      <c r="I126" s="62"/>
      <c r="J126" s="62"/>
      <c r="K126" s="62"/>
      <c r="L126" s="62"/>
      <c r="M126" s="34"/>
    </row>
    <row r="127" spans="1:13" s="19" customFormat="1" ht="41.45" customHeight="1" x14ac:dyDescent="0.3">
      <c r="A127" s="41" t="s">
        <v>205</v>
      </c>
      <c r="B127" s="64" t="s">
        <v>53</v>
      </c>
      <c r="C127" s="67" t="s">
        <v>30</v>
      </c>
      <c r="D127" s="67" t="s">
        <v>204</v>
      </c>
      <c r="E127" s="41" t="s">
        <v>207</v>
      </c>
      <c r="F127" s="41" t="s">
        <v>54</v>
      </c>
      <c r="G127" s="41"/>
      <c r="H127" s="43">
        <v>80</v>
      </c>
      <c r="I127" s="62"/>
      <c r="J127" s="62"/>
      <c r="K127" s="62"/>
      <c r="L127" s="62"/>
      <c r="M127" s="34"/>
    </row>
    <row r="128" spans="1:13" s="19" customFormat="1" ht="52.5" customHeight="1" x14ac:dyDescent="0.3">
      <c r="A128" s="41" t="s">
        <v>205</v>
      </c>
      <c r="B128" s="61" t="s">
        <v>55</v>
      </c>
      <c r="C128" s="67" t="s">
        <v>30</v>
      </c>
      <c r="D128" s="67" t="s">
        <v>204</v>
      </c>
      <c r="E128" s="41" t="s">
        <v>207</v>
      </c>
      <c r="F128" s="41" t="s">
        <v>56</v>
      </c>
      <c r="G128" s="41"/>
      <c r="H128" s="43">
        <v>80</v>
      </c>
      <c r="I128" s="62"/>
      <c r="J128" s="62"/>
      <c r="K128" s="62"/>
      <c r="L128" s="62"/>
      <c r="M128" s="34"/>
    </row>
    <row r="129" spans="1:13" s="19" customFormat="1" ht="73.5" customHeight="1" x14ac:dyDescent="0.3">
      <c r="A129" s="41" t="s">
        <v>208</v>
      </c>
      <c r="B129" s="64" t="s">
        <v>209</v>
      </c>
      <c r="C129" s="67" t="s">
        <v>30</v>
      </c>
      <c r="D129" s="67" t="s">
        <v>204</v>
      </c>
      <c r="E129" s="41" t="s">
        <v>210</v>
      </c>
      <c r="F129" s="56"/>
      <c r="G129" s="56"/>
      <c r="H129" s="43">
        <f>H131</f>
        <v>152.19999999999999</v>
      </c>
      <c r="I129" s="62"/>
      <c r="J129" s="62"/>
      <c r="K129" s="62"/>
      <c r="L129" s="62"/>
      <c r="M129" s="34"/>
    </row>
    <row r="130" spans="1:13" s="19" customFormat="1" ht="37.5" customHeight="1" x14ac:dyDescent="0.3">
      <c r="A130" s="41" t="s">
        <v>208</v>
      </c>
      <c r="B130" s="64" t="s">
        <v>53</v>
      </c>
      <c r="C130" s="67" t="s">
        <v>30</v>
      </c>
      <c r="D130" s="67" t="s">
        <v>204</v>
      </c>
      <c r="E130" s="41" t="s">
        <v>210</v>
      </c>
      <c r="F130" s="41" t="s">
        <v>54</v>
      </c>
      <c r="G130" s="56"/>
      <c r="H130" s="43">
        <f>H131</f>
        <v>152.19999999999999</v>
      </c>
      <c r="I130" s="62"/>
      <c r="J130" s="62"/>
      <c r="K130" s="62"/>
      <c r="L130" s="62"/>
      <c r="M130" s="34"/>
    </row>
    <row r="131" spans="1:13" s="19" customFormat="1" ht="55.5" customHeight="1" x14ac:dyDescent="0.3">
      <c r="A131" s="41" t="s">
        <v>208</v>
      </c>
      <c r="B131" s="61" t="s">
        <v>55</v>
      </c>
      <c r="C131" s="67" t="s">
        <v>30</v>
      </c>
      <c r="D131" s="67" t="s">
        <v>204</v>
      </c>
      <c r="E131" s="41" t="s">
        <v>210</v>
      </c>
      <c r="F131" s="41" t="s">
        <v>56</v>
      </c>
      <c r="G131" s="41"/>
      <c r="H131" s="43">
        <v>152.19999999999999</v>
      </c>
      <c r="I131" s="62"/>
      <c r="J131" s="62"/>
      <c r="K131" s="62"/>
      <c r="L131" s="62"/>
      <c r="M131" s="34"/>
    </row>
    <row r="132" spans="1:13" s="19" customFormat="1" ht="95.1" customHeight="1" x14ac:dyDescent="0.3">
      <c r="A132" s="41" t="s">
        <v>211</v>
      </c>
      <c r="B132" s="88" t="s">
        <v>212</v>
      </c>
      <c r="C132" s="67" t="s">
        <v>30</v>
      </c>
      <c r="D132" s="41" t="s">
        <v>204</v>
      </c>
      <c r="E132" s="41" t="s">
        <v>213</v>
      </c>
      <c r="F132" s="41"/>
      <c r="G132" s="41"/>
      <c r="H132" s="43">
        <f>H134</f>
        <v>60</v>
      </c>
      <c r="I132" s="62"/>
      <c r="J132" s="62"/>
      <c r="K132" s="62"/>
      <c r="L132" s="62"/>
      <c r="M132" s="34"/>
    </row>
    <row r="133" spans="1:13" s="19" customFormat="1" ht="42" customHeight="1" x14ac:dyDescent="0.3">
      <c r="A133" s="41" t="s">
        <v>211</v>
      </c>
      <c r="B133" s="64" t="s">
        <v>53</v>
      </c>
      <c r="C133" s="67" t="s">
        <v>30</v>
      </c>
      <c r="D133" s="67" t="s">
        <v>204</v>
      </c>
      <c r="E133" s="41" t="s">
        <v>213</v>
      </c>
      <c r="F133" s="41" t="s">
        <v>54</v>
      </c>
      <c r="G133" s="41"/>
      <c r="H133" s="43">
        <f>H134</f>
        <v>60</v>
      </c>
      <c r="I133" s="62"/>
      <c r="J133" s="62"/>
      <c r="K133" s="62"/>
      <c r="L133" s="62"/>
      <c r="M133" s="34"/>
    </row>
    <row r="134" spans="1:13" s="19" customFormat="1" ht="60.95" customHeight="1" x14ac:dyDescent="0.3">
      <c r="A134" s="41" t="s">
        <v>211</v>
      </c>
      <c r="B134" s="61" t="s">
        <v>55</v>
      </c>
      <c r="C134" s="67" t="s">
        <v>30</v>
      </c>
      <c r="D134" s="67" t="s">
        <v>204</v>
      </c>
      <c r="E134" s="41" t="s">
        <v>213</v>
      </c>
      <c r="F134" s="41" t="s">
        <v>56</v>
      </c>
      <c r="G134" s="41"/>
      <c r="H134" s="43">
        <v>60</v>
      </c>
      <c r="I134" s="62"/>
      <c r="J134" s="62"/>
      <c r="K134" s="62"/>
      <c r="L134" s="62"/>
      <c r="M134" s="34"/>
    </row>
    <row r="135" spans="1:13" s="19" customFormat="1" ht="87.6" customHeight="1" x14ac:dyDescent="0.3">
      <c r="A135" s="41" t="s">
        <v>214</v>
      </c>
      <c r="B135" s="64" t="s">
        <v>215</v>
      </c>
      <c r="C135" s="67" t="s">
        <v>30</v>
      </c>
      <c r="D135" s="67" t="s">
        <v>204</v>
      </c>
      <c r="E135" s="41" t="s">
        <v>216</v>
      </c>
      <c r="F135" s="41"/>
      <c r="G135" s="41"/>
      <c r="H135" s="43">
        <f>H137</f>
        <v>70</v>
      </c>
      <c r="I135" s="62"/>
      <c r="J135" s="62"/>
      <c r="K135" s="62"/>
      <c r="L135" s="62"/>
      <c r="M135" s="34"/>
    </row>
    <row r="136" spans="1:13" s="19" customFormat="1" ht="35.1" customHeight="1" x14ac:dyDescent="0.3">
      <c r="A136" s="41" t="s">
        <v>214</v>
      </c>
      <c r="B136" s="64" t="s">
        <v>53</v>
      </c>
      <c r="C136" s="67" t="s">
        <v>30</v>
      </c>
      <c r="D136" s="67" t="s">
        <v>204</v>
      </c>
      <c r="E136" s="41" t="s">
        <v>216</v>
      </c>
      <c r="F136" s="41" t="s">
        <v>54</v>
      </c>
      <c r="G136" s="41"/>
      <c r="H136" s="43">
        <f>H137</f>
        <v>70</v>
      </c>
      <c r="I136" s="62"/>
      <c r="J136" s="62"/>
      <c r="K136" s="62"/>
      <c r="L136" s="62"/>
      <c r="M136" s="34"/>
    </row>
    <row r="137" spans="1:13" s="19" customFormat="1" ht="60.6" customHeight="1" x14ac:dyDescent="0.3">
      <c r="A137" s="41" t="s">
        <v>214</v>
      </c>
      <c r="B137" s="61" t="s">
        <v>55</v>
      </c>
      <c r="C137" s="67" t="s">
        <v>30</v>
      </c>
      <c r="D137" s="67" t="s">
        <v>204</v>
      </c>
      <c r="E137" s="41" t="s">
        <v>216</v>
      </c>
      <c r="F137" s="41" t="s">
        <v>56</v>
      </c>
      <c r="G137" s="41"/>
      <c r="H137" s="43">
        <v>70</v>
      </c>
      <c r="I137" s="62"/>
      <c r="J137" s="62"/>
      <c r="K137" s="62"/>
      <c r="L137" s="62"/>
      <c r="M137" s="34"/>
    </row>
    <row r="138" spans="1:13" s="68" customFormat="1" ht="19.5" customHeight="1" x14ac:dyDescent="0.3">
      <c r="A138" s="41" t="s">
        <v>217</v>
      </c>
      <c r="B138" s="64" t="s">
        <v>218</v>
      </c>
      <c r="C138" s="67" t="s">
        <v>30</v>
      </c>
      <c r="D138" s="41" t="s">
        <v>219</v>
      </c>
      <c r="E138" s="41"/>
      <c r="F138" s="41"/>
      <c r="G138" s="41"/>
      <c r="H138" s="43">
        <f>H139+H143</f>
        <v>3793.7999999999997</v>
      </c>
      <c r="I138" s="66" t="e">
        <f>#REF!+#REF!+I139</f>
        <v>#REF!</v>
      </c>
      <c r="J138" s="66" t="e">
        <f>#REF!+#REF!+J139</f>
        <v>#REF!</v>
      </c>
      <c r="K138" s="66" t="e">
        <f>#REF!+#REF!+K139</f>
        <v>#REF!</v>
      </c>
      <c r="L138" s="66" t="e">
        <f>#REF!+#REF!+L139</f>
        <v>#REF!</v>
      </c>
      <c r="M138" s="34"/>
    </row>
    <row r="139" spans="1:13" s="68" customFormat="1" ht="20.25" customHeight="1" x14ac:dyDescent="0.3">
      <c r="A139" s="41" t="s">
        <v>220</v>
      </c>
      <c r="B139" s="64" t="s">
        <v>221</v>
      </c>
      <c r="C139" s="67" t="s">
        <v>30</v>
      </c>
      <c r="D139" s="41" t="s">
        <v>222</v>
      </c>
      <c r="E139" s="41"/>
      <c r="F139" s="41"/>
      <c r="G139" s="41"/>
      <c r="H139" s="43">
        <f>H140</f>
        <v>2598.6999999999998</v>
      </c>
      <c r="I139" s="85" t="e">
        <f>I140+#REF!</f>
        <v>#REF!</v>
      </c>
      <c r="J139" s="85" t="e">
        <f>J140+#REF!</f>
        <v>#REF!</v>
      </c>
      <c r="K139" s="85" t="e">
        <f>K140+#REF!</f>
        <v>#REF!</v>
      </c>
      <c r="L139" s="85" t="e">
        <f>L140+#REF!</f>
        <v>#REF!</v>
      </c>
      <c r="M139" s="34"/>
    </row>
    <row r="140" spans="1:13" s="68" customFormat="1" ht="78.95" customHeight="1" x14ac:dyDescent="0.3">
      <c r="A140" s="41" t="s">
        <v>223</v>
      </c>
      <c r="B140" s="65" t="s">
        <v>224</v>
      </c>
      <c r="C140" s="67" t="s">
        <v>30</v>
      </c>
      <c r="D140" s="41" t="s">
        <v>225</v>
      </c>
      <c r="E140" s="41" t="s">
        <v>226</v>
      </c>
      <c r="F140" s="41"/>
      <c r="G140" s="41"/>
      <c r="H140" s="43">
        <f>H142</f>
        <v>2598.6999999999998</v>
      </c>
      <c r="I140" s="50" t="e">
        <f>#REF!</f>
        <v>#REF!</v>
      </c>
      <c r="J140" s="50" t="e">
        <f>#REF!</f>
        <v>#REF!</v>
      </c>
      <c r="K140" s="50" t="e">
        <f>#REF!</f>
        <v>#REF!</v>
      </c>
      <c r="L140" s="50" t="e">
        <f>#REF!</f>
        <v>#REF!</v>
      </c>
      <c r="M140" s="34"/>
    </row>
    <row r="141" spans="1:13" s="68" customFormat="1" ht="44.1" customHeight="1" x14ac:dyDescent="0.3">
      <c r="A141" s="41" t="s">
        <v>223</v>
      </c>
      <c r="B141" s="64" t="s">
        <v>53</v>
      </c>
      <c r="C141" s="67" t="s">
        <v>30</v>
      </c>
      <c r="D141" s="41" t="s">
        <v>222</v>
      </c>
      <c r="E141" s="41" t="s">
        <v>226</v>
      </c>
      <c r="F141" s="41" t="s">
        <v>54</v>
      </c>
      <c r="G141" s="41"/>
      <c r="H141" s="43">
        <f>H142</f>
        <v>2598.6999999999998</v>
      </c>
      <c r="I141" s="50"/>
      <c r="J141" s="50"/>
      <c r="K141" s="50"/>
      <c r="L141" s="50"/>
      <c r="M141" s="34"/>
    </row>
    <row r="142" spans="1:13" s="68" customFormat="1" ht="57.6" customHeight="1" x14ac:dyDescent="0.3">
      <c r="A142" s="41" t="s">
        <v>223</v>
      </c>
      <c r="B142" s="61" t="s">
        <v>55</v>
      </c>
      <c r="C142" s="67" t="s">
        <v>30</v>
      </c>
      <c r="D142" s="41" t="s">
        <v>222</v>
      </c>
      <c r="E142" s="41" t="s">
        <v>226</v>
      </c>
      <c r="F142" s="41" t="s">
        <v>56</v>
      </c>
      <c r="G142" s="41"/>
      <c r="H142" s="43">
        <v>2598.6999999999998</v>
      </c>
      <c r="I142" s="50"/>
      <c r="J142" s="50"/>
      <c r="K142" s="50"/>
      <c r="L142" s="50"/>
      <c r="M142" s="34"/>
    </row>
    <row r="143" spans="1:13" s="68" customFormat="1" ht="42" customHeight="1" x14ac:dyDescent="0.3">
      <c r="A143" s="41" t="s">
        <v>227</v>
      </c>
      <c r="B143" s="64" t="s">
        <v>228</v>
      </c>
      <c r="C143" s="67" t="s">
        <v>30</v>
      </c>
      <c r="D143" s="41" t="s">
        <v>229</v>
      </c>
      <c r="E143" s="41"/>
      <c r="F143" s="41"/>
      <c r="G143" s="41"/>
      <c r="H143" s="43">
        <f>H144+H147</f>
        <v>1195.0999999999999</v>
      </c>
      <c r="I143" s="89"/>
      <c r="J143" s="89"/>
      <c r="K143" s="89"/>
      <c r="L143" s="89"/>
      <c r="M143" s="34"/>
    </row>
    <row r="144" spans="1:13" s="68" customFormat="1" ht="69" customHeight="1" x14ac:dyDescent="0.3">
      <c r="A144" s="41" t="s">
        <v>230</v>
      </c>
      <c r="B144" s="64" t="s">
        <v>209</v>
      </c>
      <c r="C144" s="67" t="s">
        <v>30</v>
      </c>
      <c r="D144" s="41" t="s">
        <v>229</v>
      </c>
      <c r="E144" s="41" t="s">
        <v>231</v>
      </c>
      <c r="F144" s="41"/>
      <c r="G144" s="41"/>
      <c r="H144" s="43">
        <f>H146</f>
        <v>815.1</v>
      </c>
      <c r="I144" s="89"/>
      <c r="J144" s="89"/>
      <c r="K144" s="89"/>
      <c r="L144" s="89"/>
      <c r="M144" s="34"/>
    </row>
    <row r="145" spans="1:14" s="68" customFormat="1" ht="42" customHeight="1" x14ac:dyDescent="0.3">
      <c r="A145" s="41" t="s">
        <v>230</v>
      </c>
      <c r="B145" s="64" t="s">
        <v>53</v>
      </c>
      <c r="C145" s="67" t="s">
        <v>30</v>
      </c>
      <c r="D145" s="41" t="s">
        <v>229</v>
      </c>
      <c r="E145" s="41" t="s">
        <v>231</v>
      </c>
      <c r="F145" s="41" t="s">
        <v>54</v>
      </c>
      <c r="G145" s="41"/>
      <c r="H145" s="43">
        <f>H146</f>
        <v>815.1</v>
      </c>
      <c r="I145" s="89"/>
      <c r="J145" s="89"/>
      <c r="K145" s="89"/>
      <c r="L145" s="89"/>
      <c r="M145" s="34"/>
    </row>
    <row r="146" spans="1:14" s="68" customFormat="1" ht="51.6" customHeight="1" x14ac:dyDescent="0.3">
      <c r="A146" s="41" t="s">
        <v>230</v>
      </c>
      <c r="B146" s="61" t="s">
        <v>55</v>
      </c>
      <c r="C146" s="67" t="s">
        <v>30</v>
      </c>
      <c r="D146" s="41" t="s">
        <v>229</v>
      </c>
      <c r="E146" s="41" t="s">
        <v>231</v>
      </c>
      <c r="F146" s="41" t="s">
        <v>56</v>
      </c>
      <c r="G146" s="41"/>
      <c r="H146" s="43">
        <v>815.1</v>
      </c>
      <c r="I146" s="89"/>
      <c r="J146" s="89"/>
      <c r="K146" s="89"/>
      <c r="L146" s="89"/>
      <c r="M146" s="34"/>
    </row>
    <row r="147" spans="1:14" s="68" customFormat="1" ht="57.95" customHeight="1" x14ac:dyDescent="0.3">
      <c r="A147" s="41" t="s">
        <v>232</v>
      </c>
      <c r="B147" s="64" t="s">
        <v>233</v>
      </c>
      <c r="C147" s="67" t="s">
        <v>30</v>
      </c>
      <c r="D147" s="41" t="s">
        <v>229</v>
      </c>
      <c r="E147" s="41" t="s">
        <v>234</v>
      </c>
      <c r="F147" s="41"/>
      <c r="G147" s="41"/>
      <c r="H147" s="43">
        <f>H149</f>
        <v>380</v>
      </c>
      <c r="I147" s="89"/>
      <c r="J147" s="89"/>
      <c r="K147" s="89"/>
      <c r="L147" s="89"/>
      <c r="M147" s="34"/>
    </row>
    <row r="148" spans="1:14" s="68" customFormat="1" ht="42" customHeight="1" x14ac:dyDescent="0.3">
      <c r="A148" s="41" t="s">
        <v>232</v>
      </c>
      <c r="B148" s="64" t="s">
        <v>53</v>
      </c>
      <c r="C148" s="67" t="s">
        <v>30</v>
      </c>
      <c r="D148" s="41" t="s">
        <v>229</v>
      </c>
      <c r="E148" s="41" t="s">
        <v>234</v>
      </c>
      <c r="F148" s="41" t="s">
        <v>54</v>
      </c>
      <c r="G148" s="41"/>
      <c r="H148" s="43">
        <f>H149</f>
        <v>380</v>
      </c>
      <c r="I148" s="89"/>
      <c r="J148" s="89"/>
      <c r="K148" s="89"/>
      <c r="L148" s="89"/>
      <c r="M148" s="34"/>
    </row>
    <row r="149" spans="1:14" s="68" customFormat="1" ht="57.95" customHeight="1" x14ac:dyDescent="0.3">
      <c r="A149" s="41" t="s">
        <v>232</v>
      </c>
      <c r="B149" s="61" t="s">
        <v>55</v>
      </c>
      <c r="C149" s="67" t="s">
        <v>30</v>
      </c>
      <c r="D149" s="41" t="s">
        <v>229</v>
      </c>
      <c r="E149" s="41" t="s">
        <v>234</v>
      </c>
      <c r="F149" s="41" t="s">
        <v>56</v>
      </c>
      <c r="G149" s="41"/>
      <c r="H149" s="43">
        <v>380</v>
      </c>
      <c r="I149" s="89"/>
      <c r="J149" s="89"/>
      <c r="K149" s="89"/>
      <c r="L149" s="89"/>
      <c r="M149" s="34"/>
    </row>
    <row r="150" spans="1:14" s="34" customFormat="1" ht="22.5" customHeight="1" x14ac:dyDescent="0.3">
      <c r="A150" s="41" t="s">
        <v>235</v>
      </c>
      <c r="B150" s="51" t="s">
        <v>236</v>
      </c>
      <c r="C150" s="67" t="s">
        <v>30</v>
      </c>
      <c r="D150" s="41" t="s">
        <v>237</v>
      </c>
      <c r="E150" s="41"/>
      <c r="F150" s="41"/>
      <c r="G150" s="41"/>
      <c r="H150" s="43">
        <f>H151</f>
        <v>8517.4000000000015</v>
      </c>
      <c r="I150" s="66" t="e">
        <f>#REF!</f>
        <v>#REF!</v>
      </c>
      <c r="J150" s="66" t="e">
        <f>#REF!</f>
        <v>#REF!</v>
      </c>
      <c r="K150" s="66" t="e">
        <f>#REF!</f>
        <v>#REF!</v>
      </c>
      <c r="L150" s="66" t="e">
        <f>#REF!</f>
        <v>#REF!</v>
      </c>
    </row>
    <row r="151" spans="1:14" s="91" customFormat="1" ht="20.45" customHeight="1" x14ac:dyDescent="0.3">
      <c r="A151" s="41" t="s">
        <v>238</v>
      </c>
      <c r="B151" s="64" t="s">
        <v>239</v>
      </c>
      <c r="C151" s="67" t="s">
        <v>30</v>
      </c>
      <c r="D151" s="41" t="s">
        <v>240</v>
      </c>
      <c r="E151" s="41"/>
      <c r="F151" s="41"/>
      <c r="G151" s="41"/>
      <c r="H151" s="43">
        <f>H152+H157+H160</f>
        <v>8517.4000000000015</v>
      </c>
      <c r="I151" s="90"/>
      <c r="J151" s="90"/>
      <c r="K151" s="90"/>
      <c r="L151" s="90"/>
    </row>
    <row r="152" spans="1:14" s="34" customFormat="1" ht="56.1" customHeight="1" x14ac:dyDescent="0.3">
      <c r="A152" s="41" t="s">
        <v>241</v>
      </c>
      <c r="B152" s="65" t="s">
        <v>242</v>
      </c>
      <c r="C152" s="67" t="s">
        <v>30</v>
      </c>
      <c r="D152" s="41" t="s">
        <v>240</v>
      </c>
      <c r="E152" s="41" t="s">
        <v>243</v>
      </c>
      <c r="F152" s="41"/>
      <c r="G152" s="41"/>
      <c r="H152" s="43">
        <f>H154+H156</f>
        <v>2098.3000000000002</v>
      </c>
      <c r="I152" s="66"/>
      <c r="J152" s="66"/>
      <c r="K152" s="66"/>
      <c r="L152" s="66"/>
      <c r="M152" s="34">
        <f>'[2]Ропись 2014'!H247</f>
        <v>2098.3000000000002</v>
      </c>
      <c r="N152" s="92">
        <f>H152-M152</f>
        <v>0</v>
      </c>
    </row>
    <row r="153" spans="1:14" s="34" customFormat="1" ht="96.6" customHeight="1" x14ac:dyDescent="0.3">
      <c r="A153" s="38" t="s">
        <v>241</v>
      </c>
      <c r="B153" s="65" t="s">
        <v>38</v>
      </c>
      <c r="C153" s="67" t="s">
        <v>30</v>
      </c>
      <c r="D153" s="41" t="s">
        <v>240</v>
      </c>
      <c r="E153" s="41" t="s">
        <v>243</v>
      </c>
      <c r="F153" s="41" t="s">
        <v>39</v>
      </c>
      <c r="G153" s="41"/>
      <c r="H153" s="43">
        <f>H154</f>
        <v>1954</v>
      </c>
      <c r="I153" s="66"/>
      <c r="J153" s="66"/>
      <c r="K153" s="66"/>
      <c r="L153" s="66"/>
      <c r="N153" s="92"/>
    </row>
    <row r="154" spans="1:14" s="19" customFormat="1" ht="36.950000000000003" customHeight="1" x14ac:dyDescent="0.3">
      <c r="A154" s="38" t="s">
        <v>241</v>
      </c>
      <c r="B154" s="51" t="s">
        <v>40</v>
      </c>
      <c r="C154" s="67" t="s">
        <v>30</v>
      </c>
      <c r="D154" s="41" t="s">
        <v>240</v>
      </c>
      <c r="E154" s="41" t="s">
        <v>243</v>
      </c>
      <c r="F154" s="41" t="s">
        <v>41</v>
      </c>
      <c r="G154" s="41"/>
      <c r="H154" s="43">
        <v>1954</v>
      </c>
      <c r="I154" s="85" t="e">
        <f>#REF!</f>
        <v>#REF!</v>
      </c>
      <c r="J154" s="85" t="e">
        <f>#REF!</f>
        <v>#REF!</v>
      </c>
      <c r="K154" s="85" t="e">
        <f>#REF!</f>
        <v>#REF!</v>
      </c>
      <c r="L154" s="85" t="e">
        <f>#REF!</f>
        <v>#REF!</v>
      </c>
      <c r="M154" s="34"/>
    </row>
    <row r="155" spans="1:14" s="19" customFormat="1" ht="36.950000000000003" customHeight="1" x14ac:dyDescent="0.3">
      <c r="A155" s="38" t="s">
        <v>241</v>
      </c>
      <c r="B155" s="64" t="s">
        <v>53</v>
      </c>
      <c r="C155" s="67" t="s">
        <v>30</v>
      </c>
      <c r="D155" s="41" t="s">
        <v>240</v>
      </c>
      <c r="E155" s="41" t="s">
        <v>243</v>
      </c>
      <c r="F155" s="41" t="s">
        <v>54</v>
      </c>
      <c r="G155" s="41"/>
      <c r="H155" s="43">
        <f>H156</f>
        <v>144.30000000000001</v>
      </c>
      <c r="I155" s="85"/>
      <c r="J155" s="85"/>
      <c r="K155" s="85"/>
      <c r="L155" s="85"/>
      <c r="M155" s="34"/>
    </row>
    <row r="156" spans="1:14" s="19" customFormat="1" ht="55.5" customHeight="1" x14ac:dyDescent="0.3">
      <c r="A156" s="38" t="s">
        <v>244</v>
      </c>
      <c r="B156" s="61" t="s">
        <v>55</v>
      </c>
      <c r="C156" s="67" t="s">
        <v>30</v>
      </c>
      <c r="D156" s="41" t="s">
        <v>240</v>
      </c>
      <c r="E156" s="41" t="s">
        <v>243</v>
      </c>
      <c r="F156" s="41" t="s">
        <v>56</v>
      </c>
      <c r="G156" s="41"/>
      <c r="H156" s="43">
        <v>144.30000000000001</v>
      </c>
      <c r="I156" s="85"/>
      <c r="J156" s="85"/>
      <c r="K156" s="85"/>
      <c r="L156" s="85"/>
      <c r="M156" s="34"/>
    </row>
    <row r="157" spans="1:14" s="68" customFormat="1" ht="70.5" customHeight="1" x14ac:dyDescent="0.3">
      <c r="A157" s="41" t="s">
        <v>244</v>
      </c>
      <c r="B157" s="61" t="s">
        <v>245</v>
      </c>
      <c r="C157" s="41" t="s">
        <v>30</v>
      </c>
      <c r="D157" s="41" t="s">
        <v>240</v>
      </c>
      <c r="E157" s="41" t="s">
        <v>246</v>
      </c>
      <c r="F157" s="38"/>
      <c r="G157" s="38"/>
      <c r="H157" s="39">
        <f>H158</f>
        <v>4003.8</v>
      </c>
      <c r="I157" s="46" t="e">
        <f>I158</f>
        <v>#REF!</v>
      </c>
      <c r="J157" s="46" t="e">
        <f>J158</f>
        <v>#REF!</v>
      </c>
      <c r="K157" s="46" t="e">
        <f>K158</f>
        <v>#REF!</v>
      </c>
      <c r="L157" s="46" t="e">
        <f>L158</f>
        <v>#REF!</v>
      </c>
      <c r="M157" s="34">
        <f>'[2]Ропись 2014'!H263</f>
        <v>4003.8</v>
      </c>
      <c r="N157" s="93">
        <f>H157-M157</f>
        <v>0</v>
      </c>
    </row>
    <row r="158" spans="1:14" s="68" customFormat="1" ht="41.45" customHeight="1" x14ac:dyDescent="0.3">
      <c r="A158" s="38" t="s">
        <v>244</v>
      </c>
      <c r="B158" s="61" t="s">
        <v>247</v>
      </c>
      <c r="C158" s="67" t="s">
        <v>30</v>
      </c>
      <c r="D158" s="41" t="s">
        <v>240</v>
      </c>
      <c r="E158" s="41" t="s">
        <v>246</v>
      </c>
      <c r="F158" s="41" t="s">
        <v>109</v>
      </c>
      <c r="G158" s="41"/>
      <c r="H158" s="43">
        <f>H159</f>
        <v>4003.8</v>
      </c>
      <c r="I158" s="50" t="e">
        <f>#REF!</f>
        <v>#REF!</v>
      </c>
      <c r="J158" s="50" t="e">
        <f>#REF!</f>
        <v>#REF!</v>
      </c>
      <c r="K158" s="50" t="e">
        <f>#REF!</f>
        <v>#REF!</v>
      </c>
      <c r="L158" s="50" t="e">
        <f>#REF!</f>
        <v>#REF!</v>
      </c>
      <c r="M158" s="34"/>
    </row>
    <row r="159" spans="1:14" s="19" customFormat="1" ht="58.5" customHeight="1" x14ac:dyDescent="0.3">
      <c r="A159" s="38" t="s">
        <v>244</v>
      </c>
      <c r="B159" s="64" t="s">
        <v>248</v>
      </c>
      <c r="C159" s="67" t="s">
        <v>30</v>
      </c>
      <c r="D159" s="41" t="s">
        <v>240</v>
      </c>
      <c r="E159" s="41" t="s">
        <v>246</v>
      </c>
      <c r="F159" s="41" t="s">
        <v>249</v>
      </c>
      <c r="G159" s="41"/>
      <c r="H159" s="43">
        <v>4003.8</v>
      </c>
      <c r="I159" s="62"/>
      <c r="J159" s="62"/>
      <c r="K159" s="62"/>
      <c r="L159" s="62"/>
      <c r="M159" s="34"/>
    </row>
    <row r="160" spans="1:14" s="19" customFormat="1" ht="57.95" customHeight="1" x14ac:dyDescent="0.3">
      <c r="A160" s="41" t="s">
        <v>250</v>
      </c>
      <c r="B160" s="64" t="s">
        <v>251</v>
      </c>
      <c r="C160" s="67" t="s">
        <v>30</v>
      </c>
      <c r="D160" s="41" t="s">
        <v>240</v>
      </c>
      <c r="E160" s="78" t="s">
        <v>252</v>
      </c>
      <c r="F160" s="41"/>
      <c r="G160" s="41"/>
      <c r="H160" s="43">
        <f t="shared" ref="H160:L161" si="0">H161</f>
        <v>2415.3000000000002</v>
      </c>
      <c r="I160" s="85" t="e">
        <f t="shared" si="0"/>
        <v>#REF!</v>
      </c>
      <c r="J160" s="85" t="e">
        <f t="shared" si="0"/>
        <v>#REF!</v>
      </c>
      <c r="K160" s="85" t="e">
        <f t="shared" si="0"/>
        <v>#REF!</v>
      </c>
      <c r="L160" s="85" t="e">
        <f t="shared" si="0"/>
        <v>#REF!</v>
      </c>
      <c r="M160" s="34">
        <f>'[2]Ропись 2014'!H267</f>
        <v>2415.3000000000002</v>
      </c>
      <c r="N160" s="94">
        <f>H160-M160</f>
        <v>0</v>
      </c>
    </row>
    <row r="161" spans="1:14" s="19" customFormat="1" ht="39.6" customHeight="1" x14ac:dyDescent="0.3">
      <c r="A161" s="38" t="s">
        <v>250</v>
      </c>
      <c r="B161" s="61" t="s">
        <v>247</v>
      </c>
      <c r="C161" s="67" t="s">
        <v>30</v>
      </c>
      <c r="D161" s="41" t="s">
        <v>240</v>
      </c>
      <c r="E161" s="78" t="s">
        <v>252</v>
      </c>
      <c r="F161" s="41" t="s">
        <v>109</v>
      </c>
      <c r="G161" s="41"/>
      <c r="H161" s="43">
        <f t="shared" si="0"/>
        <v>2415.3000000000002</v>
      </c>
      <c r="I161" s="50" t="e">
        <f t="shared" si="0"/>
        <v>#REF!</v>
      </c>
      <c r="J161" s="50" t="e">
        <f t="shared" si="0"/>
        <v>#REF!</v>
      </c>
      <c r="K161" s="50" t="e">
        <f t="shared" si="0"/>
        <v>#REF!</v>
      </c>
      <c r="L161" s="50" t="e">
        <f t="shared" si="0"/>
        <v>#REF!</v>
      </c>
      <c r="M161" s="34"/>
    </row>
    <row r="162" spans="1:14" s="19" customFormat="1" ht="57.6" customHeight="1" x14ac:dyDescent="0.3">
      <c r="A162" s="41" t="s">
        <v>253</v>
      </c>
      <c r="B162" s="64" t="s">
        <v>248</v>
      </c>
      <c r="C162" s="67" t="s">
        <v>30</v>
      </c>
      <c r="D162" s="41" t="s">
        <v>240</v>
      </c>
      <c r="E162" s="78" t="s">
        <v>252</v>
      </c>
      <c r="F162" s="38" t="s">
        <v>249</v>
      </c>
      <c r="G162" s="41" t="s">
        <v>254</v>
      </c>
      <c r="H162" s="43">
        <v>2415.3000000000002</v>
      </c>
      <c r="I162" s="50" t="e">
        <f>#REF!</f>
        <v>#REF!</v>
      </c>
      <c r="J162" s="50" t="e">
        <f>#REF!</f>
        <v>#REF!</v>
      </c>
      <c r="K162" s="50" t="e">
        <f>#REF!</f>
        <v>#REF!</v>
      </c>
      <c r="L162" s="50" t="e">
        <f>#REF!</f>
        <v>#REF!</v>
      </c>
      <c r="M162" s="34"/>
    </row>
    <row r="163" spans="1:14" s="19" customFormat="1" ht="25.5" customHeight="1" x14ac:dyDescent="0.3">
      <c r="A163" s="41" t="s">
        <v>255</v>
      </c>
      <c r="B163" s="64" t="s">
        <v>256</v>
      </c>
      <c r="C163" s="67" t="s">
        <v>30</v>
      </c>
      <c r="D163" s="41" t="s">
        <v>257</v>
      </c>
      <c r="E163" s="78"/>
      <c r="F163" s="41"/>
      <c r="G163" s="41"/>
      <c r="H163" s="43">
        <f t="shared" ref="H163:H168" si="1">H164</f>
        <v>1268.5999999999999</v>
      </c>
      <c r="I163" s="62"/>
      <c r="J163" s="62"/>
      <c r="K163" s="62"/>
      <c r="L163" s="62"/>
      <c r="M163" s="34"/>
    </row>
    <row r="164" spans="1:14" s="19" customFormat="1" ht="22.5" customHeight="1" x14ac:dyDescent="0.3">
      <c r="A164" s="38" t="s">
        <v>258</v>
      </c>
      <c r="B164" s="51" t="s">
        <v>259</v>
      </c>
      <c r="C164" s="67" t="s">
        <v>30</v>
      </c>
      <c r="D164" s="41" t="s">
        <v>260</v>
      </c>
      <c r="E164" s="41"/>
      <c r="F164" s="41"/>
      <c r="G164" s="41"/>
      <c r="H164" s="43">
        <f t="shared" si="1"/>
        <v>1268.5999999999999</v>
      </c>
      <c r="I164" s="62"/>
      <c r="J164" s="62"/>
      <c r="K164" s="62"/>
      <c r="L164" s="62"/>
      <c r="M164" s="34"/>
    </row>
    <row r="165" spans="1:14" s="19" customFormat="1" ht="69.599999999999994" customHeight="1" x14ac:dyDescent="0.3">
      <c r="A165" s="41" t="s">
        <v>258</v>
      </c>
      <c r="B165" s="65" t="s">
        <v>261</v>
      </c>
      <c r="C165" s="67" t="s">
        <v>30</v>
      </c>
      <c r="D165" s="41" t="s">
        <v>260</v>
      </c>
      <c r="E165" s="41" t="s">
        <v>262</v>
      </c>
      <c r="F165" s="41"/>
      <c r="G165" s="41"/>
      <c r="H165" s="43">
        <f>H167</f>
        <v>1268.5999999999999</v>
      </c>
      <c r="I165" s="62"/>
      <c r="J165" s="62"/>
      <c r="K165" s="62"/>
      <c r="L165" s="62"/>
      <c r="M165" s="34"/>
    </row>
    <row r="166" spans="1:14" s="19" customFormat="1" ht="37.5" customHeight="1" x14ac:dyDescent="0.3">
      <c r="A166" s="41" t="s">
        <v>258</v>
      </c>
      <c r="B166" s="64" t="s">
        <v>53</v>
      </c>
      <c r="C166" s="67" t="s">
        <v>30</v>
      </c>
      <c r="D166" s="41" t="s">
        <v>260</v>
      </c>
      <c r="E166" s="41" t="s">
        <v>262</v>
      </c>
      <c r="F166" s="41" t="s">
        <v>54</v>
      </c>
      <c r="G166" s="41"/>
      <c r="H166" s="43">
        <f t="shared" si="1"/>
        <v>1268.5999999999999</v>
      </c>
      <c r="I166" s="62"/>
      <c r="J166" s="62"/>
      <c r="K166" s="62"/>
      <c r="L166" s="62"/>
      <c r="M166" s="34"/>
    </row>
    <row r="167" spans="1:14" s="19" customFormat="1" ht="36" customHeight="1" x14ac:dyDescent="0.3">
      <c r="A167" s="41" t="s">
        <v>258</v>
      </c>
      <c r="B167" s="65" t="s">
        <v>263</v>
      </c>
      <c r="C167" s="67" t="s">
        <v>30</v>
      </c>
      <c r="D167" s="41" t="s">
        <v>260</v>
      </c>
      <c r="E167" s="41" t="s">
        <v>262</v>
      </c>
      <c r="F167" s="41" t="s">
        <v>56</v>
      </c>
      <c r="G167" s="41"/>
      <c r="H167" s="43">
        <v>1268.5999999999999</v>
      </c>
      <c r="I167" s="62"/>
      <c r="J167" s="62"/>
      <c r="K167" s="62"/>
      <c r="L167" s="62"/>
      <c r="M167" s="34"/>
    </row>
    <row r="168" spans="1:14" s="19" customFormat="1" ht="21" hidden="1" customHeight="1" x14ac:dyDescent="0.3">
      <c r="A168" s="41" t="s">
        <v>264</v>
      </c>
      <c r="B168" s="51" t="s">
        <v>265</v>
      </c>
      <c r="C168" s="67" t="s">
        <v>30</v>
      </c>
      <c r="D168" s="41" t="s">
        <v>260</v>
      </c>
      <c r="E168" s="41" t="s">
        <v>262</v>
      </c>
      <c r="F168" s="38" t="s">
        <v>108</v>
      </c>
      <c r="G168" s="38" t="s">
        <v>254</v>
      </c>
      <c r="H168" s="39">
        <f t="shared" si="1"/>
        <v>1560</v>
      </c>
      <c r="I168" s="62"/>
      <c r="J168" s="62"/>
      <c r="K168" s="62"/>
      <c r="L168" s="62"/>
      <c r="M168" s="34"/>
    </row>
    <row r="169" spans="1:14" s="19" customFormat="1" ht="20.25" hidden="1" customHeight="1" x14ac:dyDescent="0.3">
      <c r="A169" s="56" t="s">
        <v>266</v>
      </c>
      <c r="B169" s="63" t="s">
        <v>267</v>
      </c>
      <c r="C169" s="95" t="s">
        <v>30</v>
      </c>
      <c r="D169" s="56" t="s">
        <v>260</v>
      </c>
      <c r="E169" s="56" t="s">
        <v>262</v>
      </c>
      <c r="F169" s="54" t="s">
        <v>108</v>
      </c>
      <c r="G169" s="54" t="s">
        <v>268</v>
      </c>
      <c r="H169" s="57">
        <v>1560</v>
      </c>
      <c r="I169" s="62"/>
      <c r="J169" s="62"/>
      <c r="K169" s="62"/>
      <c r="L169" s="62"/>
      <c r="M169" s="34"/>
    </row>
    <row r="170" spans="1:14" s="19" customFormat="1" ht="72" customHeight="1" x14ac:dyDescent="0.3">
      <c r="A170" s="96" t="s">
        <v>269</v>
      </c>
      <c r="B170" s="97" t="s">
        <v>270</v>
      </c>
      <c r="C170" s="41" t="s">
        <v>21</v>
      </c>
      <c r="D170" s="41"/>
      <c r="E170" s="41"/>
      <c r="F170" s="41"/>
      <c r="G170" s="41"/>
      <c r="H170" s="43">
        <f>H171+H187</f>
        <v>6556.7999999999993</v>
      </c>
      <c r="I170" s="62"/>
      <c r="J170" s="62"/>
      <c r="K170" s="62"/>
      <c r="L170" s="62"/>
      <c r="M170" s="34">
        <f>'[2]Ропись 2014'!H13</f>
        <v>6556.7999999999993</v>
      </c>
      <c r="N170" s="94">
        <f>H170-M170</f>
        <v>0</v>
      </c>
    </row>
    <row r="171" spans="1:14" s="19" customFormat="1" ht="20.25" customHeight="1" x14ac:dyDescent="0.3">
      <c r="A171" s="41" t="s">
        <v>271</v>
      </c>
      <c r="B171" s="42" t="s">
        <v>29</v>
      </c>
      <c r="C171" s="41" t="s">
        <v>21</v>
      </c>
      <c r="D171" s="41" t="s">
        <v>31</v>
      </c>
      <c r="E171" s="41"/>
      <c r="F171" s="41"/>
      <c r="G171" s="41"/>
      <c r="H171" s="43">
        <f>H172+H176</f>
        <v>6484.7999999999993</v>
      </c>
      <c r="I171" s="62"/>
      <c r="J171" s="62"/>
      <c r="K171" s="62"/>
      <c r="L171" s="62"/>
      <c r="M171" s="34"/>
    </row>
    <row r="172" spans="1:14" s="19" customFormat="1" ht="54" customHeight="1" x14ac:dyDescent="0.3">
      <c r="A172" s="41" t="s">
        <v>272</v>
      </c>
      <c r="B172" s="53" t="s">
        <v>273</v>
      </c>
      <c r="C172" s="41" t="s">
        <v>21</v>
      </c>
      <c r="D172" s="41" t="s">
        <v>274</v>
      </c>
      <c r="E172" s="41"/>
      <c r="F172" s="41"/>
      <c r="G172" s="41"/>
      <c r="H172" s="39">
        <f>H173</f>
        <v>1044.2</v>
      </c>
      <c r="I172" s="62"/>
      <c r="J172" s="62"/>
      <c r="K172" s="62"/>
      <c r="L172" s="62"/>
      <c r="M172" s="34"/>
    </row>
    <row r="173" spans="1:14" s="19" customFormat="1" ht="37.5" customHeight="1" x14ac:dyDescent="0.3">
      <c r="A173" s="41" t="s">
        <v>275</v>
      </c>
      <c r="B173" s="42" t="s">
        <v>276</v>
      </c>
      <c r="C173" s="41" t="s">
        <v>21</v>
      </c>
      <c r="D173" s="41" t="s">
        <v>274</v>
      </c>
      <c r="E173" s="41" t="s">
        <v>277</v>
      </c>
      <c r="F173" s="41"/>
      <c r="G173" s="41"/>
      <c r="H173" s="43">
        <f>H175</f>
        <v>1044.2</v>
      </c>
      <c r="I173" s="62"/>
      <c r="J173" s="62"/>
      <c r="K173" s="62"/>
      <c r="L173" s="62"/>
      <c r="M173" s="34"/>
    </row>
    <row r="174" spans="1:14" s="19" customFormat="1" ht="69.599999999999994" customHeight="1" x14ac:dyDescent="0.3">
      <c r="A174" s="41" t="s">
        <v>275</v>
      </c>
      <c r="B174" s="65" t="s">
        <v>38</v>
      </c>
      <c r="C174" s="41" t="s">
        <v>21</v>
      </c>
      <c r="D174" s="41" t="s">
        <v>274</v>
      </c>
      <c r="E174" s="41" t="s">
        <v>277</v>
      </c>
      <c r="F174" s="41" t="s">
        <v>39</v>
      </c>
      <c r="G174" s="41"/>
      <c r="H174" s="43">
        <f>H175</f>
        <v>1044.2</v>
      </c>
      <c r="I174" s="62"/>
      <c r="J174" s="62"/>
      <c r="K174" s="62"/>
      <c r="L174" s="62"/>
      <c r="M174" s="34"/>
    </row>
    <row r="175" spans="1:14" s="19" customFormat="1" ht="40.5" customHeight="1" x14ac:dyDescent="0.3">
      <c r="A175" s="41" t="s">
        <v>275</v>
      </c>
      <c r="B175" s="42" t="s">
        <v>40</v>
      </c>
      <c r="C175" s="41" t="s">
        <v>21</v>
      </c>
      <c r="D175" s="41" t="s">
        <v>274</v>
      </c>
      <c r="E175" s="41" t="s">
        <v>277</v>
      </c>
      <c r="F175" s="41" t="s">
        <v>41</v>
      </c>
      <c r="G175" s="41"/>
      <c r="H175" s="43">
        <v>1044.2</v>
      </c>
      <c r="I175" s="62"/>
      <c r="J175" s="62"/>
      <c r="K175" s="62"/>
      <c r="L175" s="62"/>
      <c r="M175" s="34"/>
    </row>
    <row r="176" spans="1:14" s="19" customFormat="1" ht="70.5" customHeight="1" x14ac:dyDescent="0.3">
      <c r="A176" s="38" t="s">
        <v>278</v>
      </c>
      <c r="B176" s="51" t="s">
        <v>279</v>
      </c>
      <c r="C176" s="41" t="s">
        <v>21</v>
      </c>
      <c r="D176" s="38" t="s">
        <v>280</v>
      </c>
      <c r="E176" s="38"/>
      <c r="F176" s="38"/>
      <c r="G176" s="38"/>
      <c r="H176" s="39">
        <f>H180+H177</f>
        <v>5440.5999999999995</v>
      </c>
      <c r="I176" s="62"/>
      <c r="J176" s="62"/>
      <c r="K176" s="62"/>
      <c r="L176" s="62"/>
      <c r="M176" s="34"/>
    </row>
    <row r="177" spans="1:13" s="19" customFormat="1" ht="38.450000000000003" customHeight="1" x14ac:dyDescent="0.3">
      <c r="A177" s="38" t="s">
        <v>278</v>
      </c>
      <c r="B177" s="51" t="s">
        <v>281</v>
      </c>
      <c r="C177" s="41" t="s">
        <v>21</v>
      </c>
      <c r="D177" s="38" t="s">
        <v>280</v>
      </c>
      <c r="E177" s="38" t="s">
        <v>282</v>
      </c>
      <c r="F177" s="38"/>
      <c r="G177" s="38"/>
      <c r="H177" s="39">
        <f>H179</f>
        <v>124.2</v>
      </c>
      <c r="I177" s="62"/>
      <c r="J177" s="62"/>
      <c r="K177" s="62"/>
      <c r="L177" s="62"/>
      <c r="M177" s="34"/>
    </row>
    <row r="178" spans="1:13" s="19" customFormat="1" ht="38.450000000000003" customHeight="1" x14ac:dyDescent="0.3">
      <c r="A178" s="38" t="s">
        <v>278</v>
      </c>
      <c r="B178" s="60" t="s">
        <v>247</v>
      </c>
      <c r="C178" s="41" t="s">
        <v>21</v>
      </c>
      <c r="D178" s="38" t="s">
        <v>280</v>
      </c>
      <c r="E178" s="38" t="s">
        <v>282</v>
      </c>
      <c r="F178" s="38" t="s">
        <v>109</v>
      </c>
      <c r="G178" s="38"/>
      <c r="H178" s="39">
        <f>H179</f>
        <v>124.2</v>
      </c>
      <c r="I178" s="62"/>
      <c r="J178" s="62"/>
      <c r="K178" s="62"/>
      <c r="L178" s="62"/>
      <c r="M178" s="34"/>
    </row>
    <row r="179" spans="1:13" s="19" customFormat="1" ht="39.6" customHeight="1" x14ac:dyDescent="0.3">
      <c r="A179" s="38" t="s">
        <v>278</v>
      </c>
      <c r="B179" s="51" t="s">
        <v>283</v>
      </c>
      <c r="C179" s="41" t="s">
        <v>21</v>
      </c>
      <c r="D179" s="38" t="s">
        <v>280</v>
      </c>
      <c r="E179" s="38" t="s">
        <v>282</v>
      </c>
      <c r="F179" s="38" t="s">
        <v>284</v>
      </c>
      <c r="G179" s="38"/>
      <c r="H179" s="39">
        <v>124.2</v>
      </c>
      <c r="I179" s="62"/>
      <c r="J179" s="62"/>
      <c r="K179" s="62"/>
      <c r="L179" s="62"/>
      <c r="M179" s="34"/>
    </row>
    <row r="180" spans="1:13" s="19" customFormat="1" ht="36.950000000000003" customHeight="1" x14ac:dyDescent="0.3">
      <c r="A180" s="38" t="s">
        <v>285</v>
      </c>
      <c r="B180" s="51" t="s">
        <v>286</v>
      </c>
      <c r="C180" s="41" t="s">
        <v>21</v>
      </c>
      <c r="D180" s="38" t="s">
        <v>280</v>
      </c>
      <c r="E180" s="38" t="s">
        <v>287</v>
      </c>
      <c r="F180" s="38"/>
      <c r="G180" s="38"/>
      <c r="H180" s="39">
        <f>H181+H183+H185</f>
        <v>5316.4</v>
      </c>
      <c r="I180" s="62"/>
      <c r="J180" s="62"/>
      <c r="K180" s="62"/>
      <c r="L180" s="62"/>
      <c r="M180" s="34"/>
    </row>
    <row r="181" spans="1:13" s="19" customFormat="1" ht="90.95" customHeight="1" x14ac:dyDescent="0.3">
      <c r="A181" s="38" t="s">
        <v>285</v>
      </c>
      <c r="B181" s="65" t="s">
        <v>38</v>
      </c>
      <c r="C181" s="41" t="s">
        <v>21</v>
      </c>
      <c r="D181" s="38" t="s">
        <v>280</v>
      </c>
      <c r="E181" s="38" t="s">
        <v>287</v>
      </c>
      <c r="F181" s="38" t="s">
        <v>39</v>
      </c>
      <c r="G181" s="38"/>
      <c r="H181" s="39">
        <f>H182</f>
        <v>3126.1</v>
      </c>
      <c r="I181" s="62"/>
      <c r="J181" s="62"/>
      <c r="K181" s="62"/>
      <c r="L181" s="62"/>
      <c r="M181" s="34"/>
    </row>
    <row r="182" spans="1:13" s="19" customFormat="1" ht="35.450000000000003" customHeight="1" x14ac:dyDescent="0.3">
      <c r="A182" s="38" t="s">
        <v>285</v>
      </c>
      <c r="B182" s="42" t="s">
        <v>40</v>
      </c>
      <c r="C182" s="41" t="s">
        <v>21</v>
      </c>
      <c r="D182" s="38" t="s">
        <v>280</v>
      </c>
      <c r="E182" s="38" t="s">
        <v>287</v>
      </c>
      <c r="F182" s="38" t="s">
        <v>41</v>
      </c>
      <c r="G182" s="38"/>
      <c r="H182" s="39">
        <v>3126.1</v>
      </c>
      <c r="I182" s="62"/>
      <c r="J182" s="62"/>
      <c r="K182" s="62"/>
      <c r="L182" s="62"/>
      <c r="M182" s="34"/>
    </row>
    <row r="183" spans="1:13" s="19" customFormat="1" ht="35.1" customHeight="1" x14ac:dyDescent="0.3">
      <c r="A183" s="38" t="s">
        <v>285</v>
      </c>
      <c r="B183" s="64" t="s">
        <v>53</v>
      </c>
      <c r="C183" s="41" t="s">
        <v>21</v>
      </c>
      <c r="D183" s="38" t="s">
        <v>280</v>
      </c>
      <c r="E183" s="38" t="s">
        <v>287</v>
      </c>
      <c r="F183" s="38" t="s">
        <v>54</v>
      </c>
      <c r="G183" s="38"/>
      <c r="H183" s="39">
        <f>H184</f>
        <v>2157.3000000000002</v>
      </c>
      <c r="I183" s="62"/>
      <c r="J183" s="62"/>
      <c r="K183" s="62"/>
      <c r="L183" s="62"/>
      <c r="M183" s="34"/>
    </row>
    <row r="184" spans="1:13" s="19" customFormat="1" ht="54.6" customHeight="1" x14ac:dyDescent="0.3">
      <c r="A184" s="38" t="s">
        <v>285</v>
      </c>
      <c r="B184" s="61" t="s">
        <v>55</v>
      </c>
      <c r="C184" s="41" t="s">
        <v>21</v>
      </c>
      <c r="D184" s="38" t="s">
        <v>280</v>
      </c>
      <c r="E184" s="38" t="s">
        <v>287</v>
      </c>
      <c r="F184" s="38" t="s">
        <v>56</v>
      </c>
      <c r="G184" s="38"/>
      <c r="H184" s="39">
        <v>2157.3000000000002</v>
      </c>
      <c r="I184" s="62"/>
      <c r="J184" s="62"/>
      <c r="K184" s="62"/>
      <c r="L184" s="62"/>
      <c r="M184" s="34"/>
    </row>
    <row r="185" spans="1:13" s="19" customFormat="1" ht="21.6" customHeight="1" x14ac:dyDescent="0.3">
      <c r="A185" s="38" t="s">
        <v>285</v>
      </c>
      <c r="B185" s="61" t="s">
        <v>57</v>
      </c>
      <c r="C185" s="41" t="s">
        <v>21</v>
      </c>
      <c r="D185" s="38" t="s">
        <v>280</v>
      </c>
      <c r="E185" s="38" t="s">
        <v>287</v>
      </c>
      <c r="F185" s="38" t="s">
        <v>58</v>
      </c>
      <c r="G185" s="38"/>
      <c r="H185" s="39">
        <f>H186</f>
        <v>33</v>
      </c>
      <c r="I185" s="62"/>
      <c r="J185" s="62"/>
      <c r="K185" s="62"/>
      <c r="L185" s="62"/>
      <c r="M185" s="34"/>
    </row>
    <row r="186" spans="1:13" s="19" customFormat="1" ht="20.25" customHeight="1" x14ac:dyDescent="0.3">
      <c r="A186" s="38" t="s">
        <v>285</v>
      </c>
      <c r="B186" s="51" t="s">
        <v>59</v>
      </c>
      <c r="C186" s="41" t="s">
        <v>21</v>
      </c>
      <c r="D186" s="38" t="s">
        <v>280</v>
      </c>
      <c r="E186" s="38" t="s">
        <v>287</v>
      </c>
      <c r="F186" s="38" t="s">
        <v>60</v>
      </c>
      <c r="G186" s="38"/>
      <c r="H186" s="39">
        <v>33</v>
      </c>
      <c r="I186" s="62"/>
      <c r="J186" s="62"/>
      <c r="K186" s="62"/>
      <c r="L186" s="62"/>
      <c r="M186" s="34"/>
    </row>
    <row r="187" spans="1:13" s="52" customFormat="1" ht="21.95" customHeight="1" x14ac:dyDescent="0.3">
      <c r="A187" s="38" t="s">
        <v>288</v>
      </c>
      <c r="B187" s="53" t="s">
        <v>289</v>
      </c>
      <c r="C187" s="38" t="s">
        <v>21</v>
      </c>
      <c r="D187" s="38" t="s">
        <v>22</v>
      </c>
      <c r="E187" s="54"/>
      <c r="F187" s="54"/>
      <c r="G187" s="54"/>
      <c r="H187" s="39">
        <f>H188</f>
        <v>72</v>
      </c>
      <c r="I187" s="50"/>
      <c r="J187" s="50"/>
      <c r="K187" s="50"/>
      <c r="L187" s="50"/>
      <c r="M187" s="34"/>
    </row>
    <row r="188" spans="1:13" s="99" customFormat="1" ht="58.5" customHeight="1" x14ac:dyDescent="0.3">
      <c r="A188" s="38" t="s">
        <v>290</v>
      </c>
      <c r="B188" s="98" t="s">
        <v>291</v>
      </c>
      <c r="C188" s="67" t="s">
        <v>21</v>
      </c>
      <c r="D188" s="38" t="s">
        <v>22</v>
      </c>
      <c r="E188" s="38" t="s">
        <v>23</v>
      </c>
      <c r="F188" s="38"/>
      <c r="G188" s="38"/>
      <c r="H188" s="39">
        <f>H193</f>
        <v>72</v>
      </c>
      <c r="I188" s="50" t="e">
        <f>I189+I196+I201+#REF!</f>
        <v>#REF!</v>
      </c>
      <c r="J188" s="50" t="e">
        <f>J189+J196+J201+#REF!</f>
        <v>#REF!</v>
      </c>
      <c r="K188" s="50" t="e">
        <f>K189+K196+K201+#REF!</f>
        <v>#REF!</v>
      </c>
      <c r="L188" s="50" t="e">
        <f>L189+L196+L201+#REF!</f>
        <v>#REF!</v>
      </c>
      <c r="M188" s="34"/>
    </row>
    <row r="189" spans="1:13" s="49" customFormat="1" ht="34.5" hidden="1" customHeight="1" x14ac:dyDescent="0.3">
      <c r="A189" s="38" t="s">
        <v>292</v>
      </c>
      <c r="B189" s="98" t="s">
        <v>59</v>
      </c>
      <c r="C189" s="67" t="s">
        <v>21</v>
      </c>
      <c r="D189" s="38" t="s">
        <v>22</v>
      </c>
      <c r="E189" s="38" t="s">
        <v>23</v>
      </c>
      <c r="F189" s="38" t="s">
        <v>60</v>
      </c>
      <c r="G189" s="38"/>
      <c r="H189" s="39">
        <f>H190</f>
        <v>60</v>
      </c>
      <c r="I189" s="33">
        <f>SUM(I190:I191)</f>
        <v>570</v>
      </c>
      <c r="J189" s="33">
        <f>SUM(J190:J191)</f>
        <v>570</v>
      </c>
      <c r="K189" s="33">
        <f>SUM(K190:K191)</f>
        <v>1016</v>
      </c>
      <c r="L189" s="33">
        <f>SUM(L190:L191)</f>
        <v>570</v>
      </c>
      <c r="M189" s="34"/>
    </row>
    <row r="190" spans="1:13" s="19" customFormat="1" ht="15.75" hidden="1" customHeight="1" x14ac:dyDescent="0.3">
      <c r="A190" s="38" t="s">
        <v>19</v>
      </c>
      <c r="B190" s="98" t="s">
        <v>293</v>
      </c>
      <c r="C190" s="67" t="s">
        <v>21</v>
      </c>
      <c r="D190" s="38" t="s">
        <v>22</v>
      </c>
      <c r="E190" s="38" t="s">
        <v>23</v>
      </c>
      <c r="F190" s="38" t="s">
        <v>62</v>
      </c>
      <c r="G190" s="38"/>
      <c r="H190" s="39">
        <v>60</v>
      </c>
      <c r="I190" s="59">
        <v>452</v>
      </c>
      <c r="J190" s="59">
        <v>452</v>
      </c>
      <c r="K190" s="59">
        <f>454+351.6</f>
        <v>805.6</v>
      </c>
      <c r="L190" s="59">
        <v>452</v>
      </c>
      <c r="M190" s="34"/>
    </row>
    <row r="191" spans="1:13" s="19" customFormat="1" ht="18" hidden="1" customHeight="1" x14ac:dyDescent="0.3">
      <c r="A191" s="54" t="s">
        <v>51</v>
      </c>
      <c r="B191" s="55" t="s">
        <v>52</v>
      </c>
      <c r="C191" s="95" t="s">
        <v>30</v>
      </c>
      <c r="D191" s="56" t="s">
        <v>22</v>
      </c>
      <c r="E191" s="83" t="s">
        <v>89</v>
      </c>
      <c r="F191" s="54" t="s">
        <v>294</v>
      </c>
      <c r="G191" s="54" t="s">
        <v>295</v>
      </c>
      <c r="H191" s="57">
        <v>1674.6</v>
      </c>
      <c r="I191" s="59">
        <v>118</v>
      </c>
      <c r="J191" s="59">
        <v>118</v>
      </c>
      <c r="K191" s="59">
        <f>118.3+92.1</f>
        <v>210.39999999999998</v>
      </c>
      <c r="L191" s="59">
        <v>118</v>
      </c>
      <c r="M191" s="34"/>
    </row>
    <row r="192" spans="1:13" s="19" customFormat="1" ht="18" customHeight="1" x14ac:dyDescent="0.3">
      <c r="A192" s="38" t="s">
        <v>290</v>
      </c>
      <c r="B192" s="61" t="s">
        <v>57</v>
      </c>
      <c r="C192" s="67" t="s">
        <v>21</v>
      </c>
      <c r="D192" s="38" t="s">
        <v>22</v>
      </c>
      <c r="E192" s="38" t="s">
        <v>23</v>
      </c>
      <c r="F192" s="38" t="s">
        <v>58</v>
      </c>
      <c r="G192" s="56"/>
      <c r="H192" s="43">
        <f>H193</f>
        <v>72</v>
      </c>
      <c r="I192" s="59"/>
      <c r="J192" s="59"/>
      <c r="K192" s="59"/>
      <c r="L192" s="59"/>
      <c r="M192" s="34"/>
    </row>
    <row r="193" spans="1:13" s="19" customFormat="1" ht="18" customHeight="1" x14ac:dyDescent="0.3">
      <c r="A193" s="41" t="s">
        <v>290</v>
      </c>
      <c r="B193" s="98" t="s">
        <v>59</v>
      </c>
      <c r="C193" s="67" t="s">
        <v>21</v>
      </c>
      <c r="D193" s="38" t="s">
        <v>22</v>
      </c>
      <c r="E193" s="38" t="s">
        <v>23</v>
      </c>
      <c r="F193" s="38" t="s">
        <v>60</v>
      </c>
      <c r="G193" s="56"/>
      <c r="H193" s="43">
        <v>72</v>
      </c>
      <c r="I193" s="59"/>
      <c r="J193" s="59"/>
      <c r="K193" s="59"/>
      <c r="L193" s="59"/>
      <c r="M193" s="34"/>
    </row>
    <row r="194" spans="1:13" s="19" customFormat="1" ht="74.099999999999994" customHeight="1" x14ac:dyDescent="0.3">
      <c r="A194" s="41" t="s">
        <v>296</v>
      </c>
      <c r="B194" s="98" t="s">
        <v>297</v>
      </c>
      <c r="C194" s="67"/>
      <c r="D194" s="41"/>
      <c r="E194" s="78"/>
      <c r="F194" s="41"/>
      <c r="G194" s="41"/>
      <c r="H194" s="43">
        <f>H195</f>
        <v>2252.3000000000002</v>
      </c>
      <c r="I194" s="59"/>
      <c r="J194" s="59"/>
      <c r="K194" s="59"/>
      <c r="L194" s="59"/>
      <c r="M194" s="34"/>
    </row>
    <row r="195" spans="1:13" s="19" customFormat="1" ht="24.6" customHeight="1" x14ac:dyDescent="0.3">
      <c r="A195" s="41" t="s">
        <v>298</v>
      </c>
      <c r="B195" s="64" t="s">
        <v>29</v>
      </c>
      <c r="C195" s="67" t="s">
        <v>299</v>
      </c>
      <c r="D195" s="41" t="s">
        <v>31</v>
      </c>
      <c r="E195" s="78"/>
      <c r="F195" s="41"/>
      <c r="G195" s="41"/>
      <c r="H195" s="43">
        <f>H204</f>
        <v>2252.3000000000002</v>
      </c>
      <c r="I195" s="59"/>
      <c r="J195" s="59"/>
      <c r="K195" s="59"/>
      <c r="L195" s="59"/>
      <c r="M195" s="34"/>
    </row>
    <row r="196" spans="1:13" s="68" customFormat="1" ht="18" hidden="1" customHeight="1" x14ac:dyDescent="0.3">
      <c r="A196" s="41" t="s">
        <v>300</v>
      </c>
      <c r="B196" s="100" t="s">
        <v>301</v>
      </c>
      <c r="C196" s="67" t="s">
        <v>299</v>
      </c>
      <c r="D196" s="41" t="s">
        <v>302</v>
      </c>
      <c r="E196" s="78"/>
      <c r="F196" s="41"/>
      <c r="G196" s="41"/>
      <c r="H196" s="43">
        <f>H197</f>
        <v>1727.3</v>
      </c>
      <c r="I196" s="33"/>
      <c r="J196" s="33"/>
      <c r="K196" s="33"/>
      <c r="L196" s="33"/>
      <c r="M196" s="34"/>
    </row>
    <row r="197" spans="1:13" s="14" customFormat="1" ht="18.75" hidden="1" customHeight="1" x14ac:dyDescent="0.3">
      <c r="A197" s="41" t="s">
        <v>42</v>
      </c>
      <c r="B197" s="98" t="s">
        <v>303</v>
      </c>
      <c r="C197" s="67" t="s">
        <v>299</v>
      </c>
      <c r="D197" s="41" t="s">
        <v>302</v>
      </c>
      <c r="E197" s="78" t="s">
        <v>304</v>
      </c>
      <c r="F197" s="41"/>
      <c r="G197" s="41"/>
      <c r="H197" s="43">
        <f>H198+H203+H208</f>
        <v>1727.3</v>
      </c>
      <c r="I197" s="59"/>
      <c r="J197" s="59"/>
      <c r="K197" s="59"/>
      <c r="L197" s="59"/>
      <c r="M197" s="34"/>
    </row>
    <row r="198" spans="1:13" s="14" customFormat="1" ht="18.75" hidden="1" customHeight="1" x14ac:dyDescent="0.3">
      <c r="A198" s="38" t="s">
        <v>305</v>
      </c>
      <c r="B198" s="61" t="s">
        <v>55</v>
      </c>
      <c r="C198" s="67" t="s">
        <v>299</v>
      </c>
      <c r="D198" s="41" t="s">
        <v>302</v>
      </c>
      <c r="E198" s="78" t="s">
        <v>304</v>
      </c>
      <c r="F198" s="41" t="s">
        <v>56</v>
      </c>
      <c r="G198" s="41"/>
      <c r="H198" s="43">
        <f>H199</f>
        <v>0</v>
      </c>
      <c r="I198" s="59"/>
      <c r="J198" s="59"/>
      <c r="K198" s="59"/>
      <c r="L198" s="59"/>
      <c r="M198" s="34"/>
    </row>
    <row r="199" spans="1:13" s="14" customFormat="1" ht="18.75" hidden="1" customHeight="1" x14ac:dyDescent="0.3">
      <c r="A199" s="38" t="s">
        <v>306</v>
      </c>
      <c r="B199" s="42" t="s">
        <v>307</v>
      </c>
      <c r="C199" s="67" t="s">
        <v>299</v>
      </c>
      <c r="D199" s="41" t="s">
        <v>302</v>
      </c>
      <c r="E199" s="78" t="s">
        <v>304</v>
      </c>
      <c r="F199" s="41" t="s">
        <v>108</v>
      </c>
      <c r="G199" s="41"/>
      <c r="H199" s="43">
        <f>H200</f>
        <v>0</v>
      </c>
      <c r="I199" s="59"/>
      <c r="J199" s="59"/>
      <c r="K199" s="59"/>
      <c r="L199" s="59"/>
      <c r="M199" s="34"/>
    </row>
    <row r="200" spans="1:13" s="14" customFormat="1" ht="18.75" hidden="1" customHeight="1" x14ac:dyDescent="0.3">
      <c r="A200" s="54"/>
      <c r="B200" s="63"/>
      <c r="C200" s="95"/>
      <c r="D200" s="56"/>
      <c r="E200" s="83"/>
      <c r="F200" s="56"/>
      <c r="G200" s="54"/>
      <c r="H200" s="57"/>
      <c r="I200" s="59"/>
      <c r="J200" s="59"/>
      <c r="K200" s="59"/>
      <c r="L200" s="59"/>
      <c r="M200" s="34"/>
    </row>
    <row r="201" spans="1:13" s="68" customFormat="1" ht="18.75" hidden="1" customHeight="1" x14ac:dyDescent="0.3">
      <c r="A201" s="38"/>
      <c r="B201" s="51"/>
      <c r="C201" s="67"/>
      <c r="D201" s="41"/>
      <c r="E201" s="78"/>
      <c r="F201" s="38"/>
      <c r="G201" s="38"/>
      <c r="H201" s="39"/>
      <c r="I201" s="33"/>
      <c r="J201" s="33"/>
      <c r="K201" s="33"/>
      <c r="L201" s="33"/>
      <c r="M201" s="34"/>
    </row>
    <row r="202" spans="1:13" s="68" customFormat="1" ht="17.25" hidden="1" customHeight="1" x14ac:dyDescent="0.3">
      <c r="A202" s="54"/>
      <c r="B202" s="63"/>
      <c r="C202" s="95"/>
      <c r="D202" s="56"/>
      <c r="E202" s="83"/>
      <c r="F202" s="54"/>
      <c r="G202" s="54"/>
      <c r="H202" s="57"/>
      <c r="I202" s="101"/>
      <c r="J202" s="101"/>
      <c r="K202" s="101"/>
      <c r="L202" s="101"/>
      <c r="M202" s="34"/>
    </row>
    <row r="203" spans="1:13" s="14" customFormat="1" ht="16.5" hidden="1" customHeight="1" x14ac:dyDescent="0.3">
      <c r="A203" s="54"/>
      <c r="B203" s="63"/>
      <c r="C203" s="95"/>
      <c r="D203" s="56"/>
      <c r="E203" s="83"/>
      <c r="F203" s="54"/>
      <c r="G203" s="54"/>
      <c r="H203" s="57"/>
      <c r="I203" s="59"/>
      <c r="J203" s="59"/>
      <c r="K203" s="59"/>
      <c r="L203" s="59"/>
      <c r="M203" s="34"/>
    </row>
    <row r="204" spans="1:13" s="14" customFormat="1" ht="38.1" customHeight="1" x14ac:dyDescent="0.3">
      <c r="A204" s="41" t="s">
        <v>308</v>
      </c>
      <c r="B204" s="61" t="s">
        <v>309</v>
      </c>
      <c r="C204" s="67" t="s">
        <v>299</v>
      </c>
      <c r="D204" s="41" t="s">
        <v>302</v>
      </c>
      <c r="E204" s="78"/>
      <c r="F204" s="41"/>
      <c r="G204" s="41"/>
      <c r="H204" s="43">
        <f>H205+H208</f>
        <v>2252.3000000000002</v>
      </c>
      <c r="I204" s="62"/>
      <c r="J204" s="62"/>
      <c r="K204" s="62"/>
      <c r="L204" s="62"/>
      <c r="M204" s="34"/>
    </row>
    <row r="205" spans="1:13" s="14" customFormat="1" ht="54.95" customHeight="1" x14ac:dyDescent="0.3">
      <c r="A205" s="41" t="s">
        <v>310</v>
      </c>
      <c r="B205" s="61" t="s">
        <v>311</v>
      </c>
      <c r="C205" s="67" t="s">
        <v>299</v>
      </c>
      <c r="D205" s="41" t="s">
        <v>302</v>
      </c>
      <c r="E205" s="78" t="s">
        <v>312</v>
      </c>
      <c r="F205" s="41"/>
      <c r="G205" s="41"/>
      <c r="H205" s="43">
        <f>H206</f>
        <v>525</v>
      </c>
      <c r="I205" s="62"/>
      <c r="J205" s="62"/>
      <c r="K205" s="62"/>
      <c r="L205" s="62"/>
      <c r="M205" s="34"/>
    </row>
    <row r="206" spans="1:13" s="14" customFormat="1" ht="96.6" customHeight="1" x14ac:dyDescent="0.3">
      <c r="A206" s="41" t="s">
        <v>310</v>
      </c>
      <c r="B206" s="65" t="s">
        <v>38</v>
      </c>
      <c r="C206" s="67" t="s">
        <v>299</v>
      </c>
      <c r="D206" s="41" t="s">
        <v>302</v>
      </c>
      <c r="E206" s="78" t="s">
        <v>312</v>
      </c>
      <c r="F206" s="41" t="s">
        <v>39</v>
      </c>
      <c r="G206" s="41"/>
      <c r="H206" s="43">
        <f>H207</f>
        <v>525</v>
      </c>
      <c r="I206" s="62"/>
      <c r="J206" s="62"/>
      <c r="K206" s="62"/>
      <c r="L206" s="62"/>
      <c r="M206" s="34"/>
    </row>
    <row r="207" spans="1:13" s="14" customFormat="1" ht="44.1" customHeight="1" x14ac:dyDescent="0.3">
      <c r="A207" s="41" t="s">
        <v>310</v>
      </c>
      <c r="B207" s="42" t="s">
        <v>40</v>
      </c>
      <c r="C207" s="67" t="s">
        <v>299</v>
      </c>
      <c r="D207" s="41" t="s">
        <v>302</v>
      </c>
      <c r="E207" s="78" t="s">
        <v>312</v>
      </c>
      <c r="F207" s="41" t="s">
        <v>41</v>
      </c>
      <c r="G207" s="41"/>
      <c r="H207" s="43">
        <v>525</v>
      </c>
      <c r="I207" s="62"/>
      <c r="J207" s="62"/>
      <c r="K207" s="62"/>
      <c r="L207" s="62"/>
      <c r="M207" s="34"/>
    </row>
    <row r="208" spans="1:13" s="14" customFormat="1" ht="44.45" customHeight="1" x14ac:dyDescent="0.3">
      <c r="A208" s="41" t="s">
        <v>313</v>
      </c>
      <c r="B208" s="98" t="s">
        <v>314</v>
      </c>
      <c r="C208" s="67" t="s">
        <v>299</v>
      </c>
      <c r="D208" s="41" t="s">
        <v>302</v>
      </c>
      <c r="E208" s="78" t="s">
        <v>315</v>
      </c>
      <c r="F208" s="41"/>
      <c r="G208" s="41"/>
      <c r="H208" s="43">
        <f>H209+H211+H213</f>
        <v>1727.3</v>
      </c>
      <c r="I208" s="62"/>
      <c r="J208" s="62"/>
      <c r="K208" s="62"/>
      <c r="L208" s="62"/>
      <c r="M208" s="34"/>
    </row>
    <row r="209" spans="1:13" s="14" customFormat="1" ht="87" customHeight="1" x14ac:dyDescent="0.3">
      <c r="A209" s="41" t="s">
        <v>313</v>
      </c>
      <c r="B209" s="65" t="s">
        <v>38</v>
      </c>
      <c r="C209" s="67" t="s">
        <v>299</v>
      </c>
      <c r="D209" s="41" t="s">
        <v>302</v>
      </c>
      <c r="E209" s="78" t="s">
        <v>315</v>
      </c>
      <c r="F209" s="41" t="s">
        <v>39</v>
      </c>
      <c r="G209" s="56"/>
      <c r="H209" s="43">
        <f>H210</f>
        <v>1358</v>
      </c>
      <c r="I209" s="62"/>
      <c r="J209" s="62"/>
      <c r="K209" s="62"/>
      <c r="L209" s="62"/>
      <c r="M209" s="34"/>
    </row>
    <row r="210" spans="1:13" s="14" customFormat="1" ht="39" customHeight="1" x14ac:dyDescent="0.3">
      <c r="A210" s="41" t="s">
        <v>313</v>
      </c>
      <c r="B210" s="61" t="s">
        <v>40</v>
      </c>
      <c r="C210" s="67" t="s">
        <v>299</v>
      </c>
      <c r="D210" s="41" t="s">
        <v>302</v>
      </c>
      <c r="E210" s="78" t="s">
        <v>315</v>
      </c>
      <c r="F210" s="41" t="s">
        <v>41</v>
      </c>
      <c r="G210" s="56"/>
      <c r="H210" s="43">
        <v>1358</v>
      </c>
      <c r="I210" s="62"/>
      <c r="J210" s="62"/>
      <c r="K210" s="62"/>
      <c r="L210" s="62"/>
      <c r="M210" s="34"/>
    </row>
    <row r="211" spans="1:13" s="14" customFormat="1" ht="39" customHeight="1" x14ac:dyDescent="0.3">
      <c r="A211" s="41" t="s">
        <v>313</v>
      </c>
      <c r="B211" s="64" t="s">
        <v>53</v>
      </c>
      <c r="C211" s="67" t="s">
        <v>299</v>
      </c>
      <c r="D211" s="41" t="s">
        <v>302</v>
      </c>
      <c r="E211" s="78" t="s">
        <v>315</v>
      </c>
      <c r="F211" s="41" t="s">
        <v>54</v>
      </c>
      <c r="G211" s="41"/>
      <c r="H211" s="43">
        <f>H212</f>
        <v>368.8</v>
      </c>
      <c r="I211" s="62"/>
      <c r="J211" s="62"/>
      <c r="K211" s="62"/>
      <c r="L211" s="62"/>
      <c r="M211" s="34"/>
    </row>
    <row r="212" spans="1:13" s="14" customFormat="1" ht="54" customHeight="1" x14ac:dyDescent="0.3">
      <c r="A212" s="41" t="s">
        <v>313</v>
      </c>
      <c r="B212" s="61" t="s">
        <v>55</v>
      </c>
      <c r="C212" s="67" t="s">
        <v>299</v>
      </c>
      <c r="D212" s="41" t="s">
        <v>302</v>
      </c>
      <c r="E212" s="78" t="s">
        <v>315</v>
      </c>
      <c r="F212" s="41" t="s">
        <v>56</v>
      </c>
      <c r="G212" s="41"/>
      <c r="H212" s="43">
        <v>368.8</v>
      </c>
      <c r="I212" s="62"/>
      <c r="J212" s="62"/>
      <c r="K212" s="62"/>
      <c r="L212" s="62"/>
      <c r="M212" s="34"/>
    </row>
    <row r="213" spans="1:13" s="14" customFormat="1" ht="21" customHeight="1" x14ac:dyDescent="0.3">
      <c r="A213" s="41" t="s">
        <v>313</v>
      </c>
      <c r="B213" s="61" t="s">
        <v>57</v>
      </c>
      <c r="C213" s="67" t="s">
        <v>299</v>
      </c>
      <c r="D213" s="41" t="s">
        <v>302</v>
      </c>
      <c r="E213" s="78" t="s">
        <v>315</v>
      </c>
      <c r="F213" s="41" t="s">
        <v>58</v>
      </c>
      <c r="G213" s="41"/>
      <c r="H213" s="43">
        <f>H214</f>
        <v>0.5</v>
      </c>
      <c r="I213" s="62"/>
      <c r="J213" s="62"/>
      <c r="K213" s="62"/>
      <c r="L213" s="62"/>
      <c r="M213" s="34"/>
    </row>
    <row r="214" spans="1:13" s="14" customFormat="1" ht="24" customHeight="1" x14ac:dyDescent="0.3">
      <c r="A214" s="41" t="s">
        <v>313</v>
      </c>
      <c r="B214" s="64" t="s">
        <v>59</v>
      </c>
      <c r="C214" s="67" t="s">
        <v>299</v>
      </c>
      <c r="D214" s="41" t="s">
        <v>302</v>
      </c>
      <c r="E214" s="78" t="s">
        <v>315</v>
      </c>
      <c r="F214" s="41" t="s">
        <v>60</v>
      </c>
      <c r="G214" s="41"/>
      <c r="H214" s="43">
        <v>0.5</v>
      </c>
      <c r="I214" s="62"/>
      <c r="J214" s="62"/>
      <c r="K214" s="62"/>
      <c r="L214" s="62"/>
      <c r="M214" s="34"/>
    </row>
    <row r="215" spans="1:13" s="14" customFormat="1" ht="21.75" hidden="1" customHeight="1" x14ac:dyDescent="0.3">
      <c r="A215" s="41"/>
      <c r="B215" s="51"/>
      <c r="C215" s="67"/>
      <c r="D215" s="41"/>
      <c r="E215" s="41"/>
      <c r="F215" s="41"/>
      <c r="G215" s="41"/>
      <c r="H215" s="43"/>
      <c r="I215" s="62"/>
      <c r="J215" s="62"/>
      <c r="K215" s="62"/>
      <c r="L215" s="62"/>
      <c r="M215" s="34"/>
    </row>
    <row r="216" spans="1:13" s="14" customFormat="1" ht="23.25" hidden="1" customHeight="1" x14ac:dyDescent="0.3">
      <c r="A216" s="56"/>
      <c r="B216" s="63"/>
      <c r="C216" s="95"/>
      <c r="D216" s="56"/>
      <c r="E216" s="56"/>
      <c r="F216" s="56"/>
      <c r="G216" s="56"/>
      <c r="H216" s="102"/>
      <c r="I216" s="62"/>
      <c r="J216" s="62"/>
      <c r="K216" s="62"/>
      <c r="L216" s="62"/>
      <c r="M216" s="34"/>
    </row>
    <row r="217" spans="1:13" s="14" customFormat="1" ht="21.75" hidden="1" customHeight="1" x14ac:dyDescent="0.3">
      <c r="A217" s="41"/>
      <c r="B217" s="51"/>
      <c r="C217" s="67"/>
      <c r="D217" s="41"/>
      <c r="E217" s="41"/>
      <c r="F217" s="41"/>
      <c r="G217" s="41"/>
      <c r="H217" s="43"/>
      <c r="I217" s="62"/>
      <c r="J217" s="62"/>
      <c r="K217" s="62"/>
      <c r="L217" s="62"/>
      <c r="M217" s="34"/>
    </row>
    <row r="218" spans="1:13" s="14" customFormat="1" ht="21.6" hidden="1" customHeight="1" x14ac:dyDescent="0.3">
      <c r="A218" s="41" t="s">
        <v>316</v>
      </c>
      <c r="B218" s="64" t="s">
        <v>265</v>
      </c>
      <c r="C218" s="67" t="s">
        <v>229</v>
      </c>
      <c r="D218" s="41" t="s">
        <v>229</v>
      </c>
      <c r="E218" s="41" t="s">
        <v>231</v>
      </c>
      <c r="F218" s="41" t="s">
        <v>108</v>
      </c>
      <c r="G218" s="41" t="s">
        <v>254</v>
      </c>
      <c r="H218" s="43" t="e">
        <f>H219</f>
        <v>#REF!</v>
      </c>
      <c r="I218" s="103"/>
      <c r="J218" s="103"/>
      <c r="K218" s="103"/>
      <c r="L218" s="103"/>
      <c r="M218" s="34"/>
    </row>
    <row r="219" spans="1:13" s="14" customFormat="1" ht="20.100000000000001" hidden="1" customHeight="1" x14ac:dyDescent="0.3">
      <c r="A219" s="56" t="s">
        <v>317</v>
      </c>
      <c r="B219" s="104" t="s">
        <v>267</v>
      </c>
      <c r="C219" s="95" t="s">
        <v>229</v>
      </c>
      <c r="D219" s="56" t="s">
        <v>229</v>
      </c>
      <c r="E219" s="56" t="s">
        <v>231</v>
      </c>
      <c r="F219" s="56" t="s">
        <v>108</v>
      </c>
      <c r="G219" s="56" t="s">
        <v>268</v>
      </c>
      <c r="H219" s="102" t="e">
        <f>#REF!</f>
        <v>#REF!</v>
      </c>
      <c r="I219" s="103"/>
      <c r="J219" s="103"/>
      <c r="K219" s="103"/>
      <c r="L219" s="103"/>
      <c r="M219" s="34"/>
    </row>
    <row r="220" spans="1:13" s="14" customFormat="1" ht="22.5" hidden="1" customHeight="1" x14ac:dyDescent="0.3">
      <c r="A220" s="41" t="s">
        <v>318</v>
      </c>
      <c r="B220" s="64" t="s">
        <v>20</v>
      </c>
      <c r="C220" s="67" t="s">
        <v>229</v>
      </c>
      <c r="D220" s="41" t="s">
        <v>229</v>
      </c>
      <c r="E220" s="41" t="s">
        <v>231</v>
      </c>
      <c r="F220" s="41" t="s">
        <v>108</v>
      </c>
      <c r="G220" s="41" t="s">
        <v>25</v>
      </c>
      <c r="H220" s="43">
        <v>123</v>
      </c>
      <c r="I220" s="103"/>
      <c r="J220" s="103"/>
      <c r="K220" s="103"/>
      <c r="L220" s="103"/>
      <c r="M220" s="34"/>
    </row>
    <row r="221" spans="1:13" s="18" customFormat="1" ht="21" customHeight="1" x14ac:dyDescent="0.25">
      <c r="A221" s="105"/>
      <c r="B221" s="106" t="s">
        <v>319</v>
      </c>
      <c r="C221" s="107"/>
      <c r="D221" s="108"/>
      <c r="E221" s="108"/>
      <c r="F221" s="108"/>
      <c r="G221" s="108"/>
      <c r="H221" s="109">
        <f>H12+H170+H194</f>
        <v>57654.3</v>
      </c>
      <c r="I221" s="110" t="e">
        <f>#REF!+I12+#REF!+#REF!</f>
        <v>#REF!</v>
      </c>
      <c r="J221" s="110" t="e">
        <f>#REF!+J12+#REF!+#REF!</f>
        <v>#REF!</v>
      </c>
      <c r="K221" s="110" t="e">
        <f>#REF!+K12+#REF!+#REF!</f>
        <v>#REF!</v>
      </c>
      <c r="L221" s="110" t="e">
        <f>#REF!+L12+#REF!+#REF!</f>
        <v>#REF!</v>
      </c>
      <c r="M221" s="34"/>
    </row>
    <row r="222" spans="1:13" s="115" customFormat="1" ht="20.45" customHeight="1" x14ac:dyDescent="0.25">
      <c r="A222" s="111"/>
      <c r="B222" s="112"/>
      <c r="C222" s="112"/>
      <c r="D222" s="111"/>
      <c r="E222" s="111"/>
      <c r="F222" s="111"/>
      <c r="G222" s="111"/>
      <c r="H222" s="113"/>
      <c r="I222" s="114"/>
      <c r="K222" s="116"/>
      <c r="M222" s="117"/>
    </row>
    <row r="223" spans="1:13" ht="23.25" x14ac:dyDescent="0.35">
      <c r="G223" s="121"/>
      <c r="H223" s="122">
        <v>57654.3</v>
      </c>
      <c r="I223" s="94"/>
      <c r="M223" s="123"/>
    </row>
    <row r="224" spans="1:13" ht="15.75" x14ac:dyDescent="0.25">
      <c r="H224" s="121"/>
      <c r="I224" s="124"/>
      <c r="J224" s="17"/>
      <c r="K224" s="17"/>
      <c r="L224" s="17"/>
    </row>
    <row r="225" spans="1:21" ht="23.25" x14ac:dyDescent="0.35">
      <c r="G225" s="122" t="s">
        <v>320</v>
      </c>
      <c r="H225" s="125">
        <f>H223-H221</f>
        <v>0</v>
      </c>
      <c r="I225" s="10"/>
      <c r="J225" s="126"/>
      <c r="K225" s="127"/>
      <c r="L225" s="127"/>
    </row>
    <row r="226" spans="1:21" ht="18" x14ac:dyDescent="0.25">
      <c r="G226" s="128"/>
      <c r="H226" s="127"/>
      <c r="I226" s="129"/>
      <c r="J226" s="130"/>
      <c r="K226" s="130"/>
      <c r="L226" s="130"/>
    </row>
    <row r="227" spans="1:21" ht="18" x14ac:dyDescent="0.25">
      <c r="H227" s="121"/>
      <c r="I227" s="92"/>
    </row>
    <row r="228" spans="1:21" ht="18" x14ac:dyDescent="0.25">
      <c r="H228" s="121"/>
      <c r="I228" s="92"/>
      <c r="J228" s="121"/>
      <c r="K228" s="127"/>
      <c r="L228" s="127"/>
    </row>
    <row r="229" spans="1:21" ht="18" x14ac:dyDescent="0.25">
      <c r="H229" s="127"/>
      <c r="I229" s="92"/>
      <c r="J229" s="121"/>
      <c r="K229" s="121"/>
      <c r="L229" s="127"/>
    </row>
    <row r="230" spans="1:21" ht="18" x14ac:dyDescent="0.25">
      <c r="I230" s="92"/>
      <c r="J230" s="121"/>
      <c r="K230" s="121"/>
      <c r="L230" s="121"/>
    </row>
    <row r="231" spans="1:21" s="119" customFormat="1" ht="18" x14ac:dyDescent="0.25">
      <c r="A231" s="118"/>
      <c r="B231" s="131"/>
      <c r="D231" s="120"/>
      <c r="E231" s="120"/>
      <c r="F231" s="120"/>
      <c r="G231" s="120"/>
      <c r="H231" s="6"/>
      <c r="I231" s="92"/>
      <c r="J231" s="121"/>
      <c r="K231" s="121"/>
      <c r="L231" s="121"/>
      <c r="M231" s="6"/>
      <c r="N231" s="6"/>
      <c r="O231" s="6"/>
      <c r="P231" s="6"/>
      <c r="Q231" s="6"/>
      <c r="R231" s="6"/>
      <c r="S231" s="6"/>
      <c r="T231" s="6"/>
      <c r="U231" s="6"/>
    </row>
    <row r="232" spans="1:21" x14ac:dyDescent="0.2">
      <c r="J232" s="127"/>
      <c r="K232" s="127"/>
      <c r="L232" s="127"/>
    </row>
  </sheetData>
  <mergeCells count="6">
    <mergeCell ref="A8:H8"/>
    <mergeCell ref="E2:H2"/>
    <mergeCell ref="E3:H3"/>
    <mergeCell ref="E4:H4"/>
    <mergeCell ref="B5:H5"/>
    <mergeCell ref="E6:H6"/>
  </mergeCells>
  <pageMargins left="0.39370078740157483" right="0" top="0.15748031496062992" bottom="0.15748031496062992" header="0.39370078740157483" footer="0.19685039370078741"/>
  <pageSetup scale="62" orientation="portrait" r:id="rId1"/>
  <headerFooter alignWithMargins="0"/>
  <rowBreaks count="7" manualBreakCount="7">
    <brk id="35" max="10" man="1"/>
    <brk id="55" max="10" man="1"/>
    <brk id="84" max="10" man="1"/>
    <brk id="109" max="10" man="1"/>
    <brk id="153" max="10" man="1"/>
    <brk id="176" max="10" man="1"/>
    <brk id="222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Доходы 2014г </vt:lpstr>
      <vt:lpstr>Распред по ассигнован. на2014г</vt:lpstr>
      <vt:lpstr>Бюдж 2014 Исправленный</vt:lpstr>
      <vt:lpstr>'Доходы 2014г '!OLE_LINK1</vt:lpstr>
      <vt:lpstr>'Бюдж 2014 Исправленный'!Область_печати</vt:lpstr>
      <vt:lpstr>'Доходы 2014г '!Область_печати</vt:lpstr>
      <vt:lpstr>'Распред по ассигнован. на2014г'!Область_печати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2013-12-09T08:59:01Z</dcterms:modified>
</cp:coreProperties>
</file>