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Dev\bmstu-7th-term\economics\lab5\"/>
    </mc:Choice>
  </mc:AlternateContent>
  <xr:revisionPtr revIDLastSave="0" documentId="13_ncr:1_{3440E4C6-636A-450E-8C06-1014A3F3A30C}" xr6:coauthVersionLast="47" xr6:coauthVersionMax="47" xr10:uidLastSave="{00000000-0000-0000-0000-000000000000}"/>
  <bookViews>
    <workbookView xWindow="25845" yWindow="6810" windowWidth="2400" windowHeight="2385" xr2:uid="{00000000-000D-0000-FFFF-FFFF00000000}"/>
  </bookViews>
  <sheets>
    <sheet name="Лист1" sheetId="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7" l="1"/>
  <c r="R17" i="7" s="1"/>
  <c r="Q16" i="7"/>
  <c r="Q17" i="7" s="1"/>
  <c r="Q12" i="7"/>
  <c r="Q10" i="7"/>
  <c r="U5" i="7" s="1"/>
  <c r="R5" i="7" s="1"/>
  <c r="R9" i="7"/>
  <c r="R7" i="7"/>
  <c r="R12" i="7" s="1"/>
  <c r="U3" i="7"/>
  <c r="U1" i="7" s="1"/>
  <c r="R3" i="7" s="1"/>
  <c r="U2" i="7"/>
  <c r="R10" i="7" l="1"/>
  <c r="R11" i="7" s="1"/>
  <c r="R13" i="7" s="1"/>
  <c r="R14" i="7" s="1"/>
  <c r="Q11" i="7"/>
  <c r="Q13" i="7" s="1"/>
  <c r="Q14" i="7" s="1"/>
  <c r="Q15" i="7" l="1"/>
  <c r="Q19" i="7" s="1"/>
  <c r="Q18" i="7"/>
  <c r="R18" i="7"/>
  <c r="R20" i="7" s="1"/>
  <c r="R15" i="7"/>
  <c r="R19" i="7" s="1"/>
  <c r="R21" i="7" s="1"/>
</calcChain>
</file>

<file path=xl/sharedStrings.xml><?xml version="1.0" encoding="utf-8"?>
<sst xmlns="http://schemas.openxmlformats.org/spreadsheetml/2006/main" count="39" uniqueCount="37">
  <si>
    <t>Годовой объем производства, шт.</t>
  </si>
  <si>
    <t>до перевооружения</t>
  </si>
  <si>
    <t>А_уд.</t>
  </si>
  <si>
    <t>после перевооружения</t>
  </si>
  <si>
    <t>dQ</t>
  </si>
  <si>
    <t>Среднегодовая стоимость основных производственных фондов, тыс.руб.</t>
  </si>
  <si>
    <t>Экономия денежных средств на амортизационных отчислениях, руб.</t>
  </si>
  <si>
    <t>А_г</t>
  </si>
  <si>
    <t>Себестоимость единицы продукции до технического перевооружения, руб.</t>
  </si>
  <si>
    <t>Экономия денежных средств по заработной плате на единицу продукции, руб.</t>
  </si>
  <si>
    <t>З</t>
  </si>
  <si>
    <t>Цена изделия, руб</t>
  </si>
  <si>
    <t>Экономия денежных средств на материальных затратах на единицу продукции, руб.</t>
  </si>
  <si>
    <t>Доля материальных затрат в себестоимости изделия до технического перевооружения</t>
  </si>
  <si>
    <t>Прирост амортизации на единицу продукции, руб.</t>
  </si>
  <si>
    <t>Доля заработной платы в себестоимости изделия до технического перевооружения</t>
  </si>
  <si>
    <t>Себестоимость изделия, руб.</t>
  </si>
  <si>
    <t>Прибыль на единицу продукции, руб.</t>
  </si>
  <si>
    <t>Доля основных средств в стоимости производственных фондов</t>
  </si>
  <si>
    <t>Налог на добавленную стоимость, руб.</t>
  </si>
  <si>
    <t>Налог на прибыль, руб.</t>
  </si>
  <si>
    <t>Экономия по материальным затратам, %</t>
  </si>
  <si>
    <t>Чистая прибыль на единицу продукции, руб.</t>
  </si>
  <si>
    <t>Экономия по заработной плате основных производственных рабочих, %</t>
  </si>
  <si>
    <t>Чистая прибыль годового объема производства, руб.</t>
  </si>
  <si>
    <t>Среднегодовая стоимость оборотных фондов, руб</t>
  </si>
  <si>
    <t>Налог на добавленную стоимость, %</t>
  </si>
  <si>
    <t>Среднегодовая стоимость производственных фондов, руб.</t>
  </si>
  <si>
    <t>Налог на прибыль, %</t>
  </si>
  <si>
    <t>Рентабельность изделия, %</t>
  </si>
  <si>
    <t>Норма амортизации, %</t>
  </si>
  <si>
    <t>Рентабельность производства, %</t>
  </si>
  <si>
    <t>Темп роста рентабельности изделия, %</t>
  </si>
  <si>
    <t>Темп роста рентабельности производства, %</t>
  </si>
  <si>
    <t>До технического перевооружения</t>
  </si>
  <si>
    <t>После технического перевооружения</t>
  </si>
  <si>
    <t>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</si>
</sst>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right" vertical="center"/>
    </xf>
  </cellXfs>
  <cellStyles count="2">
    <cellStyle name="Обычный" xfId="0" builtinId="0"/>
    <cellStyle name="Обычный 2" xfId="1" xr:uid="{8A0167C9-A7AD-4695-8394-ED6EFE148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4920-1DF7-4CFC-A821-9454EDE03924}">
  <dimension ref="A1:U27"/>
  <sheetViews>
    <sheetView tabSelected="1" topLeftCell="G1" workbookViewId="0">
      <selection activeCell="S6" sqref="S6"/>
    </sheetView>
  </sheetViews>
  <sheetFormatPr defaultRowHeight="15.75" x14ac:dyDescent="0.25"/>
  <cols>
    <col min="1" max="5" width="9.140625" style="1"/>
    <col min="6" max="6" width="9.28515625" style="1" bestFit="1" customWidth="1"/>
    <col min="7" max="8" width="9.140625" style="1"/>
    <col min="9" max="9" width="9.28515625" style="1" bestFit="1" customWidth="1"/>
    <col min="10" max="16" width="9.140625" style="1"/>
    <col min="17" max="18" width="13.5703125" style="1" bestFit="1" customWidth="1"/>
    <col min="19" max="20" width="9.140625" style="1"/>
    <col min="21" max="21" width="9.28515625" style="1" bestFit="1" customWidth="1"/>
    <col min="22" max="16384" width="9.140625" style="1"/>
  </cols>
  <sheetData>
    <row r="1" spans="1:21" ht="14.45" customHeight="1" x14ac:dyDescent="0.25">
      <c r="A1" s="9" t="s">
        <v>0</v>
      </c>
      <c r="B1" s="9"/>
      <c r="C1" s="9"/>
      <c r="D1" s="9"/>
      <c r="E1" s="9"/>
      <c r="F1" s="5" t="s">
        <v>1</v>
      </c>
      <c r="G1" s="5"/>
      <c r="H1" s="5"/>
      <c r="I1" s="1">
        <v>1200</v>
      </c>
      <c r="Q1" s="8"/>
      <c r="R1" s="8"/>
      <c r="T1" s="1" t="s">
        <v>2</v>
      </c>
      <c r="U1" s="1">
        <f>U3/I2</f>
        <v>2.7042253521126759E-2</v>
      </c>
    </row>
    <row r="2" spans="1:21" x14ac:dyDescent="0.25">
      <c r="A2" s="9"/>
      <c r="B2" s="9"/>
      <c r="C2" s="9"/>
      <c r="D2" s="9"/>
      <c r="E2" s="9"/>
      <c r="F2" s="5" t="s">
        <v>3</v>
      </c>
      <c r="G2" s="5"/>
      <c r="H2" s="5"/>
      <c r="I2" s="1">
        <v>1420</v>
      </c>
      <c r="K2" s="7" t="s">
        <v>36</v>
      </c>
      <c r="L2" s="7"/>
      <c r="M2" s="7"/>
      <c r="N2" s="7"/>
      <c r="O2" s="7"/>
      <c r="Q2" s="2" t="s">
        <v>34</v>
      </c>
      <c r="R2" s="2" t="s">
        <v>35</v>
      </c>
      <c r="T2" s="1" t="s">
        <v>4</v>
      </c>
      <c r="U2" s="1">
        <f>I2-I1</f>
        <v>220</v>
      </c>
    </row>
    <row r="3" spans="1:21" ht="15.75" customHeight="1" x14ac:dyDescent="0.25">
      <c r="A3" s="9" t="s">
        <v>5</v>
      </c>
      <c r="B3" s="9"/>
      <c r="C3" s="9"/>
      <c r="D3" s="9"/>
      <c r="E3" s="9"/>
      <c r="F3" s="5" t="s">
        <v>1</v>
      </c>
      <c r="G3" s="5"/>
      <c r="H3" s="5"/>
      <c r="I3" s="1">
        <v>400</v>
      </c>
      <c r="K3" s="9" t="s">
        <v>6</v>
      </c>
      <c r="L3" s="9"/>
      <c r="M3" s="9"/>
      <c r="N3" s="9"/>
      <c r="O3" s="9"/>
      <c r="P3" s="9"/>
      <c r="Q3" s="8"/>
      <c r="R3" s="10">
        <f>U1*U2*1000</f>
        <v>5949.2957746478869</v>
      </c>
      <c r="T3" s="1" t="s">
        <v>7</v>
      </c>
      <c r="U3" s="1">
        <f>I4*F19/100</f>
        <v>38.4</v>
      </c>
    </row>
    <row r="4" spans="1:21" ht="15.75" customHeight="1" x14ac:dyDescent="0.25">
      <c r="A4" s="9"/>
      <c r="B4" s="9"/>
      <c r="C4" s="9"/>
      <c r="D4" s="9"/>
      <c r="E4" s="9"/>
      <c r="F4" s="5" t="s">
        <v>3</v>
      </c>
      <c r="G4" s="5"/>
      <c r="H4" s="5"/>
      <c r="I4" s="1">
        <v>480</v>
      </c>
      <c r="K4" s="9"/>
      <c r="L4" s="9"/>
      <c r="M4" s="9"/>
      <c r="N4" s="9"/>
      <c r="O4" s="9"/>
      <c r="P4" s="9"/>
      <c r="Q4" s="8"/>
      <c r="R4" s="10"/>
    </row>
    <row r="5" spans="1:21" ht="15.75" customHeight="1" x14ac:dyDescent="0.25">
      <c r="A5" s="5" t="s">
        <v>8</v>
      </c>
      <c r="B5" s="5"/>
      <c r="C5" s="5"/>
      <c r="D5" s="5"/>
      <c r="E5" s="5"/>
      <c r="F5" s="5"/>
      <c r="G5" s="5"/>
      <c r="H5" s="5"/>
      <c r="I5" s="1">
        <v>340</v>
      </c>
      <c r="K5" s="9" t="s">
        <v>9</v>
      </c>
      <c r="L5" s="9"/>
      <c r="M5" s="9"/>
      <c r="N5" s="9"/>
      <c r="O5" s="9"/>
      <c r="P5" s="9"/>
      <c r="Q5" s="8"/>
      <c r="R5" s="10">
        <f>U5*F15/100</f>
        <v>5.984</v>
      </c>
      <c r="T5" s="1" t="s">
        <v>10</v>
      </c>
      <c r="U5" s="1">
        <f>Q10*F10</f>
        <v>74.8</v>
      </c>
    </row>
    <row r="6" spans="1:21" ht="15.75" customHeight="1" x14ac:dyDescent="0.25">
      <c r="K6" s="9"/>
      <c r="L6" s="9"/>
      <c r="M6" s="9"/>
      <c r="N6" s="9"/>
      <c r="O6" s="9"/>
      <c r="P6" s="9"/>
      <c r="Q6" s="8"/>
      <c r="R6" s="10"/>
    </row>
    <row r="7" spans="1:21" ht="15.75" customHeight="1" x14ac:dyDescent="0.25">
      <c r="A7" s="5" t="s">
        <v>11</v>
      </c>
      <c r="B7" s="5"/>
      <c r="C7" s="5"/>
      <c r="D7" s="5"/>
      <c r="E7" s="5"/>
      <c r="F7" s="3">
        <v>450</v>
      </c>
      <c r="K7" s="9" t="s">
        <v>12</v>
      </c>
      <c r="L7" s="9"/>
      <c r="M7" s="9"/>
      <c r="N7" s="9"/>
      <c r="O7" s="9"/>
      <c r="P7" s="9"/>
      <c r="Q7" s="8"/>
      <c r="R7" s="10">
        <f>I5*F8*F14/100</f>
        <v>24.48</v>
      </c>
    </row>
    <row r="8" spans="1:21" ht="15.75" customHeight="1" x14ac:dyDescent="0.25">
      <c r="A8" s="9" t="s">
        <v>13</v>
      </c>
      <c r="B8" s="9"/>
      <c r="C8" s="9"/>
      <c r="D8" s="9"/>
      <c r="E8" s="9"/>
      <c r="F8" s="6">
        <v>0.6</v>
      </c>
      <c r="K8" s="9"/>
      <c r="L8" s="9"/>
      <c r="M8" s="9"/>
      <c r="N8" s="9"/>
      <c r="O8" s="9"/>
      <c r="P8" s="9"/>
      <c r="Q8" s="8"/>
      <c r="R8" s="10"/>
    </row>
    <row r="9" spans="1:21" ht="15.75" customHeight="1" x14ac:dyDescent="0.25">
      <c r="A9" s="9"/>
      <c r="B9" s="9"/>
      <c r="C9" s="9"/>
      <c r="D9" s="9"/>
      <c r="E9" s="9"/>
      <c r="F9" s="6"/>
      <c r="K9" s="5" t="s">
        <v>14</v>
      </c>
      <c r="L9" s="5"/>
      <c r="M9" s="5"/>
      <c r="N9" s="5"/>
      <c r="O9" s="5"/>
      <c r="P9" s="5"/>
      <c r="Q9" s="2"/>
      <c r="R9" s="4">
        <f>(I4*(F19/100)/I2)-(I3*(F19/100)/I1)*1000</f>
        <v>-26.63962441314554</v>
      </c>
    </row>
    <row r="10" spans="1:21" ht="15.75" customHeight="1" x14ac:dyDescent="0.25">
      <c r="A10" s="9" t="s">
        <v>15</v>
      </c>
      <c r="B10" s="9"/>
      <c r="C10" s="9"/>
      <c r="D10" s="9"/>
      <c r="E10" s="9"/>
      <c r="F10" s="6">
        <v>0.22</v>
      </c>
      <c r="K10" s="5" t="s">
        <v>16</v>
      </c>
      <c r="L10" s="5"/>
      <c r="M10" s="5"/>
      <c r="N10" s="5"/>
      <c r="O10" s="5"/>
      <c r="P10" s="5"/>
      <c r="Q10" s="4">
        <f>I5</f>
        <v>340</v>
      </c>
      <c r="R10" s="4">
        <f>I5-R5-R7+R9</f>
        <v>282.89637558685445</v>
      </c>
    </row>
    <row r="11" spans="1:21" x14ac:dyDescent="0.25">
      <c r="A11" s="9"/>
      <c r="B11" s="9"/>
      <c r="C11" s="9"/>
      <c r="D11" s="9"/>
      <c r="E11" s="9"/>
      <c r="F11" s="6"/>
      <c r="K11" s="5" t="s">
        <v>17</v>
      </c>
      <c r="L11" s="5"/>
      <c r="M11" s="5"/>
      <c r="N11" s="5"/>
      <c r="O11" s="5"/>
      <c r="P11" s="5"/>
      <c r="Q11" s="4">
        <f>F7-Q10</f>
        <v>110</v>
      </c>
      <c r="R11" s="4">
        <f>F7-R10</f>
        <v>167.10362441314555</v>
      </c>
    </row>
    <row r="12" spans="1:21" ht="15.75" customHeight="1" x14ac:dyDescent="0.25">
      <c r="A12" s="9" t="s">
        <v>18</v>
      </c>
      <c r="B12" s="9"/>
      <c r="C12" s="9"/>
      <c r="D12" s="9"/>
      <c r="E12" s="9"/>
      <c r="F12" s="6">
        <v>0.6</v>
      </c>
      <c r="K12" s="5" t="s">
        <v>19</v>
      </c>
      <c r="L12" s="5"/>
      <c r="M12" s="5"/>
      <c r="N12" s="5"/>
      <c r="O12" s="5"/>
      <c r="P12" s="5"/>
      <c r="Q12" s="4">
        <f>(F7-(I5*F8))*(F17/100)</f>
        <v>44.28</v>
      </c>
      <c r="R12" s="4">
        <f>(F7-(I5*F8)-R7)*(F17/100)</f>
        <v>39.873600000000003</v>
      </c>
    </row>
    <row r="13" spans="1:21" x14ac:dyDescent="0.25">
      <c r="A13" s="9"/>
      <c r="B13" s="9"/>
      <c r="C13" s="9"/>
      <c r="D13" s="9"/>
      <c r="E13" s="9"/>
      <c r="F13" s="6"/>
      <c r="K13" s="5" t="s">
        <v>20</v>
      </c>
      <c r="L13" s="5"/>
      <c r="M13" s="5"/>
      <c r="N13" s="5"/>
      <c r="O13" s="5"/>
      <c r="P13" s="5"/>
      <c r="Q13" s="4">
        <f>(Q11-Q12)*(F18/100)</f>
        <v>13.144</v>
      </c>
      <c r="R13" s="4">
        <f>(R11-R12)*(F18/100)</f>
        <v>25.446004882629111</v>
      </c>
    </row>
    <row r="14" spans="1:21" ht="15.75" customHeight="1" x14ac:dyDescent="0.25">
      <c r="A14" s="5" t="s">
        <v>21</v>
      </c>
      <c r="B14" s="5"/>
      <c r="C14" s="5"/>
      <c r="D14" s="5"/>
      <c r="E14" s="5"/>
      <c r="F14" s="3">
        <v>12</v>
      </c>
      <c r="K14" s="5" t="s">
        <v>22</v>
      </c>
      <c r="L14" s="5"/>
      <c r="M14" s="5"/>
      <c r="N14" s="5"/>
      <c r="O14" s="5"/>
      <c r="P14" s="5"/>
      <c r="Q14" s="4">
        <f>(F7-Q10)-(Q12+Q13)</f>
        <v>52.576000000000001</v>
      </c>
      <c r="R14" s="4">
        <f>(F7-R10)-(R12+R13)</f>
        <v>101.78401953051645</v>
      </c>
    </row>
    <row r="15" spans="1:21" ht="15.75" customHeight="1" x14ac:dyDescent="0.25">
      <c r="A15" s="9" t="s">
        <v>23</v>
      </c>
      <c r="B15" s="9"/>
      <c r="C15" s="9"/>
      <c r="D15" s="9"/>
      <c r="E15" s="9"/>
      <c r="F15" s="6">
        <v>8</v>
      </c>
      <c r="K15" s="5" t="s">
        <v>24</v>
      </c>
      <c r="L15" s="5"/>
      <c r="M15" s="5"/>
      <c r="N15" s="5"/>
      <c r="O15" s="5"/>
      <c r="P15" s="5"/>
      <c r="Q15" s="4">
        <f>Q14*I1</f>
        <v>63091.199999999997</v>
      </c>
      <c r="R15" s="4">
        <f>R14*I2</f>
        <v>144533.30773333335</v>
      </c>
    </row>
    <row r="16" spans="1:21" ht="15.75" customHeight="1" x14ac:dyDescent="0.25">
      <c r="A16" s="9"/>
      <c r="B16" s="9"/>
      <c r="C16" s="9"/>
      <c r="D16" s="9"/>
      <c r="E16" s="9"/>
      <c r="F16" s="6"/>
      <c r="K16" s="5" t="s">
        <v>25</v>
      </c>
      <c r="L16" s="5"/>
      <c r="M16" s="5"/>
      <c r="N16" s="5"/>
      <c r="O16" s="5"/>
      <c r="P16" s="5"/>
      <c r="Q16" s="4">
        <f>I3*1000</f>
        <v>400000</v>
      </c>
      <c r="R16" s="4">
        <f>I4*1000</f>
        <v>480000</v>
      </c>
    </row>
    <row r="17" spans="1:18" ht="15.75" customHeight="1" x14ac:dyDescent="0.25">
      <c r="A17" s="5" t="s">
        <v>26</v>
      </c>
      <c r="B17" s="5"/>
      <c r="C17" s="5"/>
      <c r="D17" s="5"/>
      <c r="E17" s="5"/>
      <c r="F17" s="3">
        <v>18</v>
      </c>
      <c r="K17" s="5" t="s">
        <v>27</v>
      </c>
      <c r="L17" s="5"/>
      <c r="M17" s="5"/>
      <c r="N17" s="5"/>
      <c r="O17" s="5"/>
      <c r="P17" s="5"/>
      <c r="Q17" s="4">
        <f>Q16/F12</f>
        <v>666666.66666666674</v>
      </c>
      <c r="R17" s="4">
        <f>R16/F12</f>
        <v>800000</v>
      </c>
    </row>
    <row r="18" spans="1:18" ht="15.75" customHeight="1" x14ac:dyDescent="0.25">
      <c r="A18" s="5" t="s">
        <v>28</v>
      </c>
      <c r="B18" s="5"/>
      <c r="C18" s="5"/>
      <c r="D18" s="5"/>
      <c r="E18" s="5"/>
      <c r="F18" s="3">
        <v>20</v>
      </c>
      <c r="K18" s="5" t="s">
        <v>29</v>
      </c>
      <c r="L18" s="5"/>
      <c r="M18" s="5"/>
      <c r="N18" s="5"/>
      <c r="O18" s="5"/>
      <c r="P18" s="5"/>
      <c r="Q18" s="4">
        <f>Q14/Q10*100</f>
        <v>15.463529411764707</v>
      </c>
      <c r="R18" s="4">
        <f>R14/R10*100</f>
        <v>35.979258949278005</v>
      </c>
    </row>
    <row r="19" spans="1:18" ht="15.75" customHeight="1" x14ac:dyDescent="0.25">
      <c r="A19" s="5" t="s">
        <v>30</v>
      </c>
      <c r="B19" s="5"/>
      <c r="C19" s="5"/>
      <c r="D19" s="5"/>
      <c r="E19" s="5"/>
      <c r="F19" s="3">
        <v>8</v>
      </c>
      <c r="K19" s="5" t="s">
        <v>31</v>
      </c>
      <c r="L19" s="5"/>
      <c r="M19" s="5"/>
      <c r="N19" s="5"/>
      <c r="O19" s="5"/>
      <c r="P19" s="5"/>
      <c r="Q19" s="4">
        <f>Q15/Q17*100</f>
        <v>9.4636799999999983</v>
      </c>
      <c r="R19" s="4">
        <f>R15/R17*100</f>
        <v>18.066663466666668</v>
      </c>
    </row>
    <row r="20" spans="1:18" ht="15.75" customHeight="1" x14ac:dyDescent="0.25">
      <c r="K20" s="5" t="s">
        <v>32</v>
      </c>
      <c r="L20" s="5"/>
      <c r="M20" s="5"/>
      <c r="N20" s="5"/>
      <c r="O20" s="5"/>
      <c r="P20" s="5"/>
      <c r="Q20" s="2"/>
      <c r="R20" s="4">
        <f>R18/Q18*100</f>
        <v>232.67171414247034</v>
      </c>
    </row>
    <row r="21" spans="1:18" ht="15.75" customHeight="1" x14ac:dyDescent="0.25">
      <c r="K21" s="5" t="s">
        <v>33</v>
      </c>
      <c r="L21" s="5"/>
      <c r="M21" s="5"/>
      <c r="N21" s="5"/>
      <c r="O21" s="5"/>
      <c r="P21" s="5"/>
      <c r="Q21" s="2"/>
      <c r="R21" s="4">
        <f>R19/Q19*100</f>
        <v>190.90526588670232</v>
      </c>
    </row>
    <row r="27" spans="1:18" ht="15.75" customHeight="1" x14ac:dyDescent="0.25"/>
  </sheetData>
  <mergeCells count="44">
    <mergeCell ref="A14:E14"/>
    <mergeCell ref="K2:O2"/>
    <mergeCell ref="F1:H1"/>
    <mergeCell ref="F2:H2"/>
    <mergeCell ref="F3:H3"/>
    <mergeCell ref="F4:H4"/>
    <mergeCell ref="A5:H5"/>
    <mergeCell ref="K21:P21"/>
    <mergeCell ref="Q1:R1"/>
    <mergeCell ref="Q3:Q4"/>
    <mergeCell ref="R3:R4"/>
    <mergeCell ref="R5:R6"/>
    <mergeCell ref="Q5:Q6"/>
    <mergeCell ref="Q7:Q8"/>
    <mergeCell ref="R7:R8"/>
    <mergeCell ref="K15:P15"/>
    <mergeCell ref="K16:P16"/>
    <mergeCell ref="K17:P17"/>
    <mergeCell ref="K18:P18"/>
    <mergeCell ref="K19:P19"/>
    <mergeCell ref="K11:P11"/>
    <mergeCell ref="K12:P12"/>
    <mergeCell ref="K13:P13"/>
    <mergeCell ref="K20:P20"/>
    <mergeCell ref="K9:P9"/>
    <mergeCell ref="K10:P10"/>
    <mergeCell ref="K3:P4"/>
    <mergeCell ref="K5:P6"/>
    <mergeCell ref="K7:P8"/>
    <mergeCell ref="K14:P14"/>
    <mergeCell ref="A8:E9"/>
    <mergeCell ref="A7:E7"/>
    <mergeCell ref="A10:E11"/>
    <mergeCell ref="A12:E13"/>
    <mergeCell ref="F8:F9"/>
    <mergeCell ref="F10:F11"/>
    <mergeCell ref="F12:F13"/>
    <mergeCell ref="A1:E2"/>
    <mergeCell ref="A3:E4"/>
    <mergeCell ref="A19:E19"/>
    <mergeCell ref="F15:F16"/>
    <mergeCell ref="A15:E16"/>
    <mergeCell ref="A17:E17"/>
    <mergeCell ref="A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Safronov</dc:creator>
  <cp:lastModifiedBy>Nikita Safronov</cp:lastModifiedBy>
  <cp:lastPrinted>2023-09-12T06:14:15Z</cp:lastPrinted>
  <dcterms:created xsi:type="dcterms:W3CDTF">2023-09-12T06:10:28Z</dcterms:created>
  <dcterms:modified xsi:type="dcterms:W3CDTF">2023-11-20T18:20:04Z</dcterms:modified>
</cp:coreProperties>
</file>