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Dev\bmstu-7th-term\economics\lab4\"/>
    </mc:Choice>
  </mc:AlternateContent>
  <xr:revisionPtr revIDLastSave="0" documentId="13_ncr:1_{5DEC3E33-6AA6-4634-8914-AADD49A8A6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7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7" l="1"/>
  <c r="R31" i="7"/>
  <c r="Q4" i="7"/>
  <c r="Q3" i="7"/>
  <c r="R3" i="7" s="1"/>
  <c r="R5" i="7" s="1"/>
  <c r="R12" i="7" l="1"/>
  <c r="R6" i="7"/>
  <c r="R7" i="7" s="1"/>
  <c r="R8" i="7" s="1"/>
  <c r="R32" i="7"/>
  <c r="T32" i="7"/>
  <c r="Q5" i="7"/>
  <c r="Q6" i="7" l="1"/>
  <c r="Q7" i="7" s="1"/>
  <c r="T35" i="7" s="1"/>
  <c r="Q14" i="7"/>
  <c r="R10" i="7" s="1"/>
  <c r="R14" i="7" s="1"/>
  <c r="T33" i="7"/>
  <c r="R33" i="7"/>
  <c r="R35" i="7" l="1"/>
  <c r="T34" i="7"/>
  <c r="T37" i="7" s="1"/>
  <c r="T38" i="7" s="1"/>
  <c r="T36" i="7"/>
  <c r="R15" i="7"/>
  <c r="R16" i="7" s="1"/>
  <c r="R17" i="7"/>
  <c r="R24" i="7"/>
  <c r="R22" i="7"/>
  <c r="R34" i="7"/>
  <c r="R37" i="7" s="1"/>
  <c r="R38" i="7" s="1"/>
  <c r="R36" i="7"/>
  <c r="R23" i="7"/>
  <c r="R19" i="7" l="1"/>
  <c r="R4" i="7" s="1"/>
  <c r="V31" i="7"/>
  <c r="V32" i="7" s="1"/>
  <c r="X31" i="7"/>
  <c r="X32" i="7" s="1"/>
  <c r="X35" i="7" l="1"/>
  <c r="X33" i="7"/>
  <c r="V35" i="7"/>
  <c r="V33" i="7"/>
  <c r="V36" i="7" l="1"/>
  <c r="V34" i="7"/>
  <c r="V37" i="7" s="1"/>
  <c r="V38" i="7" s="1"/>
  <c r="X36" i="7"/>
  <c r="X34" i="7"/>
  <c r="X37" i="7" s="1"/>
  <c r="X38" i="7" s="1"/>
</calcChain>
</file>

<file path=xl/sharedStrings.xml><?xml version="1.0" encoding="utf-8"?>
<sst xmlns="http://schemas.openxmlformats.org/spreadsheetml/2006/main" count="61" uniqueCount="53">
  <si>
    <t>Реконструкция</t>
  </si>
  <si>
    <t>До</t>
  </si>
  <si>
    <t>После</t>
  </si>
  <si>
    <t>Доля основных производственных рабочих в общей численности ППП</t>
  </si>
  <si>
    <t>Доля станочников в численности основных производственных рабочих</t>
  </si>
  <si>
    <t>Численность ППП, чел.</t>
  </si>
  <si>
    <t>Численность основных произв. рабочих, чел.</t>
  </si>
  <si>
    <t>Численность станочников, чел.</t>
  </si>
  <si>
    <t>Прирост валовой продукции после реконструкции, %</t>
  </si>
  <si>
    <t>Сокращение численности ППП в результате обновления оборудования, чел.</t>
  </si>
  <si>
    <t>Производительность нового оборудования, %</t>
  </si>
  <si>
    <t>Увеличение численности ППП (за исключением основных производственных рабочих), %</t>
  </si>
  <si>
    <t xml:space="preserve">Сокращение численности ППП в результате роста объема производства, чел. </t>
  </si>
  <si>
    <t>Коэффициент сокращения численности ППП за счет повышения уровня специализации</t>
  </si>
  <si>
    <t>Сокращение численности ППП в результате роста специализации, чел.</t>
  </si>
  <si>
    <t>Потребная численность ППП, чел., в том числе</t>
  </si>
  <si>
    <t xml:space="preserve"> - основных производственных рабочих, чел.</t>
  </si>
  <si>
    <t xml:space="preserve"> - станочников, чел.</t>
  </si>
  <si>
    <t>Рост производительности труда после реконструкции, %</t>
  </si>
  <si>
    <t>Количество человеко/часов, подлежащих отработке по бюджету рабочего времени, час</t>
  </si>
  <si>
    <t>Прирост производительности труда после реконструкции, %</t>
  </si>
  <si>
    <t>Количество человеко/дней, подлежащих отработке по бюджету рабочего времени, дни</t>
  </si>
  <si>
    <t>в т.ч. по факторам в результате:</t>
  </si>
  <si>
    <t xml:space="preserve"> - обновления парка оборудования, %</t>
  </si>
  <si>
    <t>Основные производственные рабочие</t>
  </si>
  <si>
    <t>Рабочие - станочники</t>
  </si>
  <si>
    <t xml:space="preserve"> - увеличения объема производства, %</t>
  </si>
  <si>
    <t xml:space="preserve"> - повышения специализации, %</t>
  </si>
  <si>
    <t>Доплаты по прогрессивным системам</t>
  </si>
  <si>
    <t>Премии повременщикам</t>
  </si>
  <si>
    <t>Доплаты</t>
  </si>
  <si>
    <t xml:space="preserve"> - за работу в ночное время</t>
  </si>
  <si>
    <t xml:space="preserve"> - за обучение учеников</t>
  </si>
  <si>
    <t xml:space="preserve"> - за условия работы</t>
  </si>
  <si>
    <t xml:space="preserve"> - кормящим матерям</t>
  </si>
  <si>
    <t xml:space="preserve"> - подросткам</t>
  </si>
  <si>
    <t xml:space="preserve"> - за очередные и дополнительные отпуска</t>
  </si>
  <si>
    <t xml:space="preserve"> - за выполнение гос. и общественных обязанностей</t>
  </si>
  <si>
    <t>Показатель</t>
  </si>
  <si>
    <t>Выработка до реконструкции, тыс.руб.</t>
  </si>
  <si>
    <t>Валовая продукция, тыс.руб.</t>
  </si>
  <si>
    <t>Фонд заработной платы по сдельным расценкам и тарифу основных производственных рабочих до реконструкции, тыс.руб.</t>
  </si>
  <si>
    <t>Фонд заработной платы по сдельным расценкам и тарифу рабочих-станочников до реконструкции, тыс.руб.</t>
  </si>
  <si>
    <t>Тарифный фонд заработной платы, тыс.руб.</t>
  </si>
  <si>
    <t>Фонд часовой заработной платы, тыс.руб.</t>
  </si>
  <si>
    <t>Фонд дневной заработной платы, тыс.руб.</t>
  </si>
  <si>
    <t>Фонд годовой заработной платы, тыс.руб.</t>
  </si>
  <si>
    <t>Объем валовой продукции до реконструкции, м.руб.</t>
  </si>
  <si>
    <t>Выработка, руб.</t>
  </si>
  <si>
    <t>Среднечасовая заработная плата одного рабочего, руб.</t>
  </si>
  <si>
    <t>Среднедневная заработная плата одного рабочего, руб.</t>
  </si>
  <si>
    <t>Среднегодовая заработная плата одного рабочего, руб.</t>
  </si>
  <si>
    <t>Среднемесячная заработная плата одного рабочего,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</si>
</sst>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distributed"/>
    </xf>
    <xf numFmtId="0" fontId="1" fillId="2" borderId="0" xfId="0" applyFont="1" applyFill="1" applyAlignment="1">
      <alignment horizontal="left" vertical="distributed"/>
    </xf>
    <xf numFmtId="0" fontId="1" fillId="2" borderId="0" xfId="0" applyFont="1" applyFill="1" applyAlignment="1">
      <alignment horizontal="left" vertical="distributed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</cellXfs>
  <cellStyles count="2">
    <cellStyle name="Обычный" xfId="0" builtinId="0"/>
    <cellStyle name="Обычный 2" xfId="1" xr:uid="{8A0167C9-A7AD-4695-8394-ED6EFE148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4920-1DF7-4CFC-A821-9454EDE03924}">
  <dimension ref="A1:Y38"/>
  <sheetViews>
    <sheetView tabSelected="1" topLeftCell="J1" workbookViewId="0">
      <selection activeCell="S11" sqref="S11"/>
    </sheetView>
  </sheetViews>
  <sheetFormatPr defaultRowHeight="15.75" x14ac:dyDescent="0.25"/>
  <cols>
    <col min="1" max="1" width="23.28515625" style="1" customWidth="1"/>
    <col min="2" max="2" width="17.28515625" style="1" customWidth="1"/>
    <col min="3" max="7" width="9.140625" style="1"/>
    <col min="8" max="8" width="12.140625" style="1" customWidth="1"/>
    <col min="9" max="9" width="12.5703125" style="1" customWidth="1"/>
    <col min="10" max="10" width="9.140625" style="1"/>
    <col min="11" max="11" width="22.42578125" style="1" customWidth="1"/>
    <col min="12" max="12" width="9.140625" style="1"/>
    <col min="13" max="13" width="11.5703125" style="1" customWidth="1"/>
    <col min="14" max="16384" width="9.140625" style="1"/>
  </cols>
  <sheetData>
    <row r="1" spans="1:18" x14ac:dyDescent="0.25">
      <c r="A1" s="6" t="s">
        <v>47</v>
      </c>
      <c r="B1" s="6"/>
      <c r="C1" s="6"/>
      <c r="D1" s="6"/>
      <c r="E1" s="6"/>
      <c r="F1" s="6"/>
      <c r="G1" s="7">
        <v>680</v>
      </c>
      <c r="L1" s="19" t="s">
        <v>38</v>
      </c>
      <c r="M1" s="19"/>
      <c r="N1" s="19"/>
      <c r="O1" s="19"/>
      <c r="P1" s="19"/>
      <c r="Q1" s="17" t="s">
        <v>0</v>
      </c>
      <c r="R1" s="17"/>
    </row>
    <row r="2" spans="1:18" x14ac:dyDescent="0.25">
      <c r="A2" s="6" t="s">
        <v>39</v>
      </c>
      <c r="B2" s="6"/>
      <c r="C2" s="6"/>
      <c r="D2" s="6"/>
      <c r="E2" s="6"/>
      <c r="F2" s="6"/>
      <c r="G2" s="2">
        <v>560</v>
      </c>
      <c r="L2" s="19"/>
      <c r="M2" s="19"/>
      <c r="N2" s="19"/>
      <c r="O2" s="19"/>
      <c r="P2" s="19"/>
      <c r="Q2" s="18" t="s">
        <v>1</v>
      </c>
      <c r="R2" s="18" t="s">
        <v>2</v>
      </c>
    </row>
    <row r="3" spans="1:18" x14ac:dyDescent="0.25">
      <c r="A3" s="6" t="s">
        <v>3</v>
      </c>
      <c r="B3" s="6"/>
      <c r="C3" s="6"/>
      <c r="D3" s="6"/>
      <c r="E3" s="6"/>
      <c r="F3" s="6"/>
      <c r="G3" s="5">
        <v>0.4</v>
      </c>
      <c r="L3" s="20" t="s">
        <v>40</v>
      </c>
      <c r="M3" s="20"/>
      <c r="N3" s="20"/>
      <c r="O3" s="20"/>
      <c r="P3" s="20"/>
      <c r="Q3" s="2">
        <f>G1*1000</f>
        <v>680000</v>
      </c>
      <c r="R3" s="2">
        <f>Q3*(1 + G8/100)</f>
        <v>816000</v>
      </c>
    </row>
    <row r="4" spans="1:18" x14ac:dyDescent="0.25">
      <c r="A4" s="6"/>
      <c r="B4" s="6"/>
      <c r="C4" s="6"/>
      <c r="D4" s="6"/>
      <c r="E4" s="6"/>
      <c r="F4" s="6"/>
      <c r="G4" s="5"/>
      <c r="L4" s="20" t="s">
        <v>48</v>
      </c>
      <c r="M4" s="20"/>
      <c r="N4" s="20"/>
      <c r="O4" s="20"/>
      <c r="P4" s="20"/>
      <c r="Q4" s="2">
        <f>G2</f>
        <v>560</v>
      </c>
      <c r="R4" s="11">
        <f>Q4*(1 + R19/100)</f>
        <v>794.80940794809396</v>
      </c>
    </row>
    <row r="5" spans="1:18" x14ac:dyDescent="0.25">
      <c r="A5" s="6" t="s">
        <v>4</v>
      </c>
      <c r="B5" s="6"/>
      <c r="C5" s="6"/>
      <c r="D5" s="6"/>
      <c r="E5" s="6"/>
      <c r="F5" s="6"/>
      <c r="G5" s="5">
        <v>0.26</v>
      </c>
      <c r="L5" s="20" t="s">
        <v>5</v>
      </c>
      <c r="M5" s="20"/>
      <c r="N5" s="20"/>
      <c r="O5" s="20"/>
      <c r="P5" s="20"/>
      <c r="Q5" s="11">
        <f>Q3/Q4</f>
        <v>1214.2857142857142</v>
      </c>
      <c r="R5" s="11">
        <f>R3/Q4</f>
        <v>1457.1428571428571</v>
      </c>
    </row>
    <row r="6" spans="1:18" x14ac:dyDescent="0.25">
      <c r="A6" s="6"/>
      <c r="B6" s="6"/>
      <c r="C6" s="6"/>
      <c r="D6" s="6"/>
      <c r="E6" s="6"/>
      <c r="F6" s="6"/>
      <c r="G6" s="5"/>
      <c r="L6" s="20" t="s">
        <v>6</v>
      </c>
      <c r="M6" s="20"/>
      <c r="N6" s="20"/>
      <c r="O6" s="20"/>
      <c r="P6" s="20"/>
      <c r="Q6" s="11">
        <f>Q5*G3</f>
        <v>485.71428571428572</v>
      </c>
      <c r="R6" s="11">
        <f>R5*G3</f>
        <v>582.85714285714289</v>
      </c>
    </row>
    <row r="7" spans="1:18" x14ac:dyDescent="0.25">
      <c r="L7" s="20" t="s">
        <v>7</v>
      </c>
      <c r="M7" s="20"/>
      <c r="N7" s="20"/>
      <c r="O7" s="20"/>
      <c r="P7" s="20"/>
      <c r="Q7" s="11">
        <f>Q6*G5</f>
        <v>126.28571428571429</v>
      </c>
      <c r="R7" s="11">
        <f>R6*G5</f>
        <v>151.54285714285714</v>
      </c>
    </row>
    <row r="8" spans="1:18" x14ac:dyDescent="0.25">
      <c r="A8" s="4" t="s">
        <v>8</v>
      </c>
      <c r="B8" s="4"/>
      <c r="C8" s="4"/>
      <c r="D8" s="4"/>
      <c r="E8" s="4"/>
      <c r="F8" s="4"/>
      <c r="G8" s="7">
        <v>20</v>
      </c>
      <c r="L8" s="21" t="s">
        <v>9</v>
      </c>
      <c r="M8" s="21"/>
      <c r="N8" s="21"/>
      <c r="O8" s="21"/>
      <c r="P8" s="21"/>
      <c r="Q8" s="8"/>
      <c r="R8" s="12">
        <f>R7-R7/(G9/100)</f>
        <v>34.971428571428575</v>
      </c>
    </row>
    <row r="9" spans="1:18" x14ac:dyDescent="0.25">
      <c r="A9" s="4" t="s">
        <v>10</v>
      </c>
      <c r="B9" s="4"/>
      <c r="C9" s="4"/>
      <c r="D9" s="4"/>
      <c r="E9" s="4"/>
      <c r="F9" s="4"/>
      <c r="G9" s="7">
        <v>130</v>
      </c>
      <c r="L9" s="21"/>
      <c r="M9" s="21"/>
      <c r="N9" s="21"/>
      <c r="O9" s="21"/>
      <c r="P9" s="21"/>
      <c r="Q9" s="8"/>
      <c r="R9" s="12"/>
    </row>
    <row r="10" spans="1:18" x14ac:dyDescent="0.25">
      <c r="A10" s="4" t="s">
        <v>11</v>
      </c>
      <c r="B10" s="4"/>
      <c r="C10" s="4"/>
      <c r="D10" s="4"/>
      <c r="E10" s="4"/>
      <c r="F10" s="4"/>
      <c r="G10" s="5">
        <v>5</v>
      </c>
      <c r="L10" s="21" t="s">
        <v>12</v>
      </c>
      <c r="M10" s="21"/>
      <c r="N10" s="21"/>
      <c r="O10" s="21"/>
      <c r="P10" s="21"/>
      <c r="Q10" s="8"/>
      <c r="R10" s="12">
        <f>Q14*((1+G8/100)/(1+G10/100) - 1)</f>
        <v>104.08163265306118</v>
      </c>
    </row>
    <row r="11" spans="1:18" x14ac:dyDescent="0.25">
      <c r="A11" s="4"/>
      <c r="B11" s="4"/>
      <c r="C11" s="4"/>
      <c r="D11" s="4"/>
      <c r="E11" s="4"/>
      <c r="F11" s="4"/>
      <c r="G11" s="5"/>
      <c r="L11" s="21"/>
      <c r="M11" s="21"/>
      <c r="N11" s="21"/>
      <c r="O11" s="21"/>
      <c r="P11" s="21"/>
      <c r="Q11" s="8"/>
      <c r="R11" s="12"/>
    </row>
    <row r="12" spans="1:18" x14ac:dyDescent="0.25">
      <c r="A12" s="4" t="s">
        <v>13</v>
      </c>
      <c r="B12" s="4"/>
      <c r="C12" s="4"/>
      <c r="D12" s="4"/>
      <c r="E12" s="4"/>
      <c r="F12" s="4"/>
      <c r="G12" s="5">
        <v>0.2</v>
      </c>
      <c r="L12" s="21" t="s">
        <v>14</v>
      </c>
      <c r="M12" s="21"/>
      <c r="N12" s="21"/>
      <c r="O12" s="21"/>
      <c r="P12" s="21"/>
      <c r="Q12" s="8"/>
      <c r="R12" s="12">
        <f>R5*G12</f>
        <v>291.42857142857144</v>
      </c>
    </row>
    <row r="13" spans="1:18" x14ac:dyDescent="0.25">
      <c r="A13" s="4"/>
      <c r="B13" s="4"/>
      <c r="C13" s="4"/>
      <c r="D13" s="4"/>
      <c r="E13" s="4"/>
      <c r="F13" s="4"/>
      <c r="G13" s="5"/>
      <c r="L13" s="21"/>
      <c r="M13" s="21"/>
      <c r="N13" s="21"/>
      <c r="O13" s="21"/>
      <c r="P13" s="21"/>
      <c r="Q13" s="8"/>
      <c r="R13" s="12"/>
    </row>
    <row r="14" spans="1:18" x14ac:dyDescent="0.25">
      <c r="A14" s="4" t="s">
        <v>41</v>
      </c>
      <c r="B14" s="4"/>
      <c r="C14" s="4"/>
      <c r="D14" s="4"/>
      <c r="E14" s="4"/>
      <c r="F14" s="4"/>
      <c r="G14" s="5">
        <v>218360</v>
      </c>
      <c r="L14" s="20" t="s">
        <v>15</v>
      </c>
      <c r="M14" s="20"/>
      <c r="N14" s="20"/>
      <c r="O14" s="20"/>
      <c r="P14" s="20"/>
      <c r="Q14" s="11">
        <f>Q5*(1-G3)</f>
        <v>728.57142857142856</v>
      </c>
      <c r="R14" s="11">
        <f>R5-(R8+R10+R12)</f>
        <v>1026.661224489796</v>
      </c>
    </row>
    <row r="15" spans="1:18" x14ac:dyDescent="0.25">
      <c r="A15" s="4"/>
      <c r="B15" s="4"/>
      <c r="C15" s="4"/>
      <c r="D15" s="4"/>
      <c r="E15" s="4"/>
      <c r="F15" s="4"/>
      <c r="G15" s="5"/>
      <c r="L15" s="20" t="s">
        <v>16</v>
      </c>
      <c r="M15" s="20"/>
      <c r="N15" s="20"/>
      <c r="O15" s="20"/>
      <c r="P15" s="20"/>
      <c r="Q15" s="9"/>
      <c r="R15" s="11">
        <f>R14*G3</f>
        <v>410.66448979591843</v>
      </c>
    </row>
    <row r="16" spans="1:18" x14ac:dyDescent="0.25">
      <c r="A16" s="4" t="s">
        <v>42</v>
      </c>
      <c r="B16" s="4"/>
      <c r="C16" s="4"/>
      <c r="D16" s="4"/>
      <c r="E16" s="4"/>
      <c r="F16" s="4"/>
      <c r="G16" s="5">
        <v>60260</v>
      </c>
      <c r="L16" s="20" t="s">
        <v>17</v>
      </c>
      <c r="M16" s="20"/>
      <c r="N16" s="20"/>
      <c r="O16" s="20"/>
      <c r="P16" s="20"/>
      <c r="Q16" s="9"/>
      <c r="R16" s="11">
        <f>R15*G5</f>
        <v>106.77276734693879</v>
      </c>
    </row>
    <row r="17" spans="1:25" x14ac:dyDescent="0.25">
      <c r="A17" s="4"/>
      <c r="B17" s="4"/>
      <c r="C17" s="4"/>
      <c r="D17" s="4"/>
      <c r="E17" s="4"/>
      <c r="F17" s="4"/>
      <c r="G17" s="5"/>
      <c r="L17" s="21" t="s">
        <v>18</v>
      </c>
      <c r="M17" s="21"/>
      <c r="N17" s="21"/>
      <c r="O17" s="21"/>
      <c r="P17" s="21"/>
      <c r="Q17" s="8"/>
      <c r="R17" s="12">
        <f>R5/R14*100</f>
        <v>141.93025141930249</v>
      </c>
    </row>
    <row r="18" spans="1:25" x14ac:dyDescent="0.25">
      <c r="A18" s="4" t="s">
        <v>19</v>
      </c>
      <c r="B18" s="4"/>
      <c r="C18" s="4"/>
      <c r="D18" s="4"/>
      <c r="E18" s="4"/>
      <c r="F18" s="4"/>
      <c r="G18" s="5">
        <v>2040</v>
      </c>
      <c r="L18" s="21"/>
      <c r="M18" s="21"/>
      <c r="N18" s="21"/>
      <c r="O18" s="21"/>
      <c r="P18" s="21"/>
      <c r="Q18" s="8"/>
      <c r="R18" s="12"/>
    </row>
    <row r="19" spans="1:25" x14ac:dyDescent="0.25">
      <c r="A19" s="4"/>
      <c r="B19" s="4"/>
      <c r="C19" s="4"/>
      <c r="D19" s="4"/>
      <c r="E19" s="4"/>
      <c r="F19" s="4"/>
      <c r="G19" s="5"/>
      <c r="L19" s="21" t="s">
        <v>20</v>
      </c>
      <c r="M19" s="21"/>
      <c r="N19" s="21"/>
      <c r="O19" s="21"/>
      <c r="P19" s="21"/>
      <c r="Q19" s="8"/>
      <c r="R19" s="12">
        <f>R17-100</f>
        <v>41.930251419302493</v>
      </c>
    </row>
    <row r="20" spans="1:25" x14ac:dyDescent="0.25">
      <c r="A20" s="4" t="s">
        <v>21</v>
      </c>
      <c r="B20" s="4"/>
      <c r="C20" s="4"/>
      <c r="D20" s="4"/>
      <c r="E20" s="4"/>
      <c r="F20" s="4"/>
      <c r="G20" s="5">
        <v>255</v>
      </c>
      <c r="L20" s="21"/>
      <c r="M20" s="21"/>
      <c r="N20" s="21"/>
      <c r="O20" s="21"/>
      <c r="P20" s="21"/>
      <c r="Q20" s="8"/>
      <c r="R20" s="12"/>
    </row>
    <row r="21" spans="1:25" x14ac:dyDescent="0.25">
      <c r="A21" s="4"/>
      <c r="B21" s="4"/>
      <c r="C21" s="4"/>
      <c r="D21" s="4"/>
      <c r="E21" s="4"/>
      <c r="F21" s="4"/>
      <c r="G21" s="5"/>
      <c r="L21" s="20" t="s">
        <v>22</v>
      </c>
      <c r="M21" s="20"/>
      <c r="N21" s="20"/>
      <c r="O21" s="20"/>
      <c r="P21" s="20"/>
      <c r="Q21" s="9"/>
      <c r="R21" s="13"/>
    </row>
    <row r="22" spans="1:25" x14ac:dyDescent="0.25">
      <c r="L22" s="20" t="s">
        <v>23</v>
      </c>
      <c r="M22" s="20"/>
      <c r="N22" s="20"/>
      <c r="O22" s="20"/>
      <c r="P22" s="20"/>
      <c r="Q22" s="9"/>
      <c r="R22" s="11">
        <f>R8/R14*100</f>
        <v>3.4063260340632602</v>
      </c>
    </row>
    <row r="23" spans="1:25" x14ac:dyDescent="0.25">
      <c r="G23" s="14" t="s">
        <v>24</v>
      </c>
      <c r="H23" s="14"/>
      <c r="I23" s="3" t="s">
        <v>25</v>
      </c>
      <c r="J23" s="3"/>
      <c r="L23" s="20" t="s">
        <v>26</v>
      </c>
      <c r="M23" s="20"/>
      <c r="N23" s="20"/>
      <c r="O23" s="20"/>
      <c r="P23" s="20"/>
      <c r="Q23" s="9"/>
      <c r="R23" s="11">
        <f>R10/R14*100</f>
        <v>10.137875101378745</v>
      </c>
    </row>
    <row r="24" spans="1:25" x14ac:dyDescent="0.25">
      <c r="G24" s="14"/>
      <c r="H24" s="14"/>
      <c r="I24" s="3"/>
      <c r="J24" s="3"/>
      <c r="L24" s="20" t="s">
        <v>27</v>
      </c>
      <c r="M24" s="20"/>
      <c r="N24" s="20"/>
      <c r="O24" s="20"/>
      <c r="P24" s="20"/>
      <c r="Q24" s="9"/>
      <c r="R24" s="11">
        <f>R12/R14*100</f>
        <v>28.386050283860502</v>
      </c>
    </row>
    <row r="25" spans="1:25" x14ac:dyDescent="0.25">
      <c r="G25" s="14"/>
      <c r="H25" s="14"/>
      <c r="I25" s="3"/>
      <c r="J25" s="3"/>
    </row>
    <row r="26" spans="1:25" x14ac:dyDescent="0.25">
      <c r="A26" s="10" t="s">
        <v>28</v>
      </c>
      <c r="B26" s="10"/>
      <c r="C26" s="10"/>
      <c r="D26" s="10"/>
      <c r="E26" s="10"/>
      <c r="F26" s="10"/>
      <c r="G26" s="5">
        <v>4680</v>
      </c>
      <c r="H26" s="5"/>
      <c r="I26" s="5">
        <v>10520</v>
      </c>
      <c r="J26" s="5"/>
      <c r="L26" s="19" t="s">
        <v>38</v>
      </c>
      <c r="M26" s="19"/>
      <c r="N26" s="19"/>
      <c r="O26" s="19"/>
      <c r="P26" s="19"/>
      <c r="Q26" s="19"/>
      <c r="R26" s="22" t="s">
        <v>0</v>
      </c>
      <c r="S26" s="22"/>
      <c r="T26" s="22"/>
      <c r="U26" s="22"/>
      <c r="V26" s="22"/>
      <c r="W26" s="22"/>
      <c r="X26" s="22"/>
      <c r="Y26" s="22"/>
    </row>
    <row r="27" spans="1:25" ht="15.75" customHeight="1" x14ac:dyDescent="0.25">
      <c r="A27" s="10" t="s">
        <v>29</v>
      </c>
      <c r="B27" s="10"/>
      <c r="C27" s="10"/>
      <c r="D27" s="10"/>
      <c r="E27" s="10"/>
      <c r="F27" s="10"/>
      <c r="G27" s="5">
        <v>1240</v>
      </c>
      <c r="H27" s="5"/>
      <c r="I27" s="5">
        <v>2300</v>
      </c>
      <c r="J27" s="5"/>
      <c r="L27" s="19"/>
      <c r="M27" s="19"/>
      <c r="N27" s="19"/>
      <c r="O27" s="19"/>
      <c r="P27" s="19"/>
      <c r="Q27" s="19"/>
      <c r="R27" s="22" t="s">
        <v>1</v>
      </c>
      <c r="S27" s="22"/>
      <c r="T27" s="22"/>
      <c r="U27" s="22"/>
      <c r="V27" s="22" t="s">
        <v>2</v>
      </c>
      <c r="W27" s="22"/>
      <c r="X27" s="22"/>
      <c r="Y27" s="22"/>
    </row>
    <row r="28" spans="1:25" x14ac:dyDescent="0.25">
      <c r="A28" s="8" t="s">
        <v>30</v>
      </c>
      <c r="B28" s="8"/>
      <c r="C28" s="8"/>
      <c r="D28" s="8"/>
      <c r="E28" s="8"/>
      <c r="F28" s="8"/>
      <c r="G28" s="2"/>
      <c r="H28" s="2"/>
      <c r="I28" s="2"/>
      <c r="J28" s="2"/>
      <c r="L28" s="19"/>
      <c r="M28" s="19"/>
      <c r="N28" s="19"/>
      <c r="O28" s="19"/>
      <c r="P28" s="19"/>
      <c r="Q28" s="19"/>
      <c r="R28" s="23" t="s">
        <v>24</v>
      </c>
      <c r="S28" s="23"/>
      <c r="T28" s="24" t="s">
        <v>25</v>
      </c>
      <c r="U28" s="24"/>
      <c r="V28" s="23" t="s">
        <v>24</v>
      </c>
      <c r="W28" s="23"/>
      <c r="X28" s="24" t="s">
        <v>25</v>
      </c>
      <c r="Y28" s="24"/>
    </row>
    <row r="29" spans="1:25" x14ac:dyDescent="0.25">
      <c r="A29" s="10" t="s">
        <v>31</v>
      </c>
      <c r="B29" s="10"/>
      <c r="C29" s="10"/>
      <c r="D29" s="10"/>
      <c r="E29" s="10"/>
      <c r="F29" s="10"/>
      <c r="G29" s="5">
        <v>1840</v>
      </c>
      <c r="H29" s="5"/>
      <c r="I29" s="5">
        <v>120</v>
      </c>
      <c r="J29" s="5"/>
      <c r="L29" s="19"/>
      <c r="M29" s="19"/>
      <c r="N29" s="19"/>
      <c r="O29" s="19"/>
      <c r="P29" s="19"/>
      <c r="Q29" s="19"/>
      <c r="R29" s="23"/>
      <c r="S29" s="23"/>
      <c r="T29" s="24"/>
      <c r="U29" s="24"/>
      <c r="V29" s="23"/>
      <c r="W29" s="23"/>
      <c r="X29" s="24"/>
      <c r="Y29" s="24"/>
    </row>
    <row r="30" spans="1:25" x14ac:dyDescent="0.25">
      <c r="A30" s="10" t="s">
        <v>32</v>
      </c>
      <c r="B30" s="10"/>
      <c r="C30" s="10"/>
      <c r="D30" s="10"/>
      <c r="E30" s="10"/>
      <c r="F30" s="10"/>
      <c r="G30" s="5">
        <v>450</v>
      </c>
      <c r="H30" s="5"/>
      <c r="I30" s="5">
        <v>40</v>
      </c>
      <c r="J30" s="5"/>
      <c r="L30" s="19"/>
      <c r="M30" s="19"/>
      <c r="N30" s="19"/>
      <c r="O30" s="19"/>
      <c r="P30" s="19"/>
      <c r="Q30" s="19"/>
      <c r="R30" s="23"/>
      <c r="S30" s="23"/>
      <c r="T30" s="24"/>
      <c r="U30" s="24"/>
      <c r="V30" s="23"/>
      <c r="W30" s="23"/>
      <c r="X30" s="24"/>
      <c r="Y30" s="24"/>
    </row>
    <row r="31" spans="1:25" x14ac:dyDescent="0.25">
      <c r="A31" s="10" t="s">
        <v>33</v>
      </c>
      <c r="B31" s="10"/>
      <c r="C31" s="10"/>
      <c r="D31" s="10"/>
      <c r="E31" s="10"/>
      <c r="F31" s="10"/>
      <c r="G31" s="5">
        <v>250</v>
      </c>
      <c r="H31" s="5"/>
      <c r="I31" s="2"/>
      <c r="J31" s="2"/>
      <c r="L31" s="19" t="s">
        <v>43</v>
      </c>
      <c r="M31" s="19"/>
      <c r="N31" s="19"/>
      <c r="O31" s="19"/>
      <c r="P31" s="19"/>
      <c r="Q31" s="19"/>
      <c r="R31" s="15">
        <f>G14</f>
        <v>218360</v>
      </c>
      <c r="S31" s="15"/>
      <c r="T31" s="15">
        <f>G16</f>
        <v>60260</v>
      </c>
      <c r="U31" s="15"/>
      <c r="V31" s="16">
        <f>R31*(R3/Q3) / (R17/100)</f>
        <v>184620.2605714286</v>
      </c>
      <c r="W31" s="16"/>
      <c r="X31" s="16">
        <f>T31*(R3/Q3) / (R17/100)</f>
        <v>50948.969142857153</v>
      </c>
      <c r="Y31" s="16"/>
    </row>
    <row r="32" spans="1:25" x14ac:dyDescent="0.25">
      <c r="A32" s="10" t="s">
        <v>34</v>
      </c>
      <c r="B32" s="10"/>
      <c r="C32" s="10"/>
      <c r="D32" s="10"/>
      <c r="E32" s="10"/>
      <c r="F32" s="10"/>
      <c r="G32" s="5">
        <v>180</v>
      </c>
      <c r="H32" s="5"/>
      <c r="I32" s="5">
        <v>6</v>
      </c>
      <c r="J32" s="5"/>
      <c r="L32" s="19" t="s">
        <v>44</v>
      </c>
      <c r="M32" s="19"/>
      <c r="N32" s="19"/>
      <c r="O32" s="19"/>
      <c r="P32" s="19"/>
      <c r="Q32" s="19"/>
      <c r="R32" s="15">
        <f>R31+G26+G29+G31+G30+G27</f>
        <v>226820</v>
      </c>
      <c r="S32" s="15"/>
      <c r="T32" s="15">
        <f>T31+I26+I29+I30+I27</f>
        <v>73240</v>
      </c>
      <c r="U32" s="15"/>
      <c r="V32" s="16">
        <f>V31+G26+G29+G31+G30+G27</f>
        <v>193080.2605714286</v>
      </c>
      <c r="W32" s="16"/>
      <c r="X32" s="16">
        <f>X31+I26+I29+I30+I27</f>
        <v>63928.969142857153</v>
      </c>
      <c r="Y32" s="16"/>
    </row>
    <row r="33" spans="1:25" x14ac:dyDescent="0.25">
      <c r="A33" s="10" t="s">
        <v>35</v>
      </c>
      <c r="B33" s="10"/>
      <c r="C33" s="10"/>
      <c r="D33" s="10"/>
      <c r="E33" s="10"/>
      <c r="F33" s="10"/>
      <c r="G33" s="5">
        <v>2</v>
      </c>
      <c r="H33" s="5"/>
      <c r="I33" s="5">
        <v>60</v>
      </c>
      <c r="J33" s="5"/>
      <c r="L33" s="19" t="s">
        <v>45</v>
      </c>
      <c r="M33" s="19"/>
      <c r="N33" s="19"/>
      <c r="O33" s="19"/>
      <c r="P33" s="19"/>
      <c r="Q33" s="19"/>
      <c r="R33" s="15">
        <f>R32+G33+G32</f>
        <v>227002</v>
      </c>
      <c r="S33" s="15"/>
      <c r="T33" s="15">
        <f>T32+I33+I32</f>
        <v>73306</v>
      </c>
      <c r="U33" s="15"/>
      <c r="V33" s="16">
        <f>V32+G33+G32</f>
        <v>193262.2605714286</v>
      </c>
      <c r="W33" s="16"/>
      <c r="X33" s="16">
        <f>X32+I33+I32</f>
        <v>63994.969142857153</v>
      </c>
      <c r="Y33" s="16"/>
    </row>
    <row r="34" spans="1:25" x14ac:dyDescent="0.25">
      <c r="A34" s="10" t="s">
        <v>36</v>
      </c>
      <c r="B34" s="10"/>
      <c r="C34" s="10"/>
      <c r="D34" s="10"/>
      <c r="E34" s="10"/>
      <c r="F34" s="10"/>
      <c r="G34" s="5">
        <v>11770</v>
      </c>
      <c r="H34" s="5"/>
      <c r="I34" s="5">
        <v>3880</v>
      </c>
      <c r="J34" s="5"/>
      <c r="L34" s="19" t="s">
        <v>46</v>
      </c>
      <c r="M34" s="19"/>
      <c r="N34" s="19"/>
      <c r="O34" s="19"/>
      <c r="P34" s="19"/>
      <c r="Q34" s="19"/>
      <c r="R34" s="15">
        <f>R33+G35+G34</f>
        <v>239542</v>
      </c>
      <c r="S34" s="15"/>
      <c r="T34" s="15">
        <f>T33+I34+I35</f>
        <v>77436</v>
      </c>
      <c r="U34" s="15"/>
      <c r="V34" s="16">
        <f>V33+G35+G34</f>
        <v>205802.2605714286</v>
      </c>
      <c r="W34" s="16"/>
      <c r="X34" s="16">
        <f>X33+I34+I35</f>
        <v>68124.969142857153</v>
      </c>
      <c r="Y34" s="16"/>
    </row>
    <row r="35" spans="1:25" x14ac:dyDescent="0.25">
      <c r="A35" s="10" t="s">
        <v>37</v>
      </c>
      <c r="B35" s="10"/>
      <c r="C35" s="10"/>
      <c r="D35" s="10"/>
      <c r="E35" s="10"/>
      <c r="F35" s="10"/>
      <c r="G35" s="5">
        <v>770</v>
      </c>
      <c r="H35" s="5"/>
      <c r="I35" s="5">
        <v>250</v>
      </c>
      <c r="J35" s="5"/>
      <c r="L35" s="19" t="s">
        <v>49</v>
      </c>
      <c r="M35" s="19"/>
      <c r="N35" s="19"/>
      <c r="O35" s="19"/>
      <c r="P35" s="19"/>
      <c r="Q35" s="19"/>
      <c r="R35" s="16">
        <f>R32/(Q6*G18) * 1000</f>
        <v>228.91291810841986</v>
      </c>
      <c r="S35" s="16"/>
      <c r="T35" s="16">
        <f>T32/(Q7*G18) * 1000</f>
        <v>284.2915446721675</v>
      </c>
      <c r="U35" s="16"/>
      <c r="V35" s="16">
        <f>V32/(R15*G18) * 1000</f>
        <v>230.47326687938667</v>
      </c>
      <c r="W35" s="16"/>
      <c r="X35" s="16">
        <f>X32/(R16*G18) * 1000</f>
        <v>293.49927655394112</v>
      </c>
      <c r="Y35" s="16"/>
    </row>
    <row r="36" spans="1:25" x14ac:dyDescent="0.25">
      <c r="L36" s="19" t="s">
        <v>50</v>
      </c>
      <c r="M36" s="19"/>
      <c r="N36" s="19"/>
      <c r="O36" s="19"/>
      <c r="P36" s="19"/>
      <c r="Q36" s="19"/>
      <c r="R36" s="16">
        <f>R33/(Q6*G20) * 1000</f>
        <v>1832.7727797001155</v>
      </c>
      <c r="S36" s="16"/>
      <c r="T36" s="16">
        <f>T33/(Q7*G20) * 1000</f>
        <v>2276.3818649631794</v>
      </c>
      <c r="U36" s="16"/>
      <c r="V36" s="16">
        <f>V33/(R15*G20) * 1000</f>
        <v>1845.5241121622385</v>
      </c>
      <c r="W36" s="16"/>
      <c r="X36" s="16">
        <f>X33/(R16*G20) * 1000</f>
        <v>2350.4182718227285</v>
      </c>
      <c r="Y36" s="16"/>
    </row>
    <row r="37" spans="1:25" x14ac:dyDescent="0.25">
      <c r="L37" s="19" t="s">
        <v>51</v>
      </c>
      <c r="M37" s="19"/>
      <c r="N37" s="19"/>
      <c r="O37" s="19"/>
      <c r="P37" s="19"/>
      <c r="Q37" s="19"/>
      <c r="R37" s="16">
        <f>R34/Q6 * 1000</f>
        <v>493174.70588235295</v>
      </c>
      <c r="S37" s="16"/>
      <c r="T37" s="16">
        <f>T34/Q7 * 1000</f>
        <v>613180.99547511304</v>
      </c>
      <c r="U37" s="16"/>
      <c r="V37" s="16">
        <f>V34/R15 * 1000</f>
        <v>501144.52475231781</v>
      </c>
      <c r="W37" s="16"/>
      <c r="X37" s="16">
        <f>X34/R16 * 1000</f>
        <v>638036.9342821039</v>
      </c>
      <c r="Y37" s="16"/>
    </row>
    <row r="38" spans="1:25" x14ac:dyDescent="0.25">
      <c r="L38" s="19" t="s">
        <v>52</v>
      </c>
      <c r="M38" s="19"/>
      <c r="N38" s="19"/>
      <c r="O38" s="19"/>
      <c r="P38" s="19"/>
      <c r="Q38" s="19"/>
      <c r="R38" s="16">
        <f>R37/12</f>
        <v>41097.892156862748</v>
      </c>
      <c r="S38" s="16"/>
      <c r="T38" s="16">
        <f>T37/12</f>
        <v>51098.416289592751</v>
      </c>
      <c r="U38" s="16"/>
      <c r="V38" s="16">
        <f>V37/12</f>
        <v>41762.043729359815</v>
      </c>
      <c r="W38" s="16"/>
      <c r="X38" s="16">
        <f>X37/12</f>
        <v>53169.744523508656</v>
      </c>
      <c r="Y38" s="16"/>
    </row>
  </sheetData>
  <mergeCells count="126">
    <mergeCell ref="X38:Y38"/>
    <mergeCell ref="V33:W33"/>
    <mergeCell ref="X33:Y33"/>
    <mergeCell ref="V34:W34"/>
    <mergeCell ref="X34:Y34"/>
    <mergeCell ref="V35:W35"/>
    <mergeCell ref="X35:Y35"/>
    <mergeCell ref="L1:P2"/>
    <mergeCell ref="L26:Q30"/>
    <mergeCell ref="R8:R9"/>
    <mergeCell ref="R10:R11"/>
    <mergeCell ref="Q10:Q11"/>
    <mergeCell ref="Q12:Q13"/>
    <mergeCell ref="R12:R13"/>
    <mergeCell ref="Q17:Q18"/>
    <mergeCell ref="R17:R18"/>
    <mergeCell ref="L19:P20"/>
    <mergeCell ref="L21:P21"/>
    <mergeCell ref="T37:U37"/>
    <mergeCell ref="R38:S38"/>
    <mergeCell ref="T38:U38"/>
    <mergeCell ref="T31:U31"/>
    <mergeCell ref="R32:S32"/>
    <mergeCell ref="T32:U32"/>
    <mergeCell ref="R33:S33"/>
    <mergeCell ref="T33:U33"/>
    <mergeCell ref="R34:S34"/>
    <mergeCell ref="T34:U34"/>
    <mergeCell ref="T35:U35"/>
    <mergeCell ref="R36:S36"/>
    <mergeCell ref="T36:U36"/>
    <mergeCell ref="V28:W30"/>
    <mergeCell ref="X28:Y30"/>
    <mergeCell ref="V31:W31"/>
    <mergeCell ref="L31:Q31"/>
    <mergeCell ref="L32:Q32"/>
    <mergeCell ref="L33:Q33"/>
    <mergeCell ref="L34:Q34"/>
    <mergeCell ref="X31:Y31"/>
    <mergeCell ref="V32:W32"/>
    <mergeCell ref="X32:Y32"/>
    <mergeCell ref="R28:S30"/>
    <mergeCell ref="T28:U30"/>
    <mergeCell ref="L10:P11"/>
    <mergeCell ref="L12:P13"/>
    <mergeCell ref="L14:P14"/>
    <mergeCell ref="L15:P15"/>
    <mergeCell ref="L16:P16"/>
    <mergeCell ref="L17:P18"/>
    <mergeCell ref="L37:Q37"/>
    <mergeCell ref="L38:Q38"/>
    <mergeCell ref="R31:S31"/>
    <mergeCell ref="R35:S35"/>
    <mergeCell ref="R37:S37"/>
    <mergeCell ref="R26:Y26"/>
    <mergeCell ref="R27:U27"/>
    <mergeCell ref="V27:Y27"/>
    <mergeCell ref="L35:Q35"/>
    <mergeCell ref="L36:Q36"/>
    <mergeCell ref="R19:R20"/>
    <mergeCell ref="L22:P22"/>
    <mergeCell ref="L23:P23"/>
    <mergeCell ref="V36:W36"/>
    <mergeCell ref="X36:Y36"/>
    <mergeCell ref="V37:W37"/>
    <mergeCell ref="X37:Y37"/>
    <mergeCell ref="V38:W38"/>
    <mergeCell ref="A2:F2"/>
    <mergeCell ref="A1:F1"/>
    <mergeCell ref="L4:P4"/>
    <mergeCell ref="L3:P3"/>
    <mergeCell ref="A3:F4"/>
    <mergeCell ref="G3:G4"/>
    <mergeCell ref="A9:F9"/>
    <mergeCell ref="A8:F8"/>
    <mergeCell ref="G10:G11"/>
    <mergeCell ref="G12:G13"/>
    <mergeCell ref="A12:F13"/>
    <mergeCell ref="A10:F11"/>
    <mergeCell ref="A5:F6"/>
    <mergeCell ref="G5:G6"/>
    <mergeCell ref="A16:F17"/>
    <mergeCell ref="A18:F19"/>
    <mergeCell ref="A20:F21"/>
    <mergeCell ref="G14:G15"/>
    <mergeCell ref="G16:G17"/>
    <mergeCell ref="G18:G19"/>
    <mergeCell ref="G20:G21"/>
    <mergeCell ref="A14:F15"/>
    <mergeCell ref="A32:F32"/>
    <mergeCell ref="A33:F33"/>
    <mergeCell ref="A34:F34"/>
    <mergeCell ref="A26:F26"/>
    <mergeCell ref="A27:F27"/>
    <mergeCell ref="A28:F28"/>
    <mergeCell ref="A29:F29"/>
    <mergeCell ref="A30:F30"/>
    <mergeCell ref="A31:F31"/>
    <mergeCell ref="G30:H30"/>
    <mergeCell ref="G31:H31"/>
    <mergeCell ref="G32:H32"/>
    <mergeCell ref="I32:J32"/>
    <mergeCell ref="G33:H33"/>
    <mergeCell ref="I33:J33"/>
    <mergeCell ref="G23:H25"/>
    <mergeCell ref="I23:J25"/>
    <mergeCell ref="G26:H26"/>
    <mergeCell ref="A35:F35"/>
    <mergeCell ref="Q1:R1"/>
    <mergeCell ref="L6:P6"/>
    <mergeCell ref="I26:J26"/>
    <mergeCell ref="G27:H27"/>
    <mergeCell ref="I27:J27"/>
    <mergeCell ref="G29:H29"/>
    <mergeCell ref="I29:J29"/>
    <mergeCell ref="I30:J30"/>
    <mergeCell ref="L5:P5"/>
    <mergeCell ref="L7:P7"/>
    <mergeCell ref="L8:P9"/>
    <mergeCell ref="G34:H34"/>
    <mergeCell ref="I34:J34"/>
    <mergeCell ref="G35:H35"/>
    <mergeCell ref="I35:J35"/>
    <mergeCell ref="L24:P24"/>
    <mergeCell ref="Q8:Q9"/>
    <mergeCell ref="Q19:Q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Safronov</dc:creator>
  <cp:lastModifiedBy>Nikita Safronov</cp:lastModifiedBy>
  <cp:lastPrinted>2023-09-12T06:14:15Z</cp:lastPrinted>
  <dcterms:created xsi:type="dcterms:W3CDTF">2023-09-12T06:10:28Z</dcterms:created>
  <dcterms:modified xsi:type="dcterms:W3CDTF">2023-11-06T12:53:51Z</dcterms:modified>
</cp:coreProperties>
</file>