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8920" windowHeight="15720" activeTab="3"/>
  </bookViews>
  <sheets>
    <sheet name="Линейный_метод" sheetId="2" r:id="rId1"/>
    <sheet name="Метод_уменьшаемого_остатка" sheetId="3" r:id="rId2"/>
    <sheet name="Метод лет полезного использован" sheetId="4" r:id="rId3"/>
    <sheet name="Экономия налога на прибыль" sheetId="5" r:id="rId4"/>
    <sheet name="Собственные источники" sheetId="6" r:id="rId5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9" i="4"/>
  <c r="H3" i="4"/>
  <c r="D9" i="3"/>
  <c r="D4" i="3"/>
  <c r="D5" i="3"/>
  <c r="D3" i="3"/>
  <c r="D2" i="3"/>
  <c r="C13" i="3"/>
  <c r="C12" i="3"/>
  <c r="C11" i="3"/>
  <c r="G4" i="2"/>
  <c r="G5" i="2"/>
  <c r="G6" i="2"/>
  <c r="G7" i="2"/>
  <c r="G8" i="2"/>
  <c r="G9" i="2"/>
  <c r="G3" i="2"/>
  <c r="E2" i="5"/>
  <c r="D2" i="5" l="1"/>
  <c r="C3" i="5"/>
  <c r="D3" i="5" s="1"/>
  <c r="E3" i="5" s="1"/>
  <c r="C2" i="5"/>
  <c r="B3" i="5"/>
  <c r="B4" i="5"/>
  <c r="B5" i="5"/>
  <c r="B6" i="5"/>
  <c r="B7" i="5"/>
  <c r="B8" i="5"/>
  <c r="B9" i="5"/>
  <c r="B2" i="5"/>
  <c r="A4" i="5"/>
  <c r="A5" i="5" s="1"/>
  <c r="A6" i="5" s="1"/>
  <c r="A7" i="5" s="1"/>
  <c r="A8" i="5" s="1"/>
  <c r="A9" i="5" s="1"/>
  <c r="A3" i="5"/>
  <c r="B8" i="3"/>
  <c r="D3" i="2"/>
  <c r="D4" i="2"/>
  <c r="D5" i="2"/>
  <c r="D6" i="2"/>
  <c r="D7" i="2"/>
  <c r="D8" i="2"/>
  <c r="D9" i="2"/>
  <c r="D2" i="2"/>
  <c r="B8" i="2"/>
  <c r="E2" i="4"/>
  <c r="E4" i="4"/>
  <c r="E6" i="4"/>
  <c r="E7" i="4"/>
  <c r="E8" i="4"/>
  <c r="D9" i="4"/>
  <c r="D8" i="4"/>
  <c r="D7" i="4"/>
  <c r="D6" i="4"/>
  <c r="D5" i="4"/>
  <c r="D4" i="4"/>
  <c r="D3" i="4"/>
  <c r="C3" i="4"/>
  <c r="C4" i="4" s="1"/>
  <c r="C5" i="4" s="1"/>
  <c r="C6" i="4" s="1"/>
  <c r="C7" i="4" s="1"/>
  <c r="C8" i="4" s="1"/>
  <c r="C9" i="4" s="1"/>
  <c r="E9" i="4" s="1"/>
  <c r="D2" i="4"/>
  <c r="C3" i="3"/>
  <c r="C4" i="3" s="1"/>
  <c r="C5" i="3" s="1"/>
  <c r="C6" i="3" s="1"/>
  <c r="C7" i="3" s="1"/>
  <c r="C8" i="3" s="1"/>
  <c r="C9" i="3" s="1"/>
  <c r="C3" i="2"/>
  <c r="C4" i="2" s="1"/>
  <c r="C5" i="2" s="1"/>
  <c r="C6" i="2" s="1"/>
  <c r="C7" i="2" s="1"/>
  <c r="C8" i="2" s="1"/>
  <c r="C9" i="2" s="1"/>
  <c r="E4" i="2" l="1"/>
  <c r="E5" i="4"/>
  <c r="E3" i="4"/>
  <c r="F8" i="4"/>
  <c r="F4" i="4"/>
  <c r="F6" i="4"/>
  <c r="F7" i="4"/>
  <c r="F9" i="4"/>
  <c r="F3" i="4"/>
  <c r="F5" i="4"/>
  <c r="E8" i="2"/>
  <c r="E7" i="2"/>
  <c r="E3" i="2"/>
  <c r="E9" i="2"/>
  <c r="E6" i="2"/>
  <c r="E5" i="2"/>
  <c r="E3" i="3" l="1"/>
  <c r="G2" i="4"/>
  <c r="F2" i="4"/>
  <c r="F2" i="3"/>
  <c r="E2" i="3"/>
  <c r="F2" i="2"/>
  <c r="E2" i="2"/>
  <c r="C14" i="3" l="1"/>
  <c r="D6" i="3" s="1"/>
  <c r="C4" i="5"/>
  <c r="D4" i="5" s="1"/>
  <c r="E4" i="5" s="1"/>
  <c r="C5" i="5"/>
  <c r="D5" i="5" s="1"/>
  <c r="E5" i="5" s="1"/>
  <c r="E4" i="3"/>
  <c r="H2" i="4"/>
  <c r="G3" i="4"/>
  <c r="G4" i="4" s="1"/>
  <c r="G5" i="4" s="1"/>
  <c r="G6" i="4" s="1"/>
  <c r="G7" i="4" s="1"/>
  <c r="G8" i="4" s="1"/>
  <c r="G9" i="4" s="1"/>
  <c r="G2" i="3"/>
  <c r="F3" i="3"/>
  <c r="G2" i="2"/>
  <c r="F3" i="2"/>
  <c r="F4" i="2" s="1"/>
  <c r="F5" i="2" s="1"/>
  <c r="F6" i="2" s="1"/>
  <c r="F7" i="2" s="1"/>
  <c r="F8" i="2" s="1"/>
  <c r="F9" i="2" s="1"/>
  <c r="F4" i="3" l="1"/>
  <c r="G3" i="3"/>
  <c r="G4" i="3"/>
  <c r="C15" i="3"/>
  <c r="D7" i="3" s="1"/>
  <c r="C6" i="5"/>
  <c r="D6" i="5" s="1"/>
  <c r="E6" i="5" s="1"/>
  <c r="E5" i="3"/>
  <c r="I2" i="4"/>
  <c r="J2" i="4" s="1"/>
  <c r="H2" i="3"/>
  <c r="I2" i="3" s="1"/>
  <c r="H2" i="2"/>
  <c r="I2" i="2" s="1"/>
  <c r="C16" i="3" l="1"/>
  <c r="D8" i="3" s="1"/>
  <c r="F5" i="3"/>
  <c r="G5" i="3"/>
  <c r="C7" i="5"/>
  <c r="D7" i="5" s="1"/>
  <c r="E7" i="5" s="1"/>
  <c r="E6" i="3"/>
  <c r="F6" i="3"/>
  <c r="I3" i="4"/>
  <c r="J3" i="4" s="1"/>
  <c r="H3" i="3"/>
  <c r="I3" i="3" s="1"/>
  <c r="H3" i="2"/>
  <c r="I3" i="2" s="1"/>
  <c r="F7" i="3" l="1"/>
  <c r="G7" i="3"/>
  <c r="G6" i="3"/>
  <c r="C17" i="3"/>
  <c r="C8" i="5"/>
  <c r="D8" i="5" s="1"/>
  <c r="E8" i="5" s="1"/>
  <c r="E7" i="3"/>
  <c r="I4" i="4"/>
  <c r="J4" i="4" s="1"/>
  <c r="H4" i="3"/>
  <c r="I4" i="3" s="1"/>
  <c r="H4" i="2"/>
  <c r="I4" i="2" s="1"/>
  <c r="C18" i="3" l="1"/>
  <c r="E8" i="3"/>
  <c r="F8" i="3"/>
  <c r="I5" i="4"/>
  <c r="J5" i="4" s="1"/>
  <c r="H5" i="3"/>
  <c r="I5" i="3" s="1"/>
  <c r="H5" i="2"/>
  <c r="I5" i="2" s="1"/>
  <c r="F9" i="3" l="1"/>
  <c r="G9" i="3"/>
  <c r="E9" i="3"/>
  <c r="C9" i="5"/>
  <c r="D9" i="5" s="1"/>
  <c r="E9" i="5" s="1"/>
  <c r="G8" i="3"/>
  <c r="C19" i="3"/>
  <c r="I6" i="4"/>
  <c r="J6" i="4" s="1"/>
  <c r="H6" i="3"/>
  <c r="I6" i="3" s="1"/>
  <c r="H6" i="2"/>
  <c r="I6" i="2" s="1"/>
  <c r="I7" i="4" l="1"/>
  <c r="J7" i="4" s="1"/>
  <c r="H7" i="3"/>
  <c r="I7" i="3" s="1"/>
  <c r="H7" i="2"/>
  <c r="I7" i="2" s="1"/>
  <c r="I8" i="4" l="1"/>
  <c r="J8" i="4" s="1"/>
  <c r="I9" i="4"/>
  <c r="J9" i="4" s="1"/>
  <c r="H8" i="3"/>
  <c r="I8" i="3" s="1"/>
  <c r="H9" i="3"/>
  <c r="I9" i="3" s="1"/>
  <c r="H8" i="2"/>
  <c r="I8" i="2" s="1"/>
  <c r="H9" i="2"/>
  <c r="I9" i="2" s="1"/>
  <c r="B1" i="6" s="1"/>
</calcChain>
</file>

<file path=xl/sharedStrings.xml><?xml version="1.0" encoding="utf-8"?>
<sst xmlns="http://schemas.openxmlformats.org/spreadsheetml/2006/main" count="48" uniqueCount="20">
  <si>
    <t>Первоначальная стоимость, тыс. руб.</t>
  </si>
  <si>
    <t>Срок полезного использования, лет</t>
  </si>
  <si>
    <t>Ставка дисконтирования. %</t>
  </si>
  <si>
    <t>Себестоимость производства в 2007 году, тыс. руб.</t>
  </si>
  <si>
    <t>Рентабельность производства, %</t>
  </si>
  <si>
    <t>Годовая сумма амортизации, тыс. руб</t>
  </si>
  <si>
    <t>Годовая норма амортизации, %</t>
  </si>
  <si>
    <t>№ года амотризации</t>
  </si>
  <si>
    <t>Остаточная стоимость, тыс. руб.</t>
  </si>
  <si>
    <t>Дисконтированный амортизационный фонд, тыс. руб.</t>
  </si>
  <si>
    <t>Среднегодовая остаточная стоимость, тыс. руб.</t>
  </si>
  <si>
    <t>Налог на имущество, тыс. руб.</t>
  </si>
  <si>
    <t>Ставка налога на имущество, %</t>
  </si>
  <si>
    <t>Дисконтированный налог на имущество, тыс. руб.</t>
  </si>
  <si>
    <t xml:space="preserve"> № года аморт. периода</t>
  </si>
  <si>
    <t>Годовая сумма амортизации при нелинейном методе, тыс.руб.</t>
  </si>
  <si>
    <t xml:space="preserve">Экономия налога на прибыль дисконтированная, тыс.руб. </t>
  </si>
  <si>
    <t>Экономия налога на прибыль, тыс.руб.</t>
  </si>
  <si>
    <t>Собственные источники</t>
  </si>
  <si>
    <t>Годовая сумма амортизации при нелинейном методе, тыс.руб.2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</si>
</sst>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₽_-;\-* #,##0.00\ _₽_-;_-* &quot;-&quot;??\ _₽_-;_-@_-"/>
  </numFmts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rgb="FF000000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/>
    <xf numFmtId="0" fontId="2" fillId="0" borderId="8" xfId="0" applyFont="1" applyBorder="1" applyAlignment="1">
      <alignment horizontal="left" vertical="center" wrapText="1"/>
    </xf>
    <xf numFmtId="0" fontId="2" fillId="0" borderId="9" xfId="0" applyFont="1" applyBorder="1"/>
    <xf numFmtId="0" fontId="2" fillId="0" borderId="10" xfId="0" applyFont="1" applyBorder="1" applyAlignment="1">
      <alignment horizontal="left" vertical="center" wrapText="1"/>
    </xf>
    <xf numFmtId="0" fontId="2" fillId="0" borderId="1" xfId="0" applyFont="1" applyBorder="1"/>
    <xf numFmtId="0" fontId="2" fillId="0" borderId="11" xfId="0" applyFont="1" applyBorder="1"/>
    <xf numFmtId="0" fontId="2" fillId="0" borderId="3" xfId="0" applyFont="1" applyBorder="1"/>
    <xf numFmtId="0" fontId="2" fillId="0" borderId="0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2" fontId="0" fillId="0" borderId="0" xfId="0" applyNumberFormat="1"/>
    <xf numFmtId="2" fontId="2" fillId="0" borderId="0" xfId="0" applyNumberFormat="1" applyFont="1"/>
    <xf numFmtId="2" fontId="3" fillId="0" borderId="0" xfId="0" applyNumberFormat="1" applyFont="1" applyAlignment="1">
      <alignment horizontal="right" wrapText="1"/>
    </xf>
    <xf numFmtId="0" fontId="4" fillId="0" borderId="0" xfId="0" applyFont="1"/>
    <xf numFmtId="2" fontId="4" fillId="0" borderId="0" xfId="0" applyNumberFormat="1" applyFont="1"/>
    <xf numFmtId="0" fontId="4" fillId="0" borderId="0" xfId="0" applyFont="1" applyAlignment="1">
      <alignment horizontal="left" vertical="center" wrapText="1"/>
    </xf>
    <xf numFmtId="0" fontId="4" fillId="0" borderId="4" xfId="1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0" fontId="4" fillId="0" borderId="5" xfId="1" applyNumberFormat="1" applyFont="1" applyBorder="1" applyAlignment="1">
      <alignment horizontal="center" vertical="center"/>
    </xf>
    <xf numFmtId="0" fontId="4" fillId="0" borderId="6" xfId="1" applyNumberFormat="1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</cellXfs>
  <cellStyles count="2">
    <cellStyle name="Обычный" xfId="0" builtinId="0"/>
    <cellStyle name="Финансовый" xfId="1" builtinId="3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center" vertical="center" textRotation="0" wrapText="1" indent="0" justifyLastLine="0" shrinkToFit="0" readingOrder="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Times New Roman"/>
        <scheme val="none"/>
      </font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font>
        <strike val="0"/>
        <outline val="0"/>
        <shadow val="0"/>
        <u val="none"/>
        <vertAlign val="baseline"/>
        <sz val="10"/>
        <color theme="1"/>
        <name val="Times New Roman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0"/>
        <color theme="1"/>
        <name val="Times New Roman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0"/>
        <color theme="1"/>
        <name val="Times New Roman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0"/>
        <color theme="1"/>
        <name val="Times New Roman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0"/>
        <color theme="1"/>
        <name val="Times New Roman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0"/>
        <color theme="1"/>
        <name val="Times New Roman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0"/>
        <color theme="1"/>
        <name val="Times New Roman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0"/>
        <color theme="1"/>
        <name val="Times New Roman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0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Times New Roman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0"/>
        <color theme="1"/>
        <name val="Times New Roman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0"/>
        <color theme="1"/>
        <name val="Times New Roman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0"/>
        <color theme="1"/>
        <name val="Times New Roman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0"/>
        <color theme="1"/>
        <name val="Times New Roman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0"/>
        <color theme="1"/>
        <name val="Times New Roman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0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Times New Roman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Таблица1" displayName="Таблица1" ref="C1:I9" totalsRowShown="0" headerRowDxfId="24" dataDxfId="16" headerRowCellStyle="Обычный" dataCellStyle="Обычный">
  <autoFilter ref="C1:I9"/>
  <tableColumns count="7">
    <tableColumn id="1" name="№ года амотризации" dataDxfId="23" dataCellStyle="Обычный">
      <calculatedColumnFormula>C1+1</calculatedColumnFormula>
    </tableColumn>
    <tableColumn id="2" name="Годовая сумма амортизации, тыс. руб" dataDxfId="22" dataCellStyle="Обычный">
      <calculatedColumnFormula>$B$8/100%*$B$2</calculatedColumnFormula>
    </tableColumn>
    <tableColumn id="3" name="Дисконтированный амортизационный фонд, тыс. руб." dataDxfId="21" dataCellStyle="Обычный">
      <calculatedColumnFormula>D2/(1+$B$4/100)^C2</calculatedColumnFormula>
    </tableColumn>
    <tableColumn id="4" name="Остаточная стоимость, тыс. руб." dataDxfId="20" dataCellStyle="Обычный">
      <calculatedColumnFormula>F1-D2</calculatedColumnFormula>
    </tableColumn>
    <tableColumn id="5" name="Среднегодовая остаточная стоимость, тыс. руб." dataDxfId="19" dataCellStyle="Обычный">
      <calculatedColumnFormula>(F1+F2)/2</calculatedColumnFormula>
    </tableColumn>
    <tableColumn id="6" name="Налог на имущество, тыс. руб." dataDxfId="18" dataCellStyle="Обычный">
      <calculatedColumnFormula>$B$7/100*G2</calculatedColumnFormula>
    </tableColumn>
    <tableColumn id="7" name="Дисконтированный налог на имущество, тыс. руб." dataDxfId="17" dataCellStyle="Обычный">
      <calculatedColumnFormula>H2/(1+$B$4/100)^C2</calculatedColumnFormula>
    </tableColumn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C1:I9" totalsRowShown="0" headerRowDxfId="33" dataDxfId="32" headerRowCellStyle="Обычный" dataCellStyle="Обычный">
  <autoFilter ref="C1:I9"/>
  <tableColumns count="7">
    <tableColumn id="1" name="№ года амотризации" dataDxfId="31" dataCellStyle="Обычный">
      <calculatedColumnFormula>C1+1</calculatedColumnFormula>
    </tableColumn>
    <tableColumn id="2" name="Годовая сумма амортизации, тыс. руб" dataDxfId="30" dataCellStyle="Обычный">
      <calculatedColumnFormula>2*$B$8/100%*C10</calculatedColumnFormula>
    </tableColumn>
    <tableColumn id="3" name="Дисконтированный амортизационный фонд, тыс. руб." dataDxfId="29" dataCellStyle="Обычный">
      <calculatedColumnFormula>D2/(1+$B$4/100)^C2</calculatedColumnFormula>
    </tableColumn>
    <tableColumn id="4" name="Остаточная стоимость, тыс. руб." dataDxfId="28" dataCellStyle="Обычный">
      <calculatedColumnFormula>F1-D2</calculatedColumnFormula>
    </tableColumn>
    <tableColumn id="5" name="Среднегодовая остаточная стоимость, тыс. руб." dataDxfId="27" dataCellStyle="Обычный">
      <calculatedColumnFormula>(F1+F2)/2</calculatedColumnFormula>
    </tableColumn>
    <tableColumn id="6" name="Налог на имущество, тыс. руб." dataDxfId="26" dataCellStyle="Обычный">
      <calculatedColumnFormula>$B$7/100*G2</calculatedColumnFormula>
    </tableColumn>
    <tableColumn id="7" name="Дисконтированный налог на имущество, тыс. руб." dataDxfId="25" dataCellStyle="Обычный">
      <calculatedColumnFormula>H2/(1+$B$4/100)^C2</calculatedColumnFormula>
    </tableColumn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id="3" name="Таблица3" displayName="Таблица3" ref="C1:J9" totalsRowShown="0" headerRowDxfId="6" dataDxfId="5" tableBorderDxfId="15" headerRowCellStyle="Обычный">
  <autoFilter ref="C1:J9"/>
  <tableColumns count="8">
    <tableColumn id="1" name="№ года амотризации" dataDxfId="14" dataCellStyle="Обычный">
      <calculatedColumnFormula>C1+1</calculatedColumnFormula>
    </tableColumn>
    <tableColumn id="2" name="Годовая норма амортизации, %" dataDxfId="13" dataCellStyle="Финансовый">
      <calculatedColumnFormula>1/8*100%</calculatedColumnFormula>
    </tableColumn>
    <tableColumn id="3" name="Годовая сумма амортизации, тыс. руб" dataDxfId="12">
      <calculatedColumnFormula>($B$2)/($B$3*($B$3+1)/2)*($B$3-C2+1)</calculatedColumnFormula>
    </tableColumn>
    <tableColumn id="4" name="Дисконтированный амортизационный фонд, тыс. руб." dataDxfId="11">
      <calculatedColumnFormula>E2/(1+$B$4/100)^C2</calculatedColumnFormula>
    </tableColumn>
    <tableColumn id="5" name="Остаточная стоимость, тыс. руб." dataDxfId="10">
      <calculatedColumnFormula>G1-E2</calculatedColumnFormula>
    </tableColumn>
    <tableColumn id="6" name="Среднегодовая остаточная стоимость, тыс. руб." dataDxfId="9">
      <calculatedColumnFormula>(G1+G2)/2</calculatedColumnFormula>
    </tableColumn>
    <tableColumn id="7" name="Налог на имущество, тыс. руб." dataDxfId="8">
      <calculatedColumnFormula>$B$7/100*H2</calculatedColumnFormula>
    </tableColumn>
    <tableColumn id="8" name="Дисконтированный налог на имущество, тыс. руб." dataDxfId="7">
      <calculatedColumnFormula>I2/(1+$B$4/100)^C2</calculatedColumnFormula>
    </tableColumn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id="4" name="Таблица4" displayName="Таблица4" ref="A1:E9" totalsRowShown="0" headerRowDxfId="0">
  <autoFilter ref="A1:E9"/>
  <tableColumns count="5">
    <tableColumn id="1" name=" № года аморт. периода">
      <calculatedColumnFormula>A1+1</calculatedColumnFormula>
    </tableColumn>
    <tableColumn id="2" name="Годовая сумма амортизации при нелинейном методе, тыс.руб." dataDxfId="4">
      <calculatedColumnFormula>Линейный_метод!D2</calculatedColumnFormula>
    </tableColumn>
    <tableColumn id="3" name="Годовая сумма амортизации при нелинейном методе, тыс.руб.2" dataDxfId="3">
      <calculatedColumnFormula>Метод_уменьшаемого_остатка!D2</calculatedColumnFormula>
    </tableColumn>
    <tableColumn id="4" name="Экономия налога на прибыль, тыс.руб." dataDxfId="2">
      <calculatedColumnFormula>(C2-B2)*0.2</calculatedColumnFormula>
    </tableColumn>
    <tableColumn id="5" name="Экономия налога на прибыль дисконтированная, тыс.руб. " dataDxfId="1">
      <calculatedColumnFormula>D2/(1+Линейный_метод!$B$4/100)^A2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zoomScale="77" zoomScaleNormal="77" workbookViewId="0">
      <selection activeCell="I9" sqref="C1:I9"/>
    </sheetView>
  </sheetViews>
  <sheetFormatPr defaultRowHeight="15"/>
  <cols>
    <col min="1" max="1" width="23.75" customWidth="1"/>
    <col min="3" max="3" width="17.875" customWidth="1"/>
    <col min="4" max="4" width="30.75" customWidth="1"/>
    <col min="5" max="5" width="42.125" customWidth="1"/>
    <col min="6" max="6" width="26.625" customWidth="1"/>
    <col min="7" max="7" width="37.875" customWidth="1"/>
    <col min="8" max="8" width="25.25" customWidth="1"/>
    <col min="9" max="9" width="39.625" customWidth="1"/>
    <col min="10" max="10" width="16.125" customWidth="1"/>
  </cols>
  <sheetData>
    <row r="1" spans="1:9" s="1" customFormat="1" ht="15.75" thickBot="1">
      <c r="A1" s="2"/>
      <c r="B1" s="2"/>
      <c r="C1" s="16" t="s">
        <v>7</v>
      </c>
      <c r="D1" s="16" t="s">
        <v>5</v>
      </c>
      <c r="E1" s="16" t="s">
        <v>9</v>
      </c>
      <c r="F1" s="16" t="s">
        <v>8</v>
      </c>
      <c r="G1" s="16" t="s">
        <v>10</v>
      </c>
      <c r="H1" s="16" t="s">
        <v>11</v>
      </c>
      <c r="I1" s="16" t="s">
        <v>13</v>
      </c>
    </row>
    <row r="2" spans="1:9" ht="25.5">
      <c r="A2" s="5" t="s">
        <v>0</v>
      </c>
      <c r="B2" s="6">
        <v>2460</v>
      </c>
      <c r="C2" s="17">
        <v>1</v>
      </c>
      <c r="D2" s="17">
        <f>$B$8/100%*$B$2</f>
        <v>307.5</v>
      </c>
      <c r="E2" s="17">
        <f t="shared" ref="E2:E9" si="0">D2/(1+$B$4/100)^C2</f>
        <v>269.73684210526312</v>
      </c>
      <c r="F2" s="17">
        <f>$B$2-D2</f>
        <v>2152.5</v>
      </c>
      <c r="G2" s="17">
        <f>($B$2+F2)/2</f>
        <v>2306.25</v>
      </c>
      <c r="H2" s="17">
        <f>$B$7/100*G2</f>
        <v>50.737500000000004</v>
      </c>
      <c r="I2" s="17">
        <f t="shared" ref="I2:I9" si="1">H2/(1+$B$4/100)^C2</f>
        <v>44.506578947368418</v>
      </c>
    </row>
    <row r="3" spans="1:9" ht="25.5">
      <c r="A3" s="7" t="s">
        <v>1</v>
      </c>
      <c r="B3" s="8">
        <v>8</v>
      </c>
      <c r="C3" s="17">
        <f>C2+1</f>
        <v>2</v>
      </c>
      <c r="D3" s="17">
        <f t="shared" ref="D3:D9" si="2">$B$8/100%*$B$2</f>
        <v>307.5</v>
      </c>
      <c r="E3" s="17">
        <f t="shared" si="0"/>
        <v>236.61126500461674</v>
      </c>
      <c r="F3" s="17">
        <f>F2-D3</f>
        <v>1845</v>
      </c>
      <c r="G3" s="17">
        <f>(F2+F3)/2</f>
        <v>1998.75</v>
      </c>
      <c r="H3" s="17">
        <f t="shared" ref="H3:H9" si="3">$B$7/100*G3</f>
        <v>43.972500000000004</v>
      </c>
      <c r="I3" s="17">
        <f t="shared" si="1"/>
        <v>33.835410895660196</v>
      </c>
    </row>
    <row r="4" spans="1:9">
      <c r="A4" s="7" t="s">
        <v>2</v>
      </c>
      <c r="B4" s="8">
        <v>14</v>
      </c>
      <c r="C4" s="17">
        <f t="shared" ref="C4:C9" si="4">C3+1</f>
        <v>3</v>
      </c>
      <c r="D4" s="17">
        <f t="shared" si="2"/>
        <v>307.5</v>
      </c>
      <c r="E4" s="17">
        <f t="shared" si="0"/>
        <v>207.55374123211993</v>
      </c>
      <c r="F4" s="17">
        <f t="shared" ref="F4:F9" si="5">F3-D4</f>
        <v>1537.5</v>
      </c>
      <c r="G4" s="17">
        <f t="shared" ref="G4:G9" si="6">(F3+F4)/2</f>
        <v>1691.25</v>
      </c>
      <c r="H4" s="17">
        <f t="shared" si="3"/>
        <v>37.207500000000003</v>
      </c>
      <c r="I4" s="17">
        <f t="shared" si="1"/>
        <v>25.114002689086515</v>
      </c>
    </row>
    <row r="5" spans="1:9" ht="25.5">
      <c r="A5" s="7" t="s">
        <v>3</v>
      </c>
      <c r="B5" s="8">
        <v>500000</v>
      </c>
      <c r="C5" s="17">
        <f t="shared" si="4"/>
        <v>4</v>
      </c>
      <c r="D5" s="17">
        <f t="shared" si="2"/>
        <v>307.5</v>
      </c>
      <c r="E5" s="17">
        <f t="shared" si="0"/>
        <v>182.06468529133326</v>
      </c>
      <c r="F5" s="17">
        <f t="shared" si="5"/>
        <v>1230</v>
      </c>
      <c r="G5" s="17">
        <f t="shared" si="6"/>
        <v>1383.75</v>
      </c>
      <c r="H5" s="17">
        <f t="shared" si="3"/>
        <v>30.442500000000003</v>
      </c>
      <c r="I5" s="17">
        <f t="shared" si="1"/>
        <v>18.024403843841995</v>
      </c>
    </row>
    <row r="6" spans="1:9" ht="25.5">
      <c r="A6" s="7" t="s">
        <v>4</v>
      </c>
      <c r="B6" s="8">
        <v>11</v>
      </c>
      <c r="C6" s="17">
        <f t="shared" si="4"/>
        <v>5</v>
      </c>
      <c r="D6" s="17">
        <f t="shared" si="2"/>
        <v>307.5</v>
      </c>
      <c r="E6" s="17">
        <f t="shared" si="0"/>
        <v>159.70586429064318</v>
      </c>
      <c r="F6" s="17">
        <f t="shared" si="5"/>
        <v>922.5</v>
      </c>
      <c r="G6" s="17">
        <f t="shared" si="6"/>
        <v>1076.25</v>
      </c>
      <c r="H6" s="17">
        <f t="shared" si="3"/>
        <v>23.677500000000002</v>
      </c>
      <c r="I6" s="17">
        <f t="shared" si="1"/>
        <v>12.297351550379526</v>
      </c>
    </row>
    <row r="7" spans="1:9">
      <c r="A7" s="7" t="s">
        <v>12</v>
      </c>
      <c r="B7" s="8">
        <v>2.2000000000000002</v>
      </c>
      <c r="C7" s="17">
        <f t="shared" si="4"/>
        <v>6</v>
      </c>
      <c r="D7" s="17">
        <f t="shared" si="2"/>
        <v>307.5</v>
      </c>
      <c r="E7" s="17">
        <f t="shared" si="0"/>
        <v>140.09286341284488</v>
      </c>
      <c r="F7" s="17">
        <f t="shared" si="5"/>
        <v>615</v>
      </c>
      <c r="G7" s="17">
        <f t="shared" si="6"/>
        <v>768.75</v>
      </c>
      <c r="H7" s="17">
        <f t="shared" si="3"/>
        <v>16.912500000000001</v>
      </c>
      <c r="I7" s="17">
        <f t="shared" si="1"/>
        <v>7.7051074877064698</v>
      </c>
    </row>
    <row r="8" spans="1:9" ht="15.75" thickBot="1">
      <c r="A8" s="9" t="s">
        <v>6</v>
      </c>
      <c r="B8" s="10">
        <f>1/$B$3*100%</f>
        <v>0.125</v>
      </c>
      <c r="C8" s="17">
        <f t="shared" si="4"/>
        <v>7</v>
      </c>
      <c r="D8" s="17">
        <f t="shared" si="2"/>
        <v>307.5</v>
      </c>
      <c r="E8" s="17">
        <f t="shared" si="0"/>
        <v>122.88847667793409</v>
      </c>
      <c r="F8" s="17">
        <f t="shared" si="5"/>
        <v>307.5</v>
      </c>
      <c r="G8" s="17">
        <f t="shared" si="6"/>
        <v>461.25</v>
      </c>
      <c r="H8" s="17">
        <f t="shared" si="3"/>
        <v>10.147500000000001</v>
      </c>
      <c r="I8" s="17">
        <f t="shared" si="1"/>
        <v>4.0553197303718251</v>
      </c>
    </row>
    <row r="9" spans="1:9">
      <c r="A9" s="4"/>
      <c r="B9" s="4"/>
      <c r="C9" s="17">
        <f t="shared" si="4"/>
        <v>8</v>
      </c>
      <c r="D9" s="17">
        <f t="shared" si="2"/>
        <v>307.5</v>
      </c>
      <c r="E9" s="17">
        <f t="shared" si="0"/>
        <v>107.79690936660884</v>
      </c>
      <c r="F9" s="17">
        <f t="shared" si="5"/>
        <v>0</v>
      </c>
      <c r="G9" s="17">
        <f t="shared" si="6"/>
        <v>153.75</v>
      </c>
      <c r="H9" s="17">
        <f t="shared" si="3"/>
        <v>3.3825000000000003</v>
      </c>
      <c r="I9" s="17">
        <f t="shared" si="1"/>
        <v>1.1857660030326973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zoomScale="55" zoomScaleNormal="55" workbookViewId="0">
      <selection activeCell="I9" sqref="C1:I9"/>
    </sheetView>
  </sheetViews>
  <sheetFormatPr defaultRowHeight="15"/>
  <cols>
    <col min="1" max="1" width="23.75" customWidth="1"/>
    <col min="3" max="3" width="17.875" customWidth="1"/>
    <col min="4" max="4" width="30.75" customWidth="1"/>
    <col min="5" max="5" width="42.125" customWidth="1"/>
    <col min="6" max="6" width="26.625" customWidth="1"/>
    <col min="7" max="7" width="37.875" customWidth="1"/>
    <col min="8" max="8" width="25.25" customWidth="1"/>
    <col min="9" max="9" width="39.625" customWidth="1"/>
    <col min="10" max="10" width="16.125" customWidth="1"/>
  </cols>
  <sheetData>
    <row r="1" spans="1:9" s="1" customFormat="1">
      <c r="A1" s="2"/>
      <c r="B1" s="2"/>
      <c r="C1" s="16" t="s">
        <v>7</v>
      </c>
      <c r="D1" s="16" t="s">
        <v>5</v>
      </c>
      <c r="E1" s="16" t="s">
        <v>9</v>
      </c>
      <c r="F1" s="16" t="s">
        <v>8</v>
      </c>
      <c r="G1" s="16" t="s">
        <v>10</v>
      </c>
      <c r="H1" s="16" t="s">
        <v>11</v>
      </c>
      <c r="I1" s="16" t="s">
        <v>13</v>
      </c>
    </row>
    <row r="2" spans="1:9" ht="25.5">
      <c r="A2" s="3" t="s">
        <v>0</v>
      </c>
      <c r="B2" s="4">
        <v>2460</v>
      </c>
      <c r="C2" s="16">
        <v>1</v>
      </c>
      <c r="D2" s="17">
        <f>2*$B$8/100%*$B$2</f>
        <v>615</v>
      </c>
      <c r="E2" s="17">
        <f t="shared" ref="E2:E9" si="0">D2/(1+$B$4/100)^C2</f>
        <v>539.47368421052624</v>
      </c>
      <c r="F2" s="17">
        <f>$B$2-D2</f>
        <v>1845</v>
      </c>
      <c r="G2" s="17">
        <f>($B$2+F2)/2</f>
        <v>2152.5</v>
      </c>
      <c r="H2" s="17">
        <f>$B$7/100*G2</f>
        <v>47.355000000000004</v>
      </c>
      <c r="I2" s="17">
        <f t="shared" ref="I2:I9" si="1">H2/(1+$B$4/100)^C2</f>
        <v>41.539473684210527</v>
      </c>
    </row>
    <row r="3" spans="1:9" ht="25.5">
      <c r="A3" s="3" t="s">
        <v>1</v>
      </c>
      <c r="B3" s="4">
        <v>8</v>
      </c>
      <c r="C3" s="16">
        <f>C2+1</f>
        <v>2</v>
      </c>
      <c r="D3" s="17">
        <f>2*$B$8/100%*C11</f>
        <v>461.25</v>
      </c>
      <c r="E3" s="17">
        <f t="shared" si="0"/>
        <v>354.91689750692512</v>
      </c>
      <c r="F3" s="17">
        <f>F2-D3</f>
        <v>1383.75</v>
      </c>
      <c r="G3" s="17">
        <f>(F2+F3)/2</f>
        <v>1614.375</v>
      </c>
      <c r="H3" s="17">
        <f t="shared" ref="H3:H9" si="2">$B$7/100*G3</f>
        <v>35.516250000000007</v>
      </c>
      <c r="I3" s="17">
        <f t="shared" si="1"/>
        <v>27.32860110803324</v>
      </c>
    </row>
    <row r="4" spans="1:9">
      <c r="A4" s="3" t="s">
        <v>2</v>
      </c>
      <c r="B4" s="4">
        <v>14</v>
      </c>
      <c r="C4" s="16">
        <f t="shared" ref="C4:C9" si="3">C3+1</f>
        <v>3</v>
      </c>
      <c r="D4" s="17">
        <f t="shared" ref="D4:D8" si="4">2*$B$8/100%*C12</f>
        <v>307.5</v>
      </c>
      <c r="E4" s="17">
        <f t="shared" si="0"/>
        <v>207.55374123211993</v>
      </c>
      <c r="F4" s="17">
        <f t="shared" ref="F4:F9" si="5">F3-D4</f>
        <v>1076.25</v>
      </c>
      <c r="G4" s="17">
        <f t="shared" ref="G4:G9" si="6">(F3+F4)/2</f>
        <v>1230</v>
      </c>
      <c r="H4" s="17">
        <f t="shared" si="2"/>
        <v>27.060000000000002</v>
      </c>
      <c r="I4" s="17">
        <f t="shared" si="1"/>
        <v>18.264729228426557</v>
      </c>
    </row>
    <row r="5" spans="1:9" ht="25.5">
      <c r="A5" s="3" t="s">
        <v>3</v>
      </c>
      <c r="B5" s="4">
        <v>500000</v>
      </c>
      <c r="C5" s="16">
        <f t="shared" si="3"/>
        <v>4</v>
      </c>
      <c r="D5" s="17">
        <f t="shared" si="4"/>
        <v>192.1875</v>
      </c>
      <c r="E5" s="17">
        <f t="shared" si="0"/>
        <v>113.79042830708327</v>
      </c>
      <c r="F5" s="17">
        <f t="shared" si="5"/>
        <v>884.0625</v>
      </c>
      <c r="G5" s="17">
        <f t="shared" si="6"/>
        <v>980.15625</v>
      </c>
      <c r="H5" s="17">
        <f t="shared" si="2"/>
        <v>21.563437500000003</v>
      </c>
      <c r="I5" s="17">
        <f t="shared" si="1"/>
        <v>12.767286056054745</v>
      </c>
    </row>
    <row r="6" spans="1:9" ht="25.5">
      <c r="A6" s="3" t="s">
        <v>4</v>
      </c>
      <c r="B6" s="4">
        <v>11</v>
      </c>
      <c r="C6" s="16">
        <f t="shared" si="3"/>
        <v>5</v>
      </c>
      <c r="D6" s="17">
        <f t="shared" si="4"/>
        <v>115.3125</v>
      </c>
      <c r="E6" s="17">
        <f t="shared" si="0"/>
        <v>59.889699108991195</v>
      </c>
      <c r="F6" s="17">
        <f t="shared" si="5"/>
        <v>768.75</v>
      </c>
      <c r="G6" s="17">
        <f t="shared" si="6"/>
        <v>826.40625</v>
      </c>
      <c r="H6" s="17">
        <f t="shared" si="2"/>
        <v>18.180937500000002</v>
      </c>
      <c r="I6" s="17">
        <f t="shared" si="1"/>
        <v>9.4426092261842793</v>
      </c>
    </row>
    <row r="7" spans="1:9" ht="25.5">
      <c r="A7" s="3" t="s">
        <v>12</v>
      </c>
      <c r="B7" s="4">
        <v>2.2000000000000002</v>
      </c>
      <c r="C7" s="16">
        <f t="shared" si="3"/>
        <v>6</v>
      </c>
      <c r="D7" s="17">
        <f t="shared" si="4"/>
        <v>67.265625</v>
      </c>
      <c r="E7" s="17">
        <f t="shared" si="0"/>
        <v>30.645313871559818</v>
      </c>
      <c r="F7" s="17">
        <f t="shared" si="5"/>
        <v>701.484375</v>
      </c>
      <c r="G7" s="17">
        <f t="shared" si="6"/>
        <v>735.1171875</v>
      </c>
      <c r="H7" s="17">
        <f t="shared" si="2"/>
        <v>16.172578125000001</v>
      </c>
      <c r="I7" s="17">
        <f t="shared" si="1"/>
        <v>7.3680090351193117</v>
      </c>
    </row>
    <row r="8" spans="1:9">
      <c r="A8" s="4" t="s">
        <v>6</v>
      </c>
      <c r="B8" s="4">
        <f>1/$B$3*100%</f>
        <v>0.125</v>
      </c>
      <c r="C8" s="16">
        <f t="shared" si="3"/>
        <v>7</v>
      </c>
      <c r="D8" s="17">
        <f t="shared" si="4"/>
        <v>38.4375</v>
      </c>
      <c r="E8" s="17">
        <f t="shared" si="0"/>
        <v>15.361059584741762</v>
      </c>
      <c r="F8" s="17">
        <f t="shared" si="5"/>
        <v>663.046875</v>
      </c>
      <c r="G8" s="17">
        <f t="shared" si="6"/>
        <v>682.265625</v>
      </c>
      <c r="H8" s="17">
        <f t="shared" si="2"/>
        <v>15.009843750000002</v>
      </c>
      <c r="I8" s="17">
        <f t="shared" si="1"/>
        <v>5.9984937678416586</v>
      </c>
    </row>
    <row r="9" spans="1:9">
      <c r="A9" s="4"/>
      <c r="B9" s="4"/>
      <c r="C9" s="16">
        <f t="shared" si="3"/>
        <v>8</v>
      </c>
      <c r="D9" s="17">
        <f>2*$B$8/100%*C17</f>
        <v>21.62109375</v>
      </c>
      <c r="E9" s="17">
        <f t="shared" si="0"/>
        <v>7.5794701898396841</v>
      </c>
      <c r="F9" s="17">
        <f t="shared" si="5"/>
        <v>641.42578125</v>
      </c>
      <c r="G9" s="17">
        <f t="shared" si="6"/>
        <v>652.236328125</v>
      </c>
      <c r="H9" s="17">
        <f t="shared" si="2"/>
        <v>14.349199218750002</v>
      </c>
      <c r="I9" s="17">
        <f t="shared" si="1"/>
        <v>5.0302417159902708</v>
      </c>
    </row>
    <row r="11" spans="1:9">
      <c r="C11" s="15">
        <f>B2-D2</f>
        <v>1845</v>
      </c>
    </row>
    <row r="12" spans="1:9">
      <c r="C12" s="15">
        <f>C11-D2</f>
        <v>1230</v>
      </c>
    </row>
    <row r="13" spans="1:9">
      <c r="C13" s="15">
        <f>C12-D3</f>
        <v>768.75</v>
      </c>
    </row>
    <row r="14" spans="1:9">
      <c r="C14" s="15">
        <f t="shared" ref="C14:C19" si="7">C13-D4</f>
        <v>461.25</v>
      </c>
    </row>
    <row r="15" spans="1:9">
      <c r="C15" s="15">
        <f t="shared" si="7"/>
        <v>269.0625</v>
      </c>
    </row>
    <row r="16" spans="1:9">
      <c r="C16" s="15">
        <f t="shared" si="7"/>
        <v>153.75</v>
      </c>
    </row>
    <row r="17" spans="3:3">
      <c r="C17" s="15">
        <f t="shared" si="7"/>
        <v>86.484375</v>
      </c>
    </row>
    <row r="18" spans="3:3">
      <c r="C18" s="15">
        <f t="shared" si="7"/>
        <v>48.046875</v>
      </c>
    </row>
    <row r="19" spans="3:3">
      <c r="C19" s="15">
        <f t="shared" si="7"/>
        <v>26.42578125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C1" sqref="C1:J9"/>
    </sheetView>
  </sheetViews>
  <sheetFormatPr defaultRowHeight="12.75"/>
  <cols>
    <col min="1" max="1" width="23.75" style="16" customWidth="1"/>
    <col min="2" max="2" width="9" style="16"/>
    <col min="3" max="3" width="17.875" style="16" customWidth="1"/>
    <col min="4" max="4" width="26.125" style="16" customWidth="1"/>
    <col min="5" max="5" width="30.75" style="16" customWidth="1"/>
    <col min="6" max="6" width="42.125" style="16" customWidth="1"/>
    <col min="7" max="7" width="26.625" style="16" customWidth="1"/>
    <col min="8" max="8" width="37.875" style="16" customWidth="1"/>
    <col min="9" max="9" width="25.25" style="16" customWidth="1"/>
    <col min="10" max="10" width="39.625" style="16" customWidth="1"/>
    <col min="11" max="16384" width="9" style="16"/>
  </cols>
  <sheetData>
    <row r="1" spans="1:10" ht="13.5" thickBot="1">
      <c r="C1" s="16" t="s">
        <v>7</v>
      </c>
      <c r="D1" s="16" t="s">
        <v>6</v>
      </c>
      <c r="E1" s="16" t="s">
        <v>5</v>
      </c>
      <c r="F1" s="16" t="s">
        <v>9</v>
      </c>
      <c r="G1" s="16" t="s">
        <v>8</v>
      </c>
      <c r="H1" s="16" t="s">
        <v>10</v>
      </c>
      <c r="I1" s="16" t="s">
        <v>11</v>
      </c>
      <c r="J1" s="16" t="s">
        <v>13</v>
      </c>
    </row>
    <row r="2" spans="1:10" ht="25.5">
      <c r="A2" s="18" t="s">
        <v>0</v>
      </c>
      <c r="B2" s="16">
        <v>2460</v>
      </c>
      <c r="C2" s="16">
        <v>1</v>
      </c>
      <c r="D2" s="19">
        <f>1/8*100%</f>
        <v>0.125</v>
      </c>
      <c r="E2" s="20">
        <f t="shared" ref="E2:E8" si="0">($B$2)/($B$3*($B$3+1)/2)*($B$3-C2+1)</f>
        <v>546.66666666666663</v>
      </c>
      <c r="F2" s="20">
        <f>E2/(1+$B$4/100)^C2</f>
        <v>479.53216374268999</v>
      </c>
      <c r="G2" s="20">
        <f>$B$2-E2</f>
        <v>1913.3333333333335</v>
      </c>
      <c r="H2" s="20">
        <f>($B$2+G2)/2</f>
        <v>2186.666666666667</v>
      </c>
      <c r="I2" s="20">
        <f>$B$7/100*H2</f>
        <v>48.106666666666676</v>
      </c>
      <c r="J2" s="20">
        <f>I2/(1+$B$4/100)^C2</f>
        <v>42.198830409356731</v>
      </c>
    </row>
    <row r="3" spans="1:10" ht="25.5">
      <c r="A3" s="18" t="s">
        <v>1</v>
      </c>
      <c r="B3" s="16">
        <v>8</v>
      </c>
      <c r="C3" s="16">
        <f>C2+1</f>
        <v>2</v>
      </c>
      <c r="D3" s="21">
        <f t="shared" ref="D3:D9" si="1">1/8*100%</f>
        <v>0.125</v>
      </c>
      <c r="E3" s="20">
        <f t="shared" si="0"/>
        <v>478.33333333333331</v>
      </c>
      <c r="F3" s="20">
        <f t="shared" ref="F3:F9" si="2">E3/(1+$B$4/100)^C3</f>
        <v>368.06196778495939</v>
      </c>
      <c r="G3" s="20">
        <f>G2-E3</f>
        <v>1435.0000000000002</v>
      </c>
      <c r="H3" s="20">
        <f>(G2+G3)/2</f>
        <v>1674.166666666667</v>
      </c>
      <c r="I3" s="20">
        <f t="shared" ref="I3:I9" si="3">$B$7/100*H3</f>
        <v>36.831666666666678</v>
      </c>
      <c r="J3" s="20">
        <f t="shared" ref="J3:J9" si="4">I3/(1+$B$4/100)^C3</f>
        <v>28.34077151944188</v>
      </c>
    </row>
    <row r="4" spans="1:10">
      <c r="A4" s="18" t="s">
        <v>2</v>
      </c>
      <c r="B4" s="16">
        <v>14</v>
      </c>
      <c r="C4" s="16">
        <f t="shared" ref="C4:C9" si="5">C3+1</f>
        <v>3</v>
      </c>
      <c r="D4" s="21">
        <f t="shared" si="1"/>
        <v>0.125</v>
      </c>
      <c r="E4" s="20">
        <f t="shared" si="0"/>
        <v>410</v>
      </c>
      <c r="F4" s="20">
        <f t="shared" si="2"/>
        <v>276.73832164282658</v>
      </c>
      <c r="G4" s="20">
        <f t="shared" ref="G4:G9" si="6">G3-E4</f>
        <v>1025.0000000000002</v>
      </c>
      <c r="H4" s="20">
        <f t="shared" ref="H4:H9" si="7">(G3+G4)/2</f>
        <v>1230.0000000000002</v>
      </c>
      <c r="I4" s="20">
        <f t="shared" si="3"/>
        <v>27.060000000000009</v>
      </c>
      <c r="J4" s="20">
        <f t="shared" si="4"/>
        <v>18.26472922842656</v>
      </c>
    </row>
    <row r="5" spans="1:10" ht="25.5">
      <c r="A5" s="18" t="s">
        <v>3</v>
      </c>
      <c r="B5" s="16">
        <v>500000</v>
      </c>
      <c r="C5" s="16">
        <f t="shared" si="5"/>
        <v>4</v>
      </c>
      <c r="D5" s="21">
        <f t="shared" si="1"/>
        <v>0.125</v>
      </c>
      <c r="E5" s="20">
        <f t="shared" si="0"/>
        <v>341.66666666666663</v>
      </c>
      <c r="F5" s="20">
        <f t="shared" si="2"/>
        <v>202.29409476814803</v>
      </c>
      <c r="G5" s="20">
        <f t="shared" si="6"/>
        <v>683.3333333333336</v>
      </c>
      <c r="H5" s="20">
        <f t="shared" si="7"/>
        <v>854.16666666666697</v>
      </c>
      <c r="I5" s="20">
        <f t="shared" si="3"/>
        <v>18.791666666666675</v>
      </c>
      <c r="J5" s="20">
        <f t="shared" si="4"/>
        <v>11.126175212248148</v>
      </c>
    </row>
    <row r="6" spans="1:10" ht="25.5">
      <c r="A6" s="18" t="s">
        <v>4</v>
      </c>
      <c r="B6" s="16">
        <v>11</v>
      </c>
      <c r="C6" s="16">
        <f t="shared" si="5"/>
        <v>5</v>
      </c>
      <c r="D6" s="21">
        <f t="shared" si="1"/>
        <v>0.125</v>
      </c>
      <c r="E6" s="20">
        <f t="shared" si="0"/>
        <v>273.33333333333331</v>
      </c>
      <c r="F6" s="20">
        <f t="shared" si="2"/>
        <v>141.9607682583495</v>
      </c>
      <c r="G6" s="20">
        <f t="shared" si="6"/>
        <v>410.00000000000028</v>
      </c>
      <c r="H6" s="20">
        <f t="shared" si="7"/>
        <v>546.66666666666697</v>
      </c>
      <c r="I6" s="20">
        <f t="shared" si="3"/>
        <v>12.026666666666674</v>
      </c>
      <c r="J6" s="20">
        <f t="shared" si="4"/>
        <v>6.2462738033673819</v>
      </c>
    </row>
    <row r="7" spans="1:10">
      <c r="A7" s="18" t="s">
        <v>12</v>
      </c>
      <c r="B7" s="16">
        <v>2.2000000000000002</v>
      </c>
      <c r="C7" s="16">
        <f t="shared" si="5"/>
        <v>6</v>
      </c>
      <c r="D7" s="21">
        <f t="shared" si="1"/>
        <v>0.125</v>
      </c>
      <c r="E7" s="20">
        <f t="shared" si="0"/>
        <v>205</v>
      </c>
      <c r="F7" s="20">
        <f t="shared" si="2"/>
        <v>93.395242275229919</v>
      </c>
      <c r="G7" s="20">
        <f t="shared" si="6"/>
        <v>205.00000000000028</v>
      </c>
      <c r="H7" s="20">
        <f t="shared" si="7"/>
        <v>307.50000000000028</v>
      </c>
      <c r="I7" s="20">
        <f t="shared" si="3"/>
        <v>6.7650000000000068</v>
      </c>
      <c r="J7" s="20">
        <f t="shared" si="4"/>
        <v>3.0820429950825905</v>
      </c>
    </row>
    <row r="8" spans="1:10">
      <c r="C8" s="16">
        <f t="shared" si="5"/>
        <v>7</v>
      </c>
      <c r="D8" s="21">
        <f t="shared" si="1"/>
        <v>0.125</v>
      </c>
      <c r="E8" s="20">
        <f t="shared" si="0"/>
        <v>136.66666666666666</v>
      </c>
      <c r="F8" s="20">
        <f t="shared" si="2"/>
        <v>54.617100745748481</v>
      </c>
      <c r="G8" s="20">
        <f t="shared" si="6"/>
        <v>68.333333333333627</v>
      </c>
      <c r="H8" s="20">
        <f t="shared" si="7"/>
        <v>136.66666666666697</v>
      </c>
      <c r="I8" s="20">
        <f t="shared" si="3"/>
        <v>3.0066666666666735</v>
      </c>
      <c r="J8" s="20">
        <f t="shared" si="4"/>
        <v>1.2015762164064694</v>
      </c>
    </row>
    <row r="9" spans="1:10" ht="13.5" thickBot="1">
      <c r="C9" s="16">
        <f t="shared" si="5"/>
        <v>8</v>
      </c>
      <c r="D9" s="22">
        <f t="shared" si="1"/>
        <v>0.125</v>
      </c>
      <c r="E9" s="23">
        <f>($B$2)/($B$3*($B$3+1)/2)*($B$3-C9+1)</f>
        <v>68.333333333333329</v>
      </c>
      <c r="F9" s="24">
        <f t="shared" si="2"/>
        <v>23.954868748135297</v>
      </c>
      <c r="G9" s="24">
        <f t="shared" si="6"/>
        <v>2.9842794901924208E-13</v>
      </c>
      <c r="H9" s="20">
        <f t="shared" si="7"/>
        <v>34.166666666666963</v>
      </c>
      <c r="I9" s="24">
        <f t="shared" si="3"/>
        <v>0.75166666666667326</v>
      </c>
      <c r="J9" s="24">
        <f t="shared" si="4"/>
        <v>0.26350355622949057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sqref="A1:E9"/>
    </sheetView>
  </sheetViews>
  <sheetFormatPr defaultRowHeight="15"/>
  <cols>
    <col min="1" max="1" width="19.25" customWidth="1"/>
    <col min="2" max="2" width="46.75" customWidth="1"/>
    <col min="3" max="3" width="47.625" customWidth="1"/>
    <col min="4" max="4" width="30" customWidth="1"/>
    <col min="5" max="5" width="43.875" customWidth="1"/>
  </cols>
  <sheetData>
    <row r="1" spans="1:7" ht="53.25" customHeight="1">
      <c r="A1" s="2" t="s">
        <v>14</v>
      </c>
      <c r="B1" s="2" t="s">
        <v>15</v>
      </c>
      <c r="C1" s="2" t="s">
        <v>19</v>
      </c>
      <c r="D1" s="11" t="s">
        <v>17</v>
      </c>
      <c r="E1" s="2" t="s">
        <v>16</v>
      </c>
      <c r="F1" s="12"/>
      <c r="G1" s="12"/>
    </row>
    <row r="2" spans="1:7">
      <c r="A2" s="4">
        <v>1</v>
      </c>
      <c r="B2" s="13">
        <f>Линейный_метод!D2</f>
        <v>307.5</v>
      </c>
      <c r="C2" s="13">
        <f>Метод_уменьшаемого_остатка!D2</f>
        <v>615</v>
      </c>
      <c r="D2" s="11">
        <f>(C2-B2)*0.2</f>
        <v>61.5</v>
      </c>
      <c r="E2" s="14">
        <f>D2/(1+Линейный_метод!$B$4/100)^A2</f>
        <v>53.947368421052623</v>
      </c>
    </row>
    <row r="3" spans="1:7">
      <c r="A3">
        <f>A2+1</f>
        <v>2</v>
      </c>
      <c r="B3" s="13">
        <f>Линейный_метод!D3</f>
        <v>307.5</v>
      </c>
      <c r="C3" s="13">
        <f>Метод_уменьшаемого_остатка!D3</f>
        <v>461.25</v>
      </c>
      <c r="D3" s="11">
        <f t="shared" ref="D3:D9" si="0">(C3-B3)*0.2</f>
        <v>30.75</v>
      </c>
      <c r="E3" s="14">
        <f>D3/(1+Линейный_метод!$B$4/100)^A3</f>
        <v>23.661126500461673</v>
      </c>
    </row>
    <row r="4" spans="1:7">
      <c r="A4">
        <f t="shared" ref="A4:A9" si="1">A3+1</f>
        <v>3</v>
      </c>
      <c r="B4" s="13">
        <f>Линейный_метод!D4</f>
        <v>307.5</v>
      </c>
      <c r="C4" s="13">
        <f>Метод_уменьшаемого_остатка!D4</f>
        <v>307.5</v>
      </c>
      <c r="D4" s="11">
        <f t="shared" si="0"/>
        <v>0</v>
      </c>
      <c r="E4" s="14">
        <f>D4/(1+Линейный_метод!$B$4/100)^A4</f>
        <v>0</v>
      </c>
    </row>
    <row r="5" spans="1:7">
      <c r="A5">
        <f t="shared" si="1"/>
        <v>4</v>
      </c>
      <c r="B5" s="13">
        <f>Линейный_метод!D5</f>
        <v>307.5</v>
      </c>
      <c r="C5" s="13">
        <f>Метод_уменьшаемого_остатка!D5</f>
        <v>192.1875</v>
      </c>
      <c r="D5" s="11">
        <f t="shared" si="0"/>
        <v>-23.0625</v>
      </c>
      <c r="E5" s="14">
        <f>D5/(1+Линейный_метод!$B$4/100)^A5</f>
        <v>-13.654851396849994</v>
      </c>
    </row>
    <row r="6" spans="1:7">
      <c r="A6">
        <f t="shared" si="1"/>
        <v>5</v>
      </c>
      <c r="B6" s="13">
        <f>Линейный_метод!D6</f>
        <v>307.5</v>
      </c>
      <c r="C6" s="13">
        <f>Метод_уменьшаемого_остатка!D6</f>
        <v>115.3125</v>
      </c>
      <c r="D6" s="11">
        <f t="shared" si="0"/>
        <v>-38.4375</v>
      </c>
      <c r="E6" s="14">
        <f>D6/(1+Линейный_метод!$B$4/100)^A6</f>
        <v>-19.963233036330397</v>
      </c>
    </row>
    <row r="7" spans="1:7">
      <c r="A7">
        <f t="shared" si="1"/>
        <v>6</v>
      </c>
      <c r="B7" s="13">
        <f>Линейный_метод!D7</f>
        <v>307.5</v>
      </c>
      <c r="C7" s="13">
        <f>Метод_уменьшаемого_остатка!D7</f>
        <v>67.265625</v>
      </c>
      <c r="D7" s="11">
        <f t="shared" si="0"/>
        <v>-48.046875</v>
      </c>
      <c r="E7" s="14">
        <f>D7/(1+Линейный_метод!$B$4/100)^A7</f>
        <v>-21.889509908257015</v>
      </c>
    </row>
    <row r="8" spans="1:7">
      <c r="A8">
        <f t="shared" si="1"/>
        <v>7</v>
      </c>
      <c r="B8" s="13">
        <f>Линейный_метод!D8</f>
        <v>307.5</v>
      </c>
      <c r="C8" s="13">
        <f>Метод_уменьшаемого_остатка!D8</f>
        <v>38.4375</v>
      </c>
      <c r="D8" s="11">
        <f t="shared" si="0"/>
        <v>-53.8125</v>
      </c>
      <c r="E8" s="14">
        <f>D8/(1+Линейный_метод!$B$4/100)^A8</f>
        <v>-21.505483418638466</v>
      </c>
    </row>
    <row r="9" spans="1:7">
      <c r="A9">
        <f t="shared" si="1"/>
        <v>8</v>
      </c>
      <c r="B9" s="13">
        <f>Линейный_метод!D9</f>
        <v>307.5</v>
      </c>
      <c r="C9" s="13">
        <f>Метод_уменьшаемого_остатка!D9</f>
        <v>21.62109375</v>
      </c>
      <c r="D9" s="11">
        <f t="shared" si="0"/>
        <v>-57.17578125</v>
      </c>
      <c r="E9" s="14">
        <f>D9/(1+Линейный_метод!$B$4/100)^A9</f>
        <v>-20.043487835353829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J3" sqref="J3"/>
    </sheetView>
  </sheetViews>
  <sheetFormatPr defaultRowHeight="15"/>
  <cols>
    <col min="1" max="1" width="21.875" customWidth="1"/>
  </cols>
  <sheetData>
    <row r="1" spans="1:2">
      <c r="A1" t="s">
        <v>18</v>
      </c>
      <c r="B1" s="13">
        <f>SUM('Метод лет полезного использован'!F2:F9)-SUM(Линейный_метод!E2:E9)+SUM(Метод_уменьшаемого_остатка!I2:I9)-SUM(Линейный_метод!I2:I9)+SUM('Экономия налога на прибыль'!E2:E9)</f>
        <v>175.67131258522087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Линейный_метод</vt:lpstr>
      <vt:lpstr>Метод_уменьшаемого_остатка</vt:lpstr>
      <vt:lpstr>Метод лет полезного использован</vt:lpstr>
      <vt:lpstr>Экономия налога на прибыль</vt:lpstr>
      <vt:lpstr>Собственные источники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Safronov</dc:creator>
  <cp:lastModifiedBy>k1</cp:lastModifiedBy>
  <cp:lastPrinted>2023-09-12T06:14:15Z</cp:lastPrinted>
  <dcterms:created xsi:type="dcterms:W3CDTF">2023-09-12T06:10:28Z</dcterms:created>
  <dcterms:modified xsi:type="dcterms:W3CDTF">2023-10-09T07:07:34Z</dcterms:modified>
</cp:coreProperties>
</file>