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ropbox\Private\Books\關鍵價位與均線戰法\"/>
    </mc:Choice>
  </mc:AlternateContent>
  <bookViews>
    <workbookView xWindow="0" yWindow="0" windowWidth="28800" windowHeight="13020" tabRatio="859" activeTab="1"/>
  </bookViews>
  <sheets>
    <sheet name="參數" sheetId="13" r:id="rId1"/>
    <sheet name="01" sheetId="33" r:id="rId2"/>
  </sheets>
  <definedNames>
    <definedName name="_xlnm._FilterDatabase" localSheetId="1" hidden="1">'01'!#REF!</definedName>
    <definedName name="Tax">參數!$B$9</definedName>
    <definedName name="口袋名單">'01'!$A$16:$A$23</definedName>
    <definedName name="手續費率_元大">參數!$B$3</definedName>
    <definedName name="手續費率_新光">參數!$B$4</definedName>
    <definedName name="多空類型">參數!$A$12:$A$13</definedName>
    <definedName name="借券費率">參數!$B$6</definedName>
    <definedName name="借券費率_元大">參數!$B$6</definedName>
    <definedName name="借券費率_新光">參數!$B$7</definedName>
    <definedName name="期初資本">#REF!</definedName>
    <definedName name="進場依據">參數!#REF!</definedName>
    <definedName name="證券行">參數!$A$3:$A$4</definedName>
  </definedNames>
  <calcPr calcId="162913"/>
</workbook>
</file>

<file path=xl/calcChain.xml><?xml version="1.0" encoding="utf-8"?>
<calcChain xmlns="http://schemas.openxmlformats.org/spreadsheetml/2006/main">
  <c r="V7" i="33" l="1"/>
  <c r="R7" i="33" s="1"/>
  <c r="P7" i="33"/>
  <c r="U7" i="33" s="1"/>
  <c r="M7" i="33"/>
  <c r="J7" i="33"/>
  <c r="H7" i="33"/>
  <c r="I7" i="33" s="1"/>
  <c r="C7" i="33"/>
  <c r="S7" i="33" l="1"/>
  <c r="Q7" i="33"/>
  <c r="T7" i="33"/>
  <c r="M3" i="33" l="1"/>
  <c r="M5" i="33"/>
  <c r="P22" i="33" l="1"/>
  <c r="Q22" i="33" s="1"/>
  <c r="V5" i="33" l="1"/>
  <c r="R5" i="33" s="1"/>
  <c r="P5" i="33"/>
  <c r="J5" i="33"/>
  <c r="H5" i="33"/>
  <c r="C5" i="33"/>
  <c r="I5" i="33" l="1"/>
  <c r="Q5" i="33"/>
  <c r="S5" i="33"/>
  <c r="T5" i="33" l="1"/>
  <c r="U5" i="33" s="1"/>
  <c r="V3" i="33" l="1"/>
  <c r="P3" i="33"/>
  <c r="H3" i="33"/>
  <c r="H12" i="33" s="1"/>
  <c r="C3" i="33"/>
  <c r="R3" i="33" l="1"/>
  <c r="R10" i="33" s="1"/>
  <c r="V10" i="33"/>
  <c r="S3" i="33"/>
  <c r="G10" i="33"/>
  <c r="I3" i="33"/>
  <c r="J3" i="33"/>
  <c r="Q3" i="33"/>
  <c r="T3" i="33" l="1"/>
  <c r="U3" i="33" s="1"/>
  <c r="U10" i="33" s="1"/>
  <c r="S10" i="33"/>
  <c r="Q10" i="33"/>
  <c r="J10" i="33"/>
  <c r="I10" i="33"/>
  <c r="T10" i="33" l="1"/>
</calcChain>
</file>

<file path=xl/comments1.xml><?xml version="1.0" encoding="utf-8"?>
<comments xmlns="http://schemas.openxmlformats.org/spreadsheetml/2006/main">
  <authors>
    <author>michael</author>
  </authors>
  <commentList>
    <comment ref="F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做多還是放空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預估的風險報酬比率
</t>
        </r>
        <r>
          <rPr>
            <sz val="9"/>
            <color indexed="81"/>
            <rFont val="Tahoma"/>
            <family val="2"/>
          </rPr>
          <t>=  (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停損價位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細明體"/>
            <family val="3"/>
            <charset val="136"/>
          </rPr>
          <t>／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目標價位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細明體"/>
            <family val="3"/>
            <charset val="136"/>
          </rPr>
          <t>大於</t>
        </r>
        <r>
          <rPr>
            <sz val="9"/>
            <color indexed="81"/>
            <rFont val="Tahoma"/>
            <family val="2"/>
          </rPr>
          <t xml:space="preserve"> 1/3</t>
        </r>
        <r>
          <rPr>
            <sz val="9"/>
            <color indexed="81"/>
            <rFont val="細明體"/>
            <family val="3"/>
            <charset val="136"/>
          </rPr>
          <t>（</t>
        </r>
        <r>
          <rPr>
            <sz val="9"/>
            <color indexed="81"/>
            <rFont val="Tahoma"/>
            <family val="2"/>
          </rPr>
          <t>33%</t>
        </r>
        <r>
          <rPr>
            <sz val="9"/>
            <color indexed="81"/>
            <rFont val="細明體"/>
            <family val="3"/>
            <charset val="136"/>
          </rPr>
          <t>）就該放棄。</t>
        </r>
      </text>
    </comment>
    <comment ref="R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當沖時，如果資買券賣，就會有一筆借券費。
</t>
        </r>
      </text>
    </comment>
  </commentList>
</comments>
</file>

<file path=xl/sharedStrings.xml><?xml version="1.0" encoding="utf-8"?>
<sst xmlns="http://schemas.openxmlformats.org/spreadsheetml/2006/main" count="66" uniqueCount="56">
  <si>
    <t>名稱</t>
    <phoneticPr fontId="1" type="noConversion"/>
  </si>
  <si>
    <t>金額</t>
    <phoneticPr fontId="1" type="noConversion"/>
  </si>
  <si>
    <t>手續費</t>
    <phoneticPr fontId="1" type="noConversion"/>
  </si>
  <si>
    <t>交易稅</t>
    <phoneticPr fontId="1" type="noConversion"/>
  </si>
  <si>
    <t>日期</t>
    <phoneticPr fontId="1" type="noConversion"/>
  </si>
  <si>
    <t>進場</t>
    <phoneticPr fontId="1" type="noConversion"/>
  </si>
  <si>
    <t>張數</t>
    <phoneticPr fontId="1" type="noConversion"/>
  </si>
  <si>
    <t>出場</t>
    <phoneticPr fontId="1" type="noConversion"/>
  </si>
  <si>
    <t>價格</t>
    <phoneticPr fontId="1" type="noConversion"/>
  </si>
  <si>
    <t>賺賠</t>
    <phoneticPr fontId="1" type="noConversion"/>
  </si>
  <si>
    <t>多空</t>
    <phoneticPr fontId="1" type="noConversion"/>
  </si>
  <si>
    <t>多</t>
    <phoneticPr fontId="1" type="noConversion"/>
  </si>
  <si>
    <t>借券費</t>
    <phoneticPr fontId="1" type="noConversion"/>
  </si>
  <si>
    <t>淨利</t>
    <phoneticPr fontId="1" type="noConversion"/>
  </si>
  <si>
    <t>獲利率</t>
    <phoneticPr fontId="1" type="noConversion"/>
  </si>
  <si>
    <t>參數</t>
    <phoneticPr fontId="1" type="noConversion"/>
  </si>
  <si>
    <t>（網路下單打六折：0.001425 * 0.6，每筆不滿 20 元則以 20 元計算）</t>
    <phoneticPr fontId="1" type="noConversion"/>
  </si>
  <si>
    <t>空</t>
    <phoneticPr fontId="1" type="noConversion"/>
  </si>
  <si>
    <t>停損</t>
    <phoneticPr fontId="1" type="noConversion"/>
  </si>
  <si>
    <t>目標</t>
    <phoneticPr fontId="1" type="noConversion"/>
  </si>
  <si>
    <t>期間</t>
    <phoneticPr fontId="1" type="noConversion"/>
  </si>
  <si>
    <t>（網路下單二八折：0.001425 * 0.28，每筆不滿 20 元則以 20 元計算）</t>
    <phoneticPr fontId="1" type="noConversion"/>
  </si>
  <si>
    <t>證券
公司</t>
    <phoneticPr fontId="1" type="noConversion"/>
  </si>
  <si>
    <t>新光</t>
  </si>
  <si>
    <t>元大</t>
    <phoneticPr fontId="1" type="noConversion"/>
  </si>
  <si>
    <t>新光</t>
    <phoneticPr fontId="1" type="noConversion"/>
  </si>
  <si>
    <t>手續費率</t>
    <phoneticPr fontId="1" type="noConversion"/>
  </si>
  <si>
    <t>手續
費率</t>
    <phoneticPr fontId="1" type="noConversion"/>
  </si>
  <si>
    <t>新光借券費率</t>
    <phoneticPr fontId="1" type="noConversion"/>
  </si>
  <si>
    <t>元大借券費率</t>
    <phoneticPr fontId="1" type="noConversion"/>
  </si>
  <si>
    <t>借券手續費率</t>
    <phoneticPr fontId="1" type="noConversion"/>
  </si>
  <si>
    <t>作多或作空</t>
    <phoneticPr fontId="1" type="noConversion"/>
  </si>
  <si>
    <t>多</t>
  </si>
  <si>
    <t>資</t>
    <phoneticPr fontId="1" type="noConversion"/>
  </si>
  <si>
    <t>5522 遠雄</t>
  </si>
  <si>
    <r>
      <rPr>
        <sz val="11"/>
        <color rgb="FF000000"/>
        <rFont val="細明體"/>
        <family val="3"/>
        <charset val="136"/>
      </rPr>
      <t>便宜價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x15  </t>
    </r>
    <r>
      <rPr>
        <sz val="11"/>
        <color rgb="FF000000"/>
        <rFont val="細明體"/>
        <family val="3"/>
        <charset val="136"/>
      </rPr>
      <t>或</t>
    </r>
    <r>
      <rPr>
        <sz val="11"/>
        <color rgb="FF000000"/>
        <rFont val="Verdana"/>
        <family val="2"/>
      </rPr>
      <t xml:space="preserve"> </t>
    </r>
    <r>
      <rPr>
        <sz val="11"/>
        <color rgb="FF000000"/>
        <rFont val="細明體"/>
        <family val="3"/>
        <charset val="136"/>
      </rPr>
      <t>當年股利</t>
    </r>
    <r>
      <rPr>
        <sz val="11"/>
        <color rgb="FF000000"/>
        <rFont val="Verdana"/>
        <family val="2"/>
      </rPr>
      <t>x15</t>
    </r>
    <phoneticPr fontId="1" type="noConversion"/>
  </si>
  <si>
    <t>按存股價格公式計算的便宜股價為 39.69，而目前股價已低於此價格許多。
週 MACD 柱狀圖向上收斂。
日 MACD 柱狀圖多頭背離。</t>
    <phoneticPr fontId="1" type="noConversion"/>
  </si>
  <si>
    <t>近日若有跌到 33.2 元附近再買。</t>
    <phoneticPr fontId="1" type="noConversion"/>
  </si>
  <si>
    <t>大盤供上前波壓力的頸線附近，太危險。落袋為安。</t>
    <phoneticPr fontId="1" type="noConversion"/>
  </si>
  <si>
    <t>風險／報酬比</t>
    <phoneticPr fontId="1" type="noConversion"/>
  </si>
  <si>
    <t>大於 1/3（33%）就該放棄。</t>
  </si>
  <si>
    <t>預估的風險報酬比率 = (買進價位 - 停損價位) / (目標價位 - 買進價位)</t>
    <phoneticPr fontId="1" type="noConversion"/>
  </si>
  <si>
    <r>
      <rPr>
        <b/>
        <sz val="11"/>
        <color rgb="FF000000"/>
        <rFont val="細明體"/>
        <family val="3"/>
        <charset val="136"/>
      </rPr>
      <t>存股價格公式</t>
    </r>
    <r>
      <rPr>
        <b/>
        <sz val="11"/>
        <color rgb="FF000000"/>
        <rFont val="Verdana"/>
        <family val="2"/>
      </rPr>
      <t>:</t>
    </r>
    <phoneticPr fontId="1" type="noConversion"/>
  </si>
  <si>
    <t>風險／報酬比率</t>
    <phoneticPr fontId="1" type="noConversion"/>
  </si>
  <si>
    <t>風險試算：</t>
    <phoneticPr fontId="1" type="noConversion"/>
  </si>
  <si>
    <t>初始目標價</t>
    <phoneticPr fontId="1" type="noConversion"/>
  </si>
  <si>
    <t>初始停損價</t>
    <phoneticPr fontId="1" type="noConversion"/>
  </si>
  <si>
    <t>預估買進價</t>
    <phoneticPr fontId="1" type="noConversion"/>
  </si>
  <si>
    <r>
      <rPr>
        <sz val="11"/>
        <color rgb="FF000000"/>
        <rFont val="細明體"/>
        <family val="3"/>
        <charset val="136"/>
      </rPr>
      <t>合理價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x20  </t>
    </r>
    <r>
      <rPr>
        <sz val="11"/>
        <color rgb="FF000000"/>
        <rFont val="細明體"/>
        <family val="3"/>
        <charset val="136"/>
      </rPr>
      <t>或 當年股利x20</t>
    </r>
    <phoneticPr fontId="1" type="noConversion"/>
  </si>
  <si>
    <t>期初資本</t>
    <phoneticPr fontId="1" type="noConversion"/>
  </si>
  <si>
    <t>單次交易最高金額</t>
    <phoneticPr fontId="1" type="noConversion"/>
  </si>
  <si>
    <t>這一列不要填資料！把這一列和上一列複製起來，插入至上方列，然後在新複製出來的地方輸入交易資料。</t>
    <phoneticPr fontId="1" type="noConversion"/>
  </si>
  <si>
    <t>2458 義隆</t>
    <phoneticPr fontId="1" type="noConversion"/>
  </si>
  <si>
    <t>(見右方說明)</t>
    <phoneticPr fontId="1" type="noConversion"/>
  </si>
  <si>
    <t>這裡寫進場的理由。</t>
    <phoneticPr fontId="1" type="noConversion"/>
  </si>
  <si>
    <t>這裡寫出場的理由。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</si>
</sst>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yyyy/mm/dd"/>
    <numFmt numFmtId="177" formatCode="#,##0_ "/>
    <numFmt numFmtId="178" formatCode="0.00_ "/>
    <numFmt numFmtId="179" formatCode="0_ "/>
    <numFmt numFmtId="180" formatCode="&quot;$&quot;#,##0"/>
    <numFmt numFmtId="181" formatCode="0.0000000_ "/>
    <numFmt numFmtId="182" formatCode="0_)&quot;天&quot;"/>
    <numFmt numFmtId="183" formatCode="0.000_ "/>
    <numFmt numFmtId="184" formatCode="0.0000%"/>
    <numFmt numFmtId="185" formatCode="0.0%"/>
    <numFmt numFmtId="186" formatCode="0.0_)&quot;天&quot;"/>
  </numFmts>
  <fonts count="22" x14ac:knownFonts="1">
    <font>
      <sz val="1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4"/>
      <name val="新細明體"/>
      <family val="1"/>
      <charset val="136"/>
    </font>
    <font>
      <sz val="11"/>
      <color rgb="FF000000"/>
      <name val="Verdana"/>
      <family val="2"/>
    </font>
    <font>
      <sz val="11"/>
      <color rgb="FF000000"/>
      <name val="細明體"/>
      <family val="3"/>
      <charset val="136"/>
    </font>
    <font>
      <sz val="11"/>
      <color rgb="FF000000"/>
      <name val="Verdana"/>
      <family val="3"/>
      <charset val="136"/>
    </font>
    <font>
      <sz val="11"/>
      <color indexed="12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1"/>
      <color rgb="FF000000"/>
      <name val="Verdana"/>
      <family val="3"/>
      <charset val="136"/>
    </font>
    <font>
      <b/>
      <sz val="11"/>
      <color rgb="FF000000"/>
      <name val="細明體"/>
      <family val="3"/>
      <charset val="136"/>
    </font>
    <font>
      <b/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180" fontId="4" fillId="2" borderId="1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right" vertical="center"/>
    </xf>
    <xf numFmtId="182" fontId="0" fillId="0" borderId="8" xfId="0" applyNumberFormat="1" applyBorder="1">
      <alignment vertical="center"/>
    </xf>
    <xf numFmtId="179" fontId="3" fillId="0" borderId="6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83" fontId="8" fillId="0" borderId="0" xfId="0" applyNumberFormat="1" applyFont="1">
      <alignment vertical="center"/>
    </xf>
    <xf numFmtId="3" fontId="3" fillId="0" borderId="7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/>
    </xf>
    <xf numFmtId="179" fontId="3" fillId="0" borderId="8" xfId="0" applyNumberFormat="1" applyFont="1" applyBorder="1" applyAlignment="1">
      <alignment horizontal="right" vertical="center"/>
    </xf>
    <xf numFmtId="179" fontId="0" fillId="0" borderId="8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4" fillId="0" borderId="17" xfId="0" applyFont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>
      <alignment vertical="center"/>
    </xf>
    <xf numFmtId="185" fontId="0" fillId="0" borderId="19" xfId="0" applyNumberForma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right" vertical="center"/>
    </xf>
    <xf numFmtId="186" fontId="0" fillId="0" borderId="8" xfId="0" applyNumberFormat="1" applyBorder="1">
      <alignment vertical="center"/>
    </xf>
    <xf numFmtId="185" fontId="4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180" fontId="4" fillId="2" borderId="1" xfId="0" applyNumberFormat="1" applyFont="1" applyFill="1" applyBorder="1" applyAlignment="1">
      <alignment horizontal="right" vertical="center"/>
    </xf>
    <xf numFmtId="176" fontId="6" fillId="0" borderId="3" xfId="0" applyNumberFormat="1" applyFont="1" applyBorder="1" applyAlignment="1">
      <alignment horizontal="left" vertical="top" wrapText="1"/>
    </xf>
    <xf numFmtId="176" fontId="6" fillId="0" borderId="4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176" fontId="6" fillId="0" borderId="10" xfId="0" applyNumberFormat="1" applyFont="1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84" fontId="0" fillId="0" borderId="11" xfId="0" applyNumberFormat="1" applyBorder="1" applyAlignment="1">
      <alignment horizontal="center" vertical="center" wrapText="1"/>
    </xf>
    <xf numFmtId="184" fontId="0" fillId="0" borderId="12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133"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6FF6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393"/>
      <color rgb="FF66FF66"/>
      <color rgb="FF08A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C12" sqref="C12"/>
    </sheetView>
  </sheetViews>
  <sheetFormatPr defaultRowHeight="15.75" x14ac:dyDescent="0.25"/>
  <cols>
    <col min="1" max="1" width="15.28515625" customWidth="1"/>
    <col min="2" max="2" width="10.42578125" customWidth="1"/>
    <col min="3" max="3" width="55.42578125" customWidth="1"/>
  </cols>
  <sheetData>
    <row r="1" spans="1:21" ht="40.5" customHeight="1" x14ac:dyDescent="0.25">
      <c r="A1" s="22" t="s">
        <v>15</v>
      </c>
    </row>
    <row r="2" spans="1:21" ht="19.5" customHeight="1" x14ac:dyDescent="0.25">
      <c r="A2" s="21" t="s">
        <v>26</v>
      </c>
    </row>
    <row r="3" spans="1:21" x14ac:dyDescent="0.25">
      <c r="A3" s="23" t="s">
        <v>24</v>
      </c>
      <c r="B3" s="18">
        <v>8.5499999999999997E-4</v>
      </c>
      <c r="C3" s="18" t="s">
        <v>16</v>
      </c>
      <c r="D3" s="15"/>
      <c r="E3" s="15"/>
      <c r="F3" s="15"/>
      <c r="G3" s="15"/>
      <c r="H3" s="15"/>
      <c r="I3" s="15"/>
      <c r="L3" s="15"/>
      <c r="O3" s="15"/>
      <c r="P3" s="15"/>
      <c r="Q3" s="15"/>
      <c r="R3" s="15"/>
      <c r="S3" s="15"/>
      <c r="T3" s="15"/>
      <c r="U3" s="15"/>
    </row>
    <row r="4" spans="1:21" x14ac:dyDescent="0.25">
      <c r="A4" s="23" t="s">
        <v>25</v>
      </c>
      <c r="B4" s="18">
        <v>3.9899999999999999E-4</v>
      </c>
      <c r="C4" s="18" t="s">
        <v>21</v>
      </c>
      <c r="D4" s="15"/>
      <c r="E4" s="15"/>
      <c r="F4" s="15"/>
      <c r="G4" s="15"/>
      <c r="H4" s="15"/>
      <c r="I4" s="15"/>
      <c r="L4" s="15"/>
      <c r="O4" s="15"/>
      <c r="P4" s="15"/>
      <c r="Q4" s="15"/>
      <c r="R4" s="15"/>
      <c r="S4" s="15"/>
      <c r="T4" s="15"/>
      <c r="U4" s="15"/>
    </row>
    <row r="5" spans="1:21" ht="27" customHeight="1" x14ac:dyDescent="0.25">
      <c r="A5" s="21" t="s">
        <v>30</v>
      </c>
      <c r="B5" s="18"/>
      <c r="C5" s="18"/>
      <c r="D5" s="15"/>
      <c r="E5" s="15"/>
      <c r="F5" s="15"/>
      <c r="G5" s="15"/>
      <c r="H5" s="15"/>
      <c r="I5" s="15"/>
      <c r="L5" s="15"/>
      <c r="O5" s="15"/>
      <c r="P5" s="15"/>
      <c r="Q5" s="15"/>
      <c r="R5" s="15"/>
      <c r="S5" s="15"/>
      <c r="T5" s="15"/>
      <c r="U5" s="15"/>
    </row>
    <row r="6" spans="1:21" x14ac:dyDescent="0.25">
      <c r="A6" s="23" t="s">
        <v>29</v>
      </c>
      <c r="B6" s="18">
        <v>1E-3</v>
      </c>
    </row>
    <row r="7" spans="1:21" x14ac:dyDescent="0.25">
      <c r="A7" s="23" t="s">
        <v>28</v>
      </c>
      <c r="B7" s="18">
        <v>5.0000000000000001E-4</v>
      </c>
      <c r="C7" s="18"/>
      <c r="D7" s="15"/>
      <c r="E7" s="15"/>
      <c r="F7" s="15"/>
      <c r="G7" s="15"/>
      <c r="H7" s="15"/>
      <c r="I7" s="15"/>
      <c r="L7" s="15"/>
      <c r="O7" s="15"/>
      <c r="P7" s="15"/>
      <c r="Q7" s="15"/>
      <c r="R7" s="15"/>
      <c r="S7" s="15"/>
      <c r="T7" s="15"/>
      <c r="U7" s="15"/>
    </row>
    <row r="8" spans="1:21" x14ac:dyDescent="0.25">
      <c r="A8" s="15"/>
      <c r="B8" s="18"/>
      <c r="C8" s="18"/>
      <c r="D8" s="15"/>
      <c r="E8" s="15"/>
      <c r="F8" s="15"/>
      <c r="G8" s="15"/>
      <c r="H8" s="15"/>
      <c r="I8" s="15"/>
      <c r="L8" s="15"/>
      <c r="O8" s="15"/>
      <c r="P8" s="15"/>
      <c r="Q8" s="15"/>
      <c r="R8" s="15"/>
      <c r="S8" s="15"/>
      <c r="T8" s="15"/>
      <c r="U8" s="15"/>
    </row>
    <row r="9" spans="1:21" x14ac:dyDescent="0.25">
      <c r="A9" s="23" t="s">
        <v>3</v>
      </c>
      <c r="B9" s="16">
        <v>3.0000000000000001E-3</v>
      </c>
    </row>
    <row r="11" spans="1:21" x14ac:dyDescent="0.25">
      <c r="A11" s="21" t="s">
        <v>31</v>
      </c>
    </row>
    <row r="12" spans="1:21" x14ac:dyDescent="0.25">
      <c r="A12" s="23" t="s">
        <v>11</v>
      </c>
    </row>
    <row r="13" spans="1:21" x14ac:dyDescent="0.25">
      <c r="A13" s="23" t="s">
        <v>17</v>
      </c>
    </row>
    <row r="14" spans="1:21" x14ac:dyDescent="0.25">
      <c r="A14" s="23" t="s">
        <v>33</v>
      </c>
    </row>
    <row r="15" spans="1:21" x14ac:dyDescent="0.25">
      <c r="A15" s="23"/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abSelected="1" zoomScaleNormal="100" workbookViewId="0">
      <pane xSplit="21" ySplit="2" topLeftCell="V3" activePane="bottomRight" state="frozen"/>
      <selection pane="topRight" activeCell="W1" sqref="W1"/>
      <selection pane="bottomLeft" activeCell="A3" sqref="A3"/>
      <selection pane="bottomRight" activeCell="E8" sqref="E8:M8"/>
    </sheetView>
  </sheetViews>
  <sheetFormatPr defaultRowHeight="15.75" x14ac:dyDescent="0.25"/>
  <cols>
    <col min="1" max="1" width="15.85546875" customWidth="1"/>
    <col min="2" max="2" width="6.28515625" customWidth="1"/>
    <col min="3" max="3" width="9.5703125" customWidth="1"/>
    <col min="4" max="4" width="5.28515625" customWidth="1"/>
    <col min="5" max="5" width="10.140625" customWidth="1"/>
    <col min="6" max="6" width="6.140625" customWidth="1"/>
    <col min="7" max="7" width="7.28515625" customWidth="1"/>
    <col min="8" max="8" width="9.5703125" customWidth="1"/>
    <col min="9" max="12" width="7.140625" customWidth="1"/>
    <col min="13" max="13" width="15.7109375" customWidth="1"/>
    <col min="14" max="14" width="10.140625" customWidth="1"/>
    <col min="15" max="15" width="7.140625" customWidth="1"/>
    <col min="16" max="16" width="9.5703125" customWidth="1"/>
    <col min="17" max="19" width="7.42578125" customWidth="1"/>
    <col min="20" max="20" width="12.42578125" customWidth="1"/>
    <col min="21" max="21" width="9" customWidth="1"/>
    <col min="22" max="22" width="9.28515625" customWidth="1"/>
  </cols>
  <sheetData>
    <row r="1" spans="1:22" s="1" customFormat="1" ht="16.5" customHeight="1" x14ac:dyDescent="0.25">
      <c r="A1" s="62" t="s">
        <v>0</v>
      </c>
      <c r="B1" s="64" t="s">
        <v>22</v>
      </c>
      <c r="C1" s="64" t="s">
        <v>27</v>
      </c>
      <c r="D1" s="65" t="s">
        <v>6</v>
      </c>
      <c r="E1" s="67" t="s">
        <v>5</v>
      </c>
      <c r="F1" s="68"/>
      <c r="G1" s="68"/>
      <c r="H1" s="68"/>
      <c r="I1" s="68"/>
      <c r="J1" s="68"/>
      <c r="K1" s="68"/>
      <c r="L1" s="68"/>
      <c r="M1" s="5"/>
      <c r="N1" s="69" t="s">
        <v>7</v>
      </c>
      <c r="O1" s="70"/>
      <c r="P1" s="70"/>
      <c r="Q1" s="70"/>
      <c r="R1" s="27"/>
      <c r="S1" s="71" t="s">
        <v>9</v>
      </c>
      <c r="T1" s="72"/>
      <c r="U1" s="72"/>
      <c r="V1" s="72"/>
    </row>
    <row r="2" spans="1:22" s="1" customFormat="1" ht="16.5" x14ac:dyDescent="0.25">
      <c r="A2" s="63"/>
      <c r="B2" s="63"/>
      <c r="C2" s="63"/>
      <c r="D2" s="66"/>
      <c r="E2" s="6" t="s">
        <v>4</v>
      </c>
      <c r="F2" s="26" t="s">
        <v>10</v>
      </c>
      <c r="G2" s="26" t="s">
        <v>8</v>
      </c>
      <c r="H2" s="26" t="s">
        <v>1</v>
      </c>
      <c r="I2" s="26" t="s">
        <v>2</v>
      </c>
      <c r="J2" s="26" t="s">
        <v>12</v>
      </c>
      <c r="K2" s="26" t="s">
        <v>18</v>
      </c>
      <c r="L2" s="26" t="s">
        <v>19</v>
      </c>
      <c r="M2" s="7" t="s">
        <v>39</v>
      </c>
      <c r="N2" s="6" t="s">
        <v>4</v>
      </c>
      <c r="O2" s="26" t="s">
        <v>8</v>
      </c>
      <c r="P2" s="26" t="s">
        <v>1</v>
      </c>
      <c r="Q2" s="26" t="s">
        <v>2</v>
      </c>
      <c r="R2" s="26" t="s">
        <v>12</v>
      </c>
      <c r="S2" s="6" t="s">
        <v>3</v>
      </c>
      <c r="T2" s="26" t="s">
        <v>13</v>
      </c>
      <c r="U2" s="26" t="s">
        <v>14</v>
      </c>
      <c r="V2" s="11" t="s">
        <v>20</v>
      </c>
    </row>
    <row r="3" spans="1:22" ht="20.25" customHeight="1" x14ac:dyDescent="0.25">
      <c r="A3" s="55" t="s">
        <v>34</v>
      </c>
      <c r="B3" s="57" t="s">
        <v>23</v>
      </c>
      <c r="C3" s="58">
        <f>IF(B3="新光",手續費率_新光,手續費率_元大)</f>
        <v>3.9899999999999999E-4</v>
      </c>
      <c r="D3" s="60">
        <v>1</v>
      </c>
      <c r="E3" s="8">
        <v>42510</v>
      </c>
      <c r="F3" s="28" t="s">
        <v>32</v>
      </c>
      <c r="G3" s="9">
        <v>35.9</v>
      </c>
      <c r="H3" s="10">
        <f>D3*1000*G3</f>
        <v>35900</v>
      </c>
      <c r="I3" s="19">
        <f>IF(H3&lt;=0, 0, IF(ROUNDUP(H3*C3, 0)&lt;20,20,ROUNDUP(H3*C3, 0)))</f>
        <v>20</v>
      </c>
      <c r="J3" s="19">
        <f>IF(F3="空", IF(B3="新光", ROUND(H3*借券費率_新光,0), ROUND(H3*借券費率_元大,0)), 0)</f>
        <v>0</v>
      </c>
      <c r="K3" s="9">
        <v>35.4</v>
      </c>
      <c r="L3" s="9">
        <v>38</v>
      </c>
      <c r="M3" s="42">
        <f xml:space="preserve"> IF(AND(G3&gt;0, K3&gt;0),  (G3-K3) / (L3-G3), 0)</f>
        <v>0.23809523809523794</v>
      </c>
      <c r="N3" s="8">
        <v>42515</v>
      </c>
      <c r="O3" s="9">
        <v>36.450000000000003</v>
      </c>
      <c r="P3" s="10">
        <f>D3*1000*O3</f>
        <v>36450</v>
      </c>
      <c r="Q3" s="20">
        <f>IF(P3&lt;=0, 0, IF(ROUNDUP(P3*C3,0)&lt;20,20,ROUNDUP(P3*C3, 0)))</f>
        <v>20</v>
      </c>
      <c r="R3" s="19">
        <f>IF(AND(F3="多", VALUE(V3)=1),IF(B3="新光", ROUND(H3*借券費率_新光,0), ROUND(H3*借券費率_元大,0)), 0)</f>
        <v>0</v>
      </c>
      <c r="S3" s="14">
        <f>IF(F3="多", IF(P3&lt;&gt;0,INT(P3*Tax), 0), IF(H3&lt;&gt;0,INT(H3*Tax),0))</f>
        <v>109</v>
      </c>
      <c r="T3" s="17">
        <f>IF(P3&lt;&gt;0, IF(F3="多", P3-H3-I3-Q3-R3-S3, H3-P3-I3-J3-Q3-S3), 0)</f>
        <v>401</v>
      </c>
      <c r="U3" s="12">
        <f>IF(AND(P3&lt;&gt;0, G3 &lt;&gt; 0), IF(F3="多", T3/H3, T3/P3), 0)</f>
        <v>1.116991643454039E-2</v>
      </c>
      <c r="V3" s="13">
        <f>IF(N3&gt;0,N3-E3+1, 0)</f>
        <v>6</v>
      </c>
    </row>
    <row r="4" spans="1:22" ht="40.5" customHeight="1" x14ac:dyDescent="0.25">
      <c r="A4" s="56"/>
      <c r="B4" s="56"/>
      <c r="C4" s="59"/>
      <c r="D4" s="61"/>
      <c r="E4" s="48" t="s">
        <v>54</v>
      </c>
      <c r="F4" s="49"/>
      <c r="G4" s="49"/>
      <c r="H4" s="49"/>
      <c r="I4" s="49"/>
      <c r="J4" s="49"/>
      <c r="K4" s="49"/>
      <c r="L4" s="49"/>
      <c r="M4" s="50"/>
      <c r="N4" s="51" t="s">
        <v>55</v>
      </c>
      <c r="O4" s="52"/>
      <c r="P4" s="52"/>
      <c r="Q4" s="52"/>
      <c r="R4" s="53"/>
      <c r="S4" s="51"/>
      <c r="T4" s="54"/>
      <c r="U4" s="54"/>
      <c r="V4" s="54"/>
    </row>
    <row r="5" spans="1:22" ht="20.25" customHeight="1" x14ac:dyDescent="0.25">
      <c r="A5" s="55" t="s">
        <v>52</v>
      </c>
      <c r="B5" s="57" t="s">
        <v>23</v>
      </c>
      <c r="C5" s="58">
        <f>IF(B5="新光",手續費率_新光,手續費率_元大)</f>
        <v>3.9899999999999999E-4</v>
      </c>
      <c r="D5" s="60">
        <v>1</v>
      </c>
      <c r="E5" s="8">
        <v>42520</v>
      </c>
      <c r="F5" s="28" t="s">
        <v>32</v>
      </c>
      <c r="G5" s="9">
        <v>33.299999999999997</v>
      </c>
      <c r="H5" s="10">
        <f>D5*1000*G5</f>
        <v>33300</v>
      </c>
      <c r="I5" s="19">
        <f>IF(H5&lt;=0, 0, IF(ROUNDUP(H5*C5, 0)&lt;20,20,ROUNDUP(H5*C5, 0)))</f>
        <v>20</v>
      </c>
      <c r="J5" s="19">
        <f>IF(F5="空", IF(B5="新光", ROUND(H5*借券費率_新光,0), ROUND(H5*借券費率_元大,0)), 0)</f>
        <v>0</v>
      </c>
      <c r="K5" s="9">
        <v>32.700000000000003</v>
      </c>
      <c r="L5" s="9">
        <v>36</v>
      </c>
      <c r="M5" s="42">
        <f xml:space="preserve"> IF(AND(G5&gt;0, K5&gt;0),  (G5-K5) / (L5-G5), 0)</f>
        <v>0.22222222222221988</v>
      </c>
      <c r="N5" s="8">
        <v>42521</v>
      </c>
      <c r="O5" s="9">
        <v>34.049999999999997</v>
      </c>
      <c r="P5" s="10">
        <f>D5*1000*O5</f>
        <v>34050</v>
      </c>
      <c r="Q5" s="20">
        <f>IF(P5&lt;=0, 0, IF(ROUNDUP(P5*C5,0)&lt;20,20,ROUNDUP(P5*C5, 0)))</f>
        <v>20</v>
      </c>
      <c r="R5" s="19">
        <f>IF(AND(F5="多", VALUE(V5)=1),IF(B5="新光", ROUND(H5*借券費率_新光,0), ROUND(H5*借券費率_元大,0)), 0)</f>
        <v>0</v>
      </c>
      <c r="S5" s="14">
        <f>IF(F5="多", IF(P5&lt;&gt;0,INT(P5*Tax), 0), IF(H5&lt;&gt;0,INT(H5*Tax),0))</f>
        <v>102</v>
      </c>
      <c r="T5" s="17">
        <f>IF(P5&lt;&gt;0, IF(F5="多", P5-H5-I5-Q5-R5-S5, H5-P5-I5-J5-Q5-S5), 0)</f>
        <v>608</v>
      </c>
      <c r="U5" s="12">
        <f>IF(AND(P5&lt;&gt;0, G5 &lt;&gt; 0), IF(F5="多", T5/H5, T5/P5), 0)</f>
        <v>1.8258258258258258E-2</v>
      </c>
      <c r="V5" s="13">
        <f>IF(N5&gt;0,N5-E5+1, 0)</f>
        <v>2</v>
      </c>
    </row>
    <row r="6" spans="1:22" ht="47.25" customHeight="1" x14ac:dyDescent="0.25">
      <c r="A6" s="56"/>
      <c r="B6" s="56"/>
      <c r="C6" s="59"/>
      <c r="D6" s="61"/>
      <c r="E6" s="48" t="s">
        <v>36</v>
      </c>
      <c r="F6" s="49"/>
      <c r="G6" s="49"/>
      <c r="H6" s="49"/>
      <c r="I6" s="49"/>
      <c r="J6" s="49"/>
      <c r="K6" s="49"/>
      <c r="L6" s="49"/>
      <c r="M6" s="50"/>
      <c r="N6" s="51" t="s">
        <v>38</v>
      </c>
      <c r="O6" s="52"/>
      <c r="P6" s="52"/>
      <c r="Q6" s="52"/>
      <c r="R6" s="53"/>
      <c r="S6" s="51" t="s">
        <v>37</v>
      </c>
      <c r="T6" s="54"/>
      <c r="U6" s="54"/>
      <c r="V6" s="54"/>
    </row>
    <row r="7" spans="1:22" ht="20.25" customHeight="1" x14ac:dyDescent="0.25">
      <c r="A7" s="55" t="s">
        <v>53</v>
      </c>
      <c r="B7" s="57" t="s">
        <v>23</v>
      </c>
      <c r="C7" s="58">
        <f>IF(B7="新光",手續費率_新光,手續費率_元大)</f>
        <v>3.9899999999999999E-4</v>
      </c>
      <c r="D7" s="60">
        <v>1</v>
      </c>
      <c r="E7" s="8"/>
      <c r="F7" s="28" t="s">
        <v>32</v>
      </c>
      <c r="G7" s="9"/>
      <c r="H7" s="10">
        <f>D7*1000*G7</f>
        <v>0</v>
      </c>
      <c r="I7" s="19">
        <f>IF(H7&lt;=0, 0, IF(ROUNDUP(H7*C7, 0)&lt;20,20,ROUNDUP(H7*C7, 0)))</f>
        <v>0</v>
      </c>
      <c r="J7" s="19">
        <f>IF(F7="空", IF(B7="新光", ROUND(H7*借券費率_新光,0), ROUND(H7*借券費率_元大,0)), 0)</f>
        <v>0</v>
      </c>
      <c r="K7" s="9"/>
      <c r="L7" s="9"/>
      <c r="M7" s="42">
        <f xml:space="preserve"> IF(AND(G7&gt;0, K7&gt;0),  (G7-K7) / (L7-G7), 0)</f>
        <v>0</v>
      </c>
      <c r="N7" s="8"/>
      <c r="O7" s="9"/>
      <c r="P7" s="10">
        <f>D7*1000*O7</f>
        <v>0</v>
      </c>
      <c r="Q7" s="20">
        <f>IF(P7&lt;=0, 0, IF(ROUNDUP(P7*C7,0)&lt;20,20,ROUNDUP(P7*C7, 0)))</f>
        <v>0</v>
      </c>
      <c r="R7" s="19">
        <f>IF(AND(F7="多", VALUE(V7)=1),IF(B7="新光", ROUND(H7*借券費率_新光,0), ROUND(H7*借券費率_元大,0)), 0)</f>
        <v>0</v>
      </c>
      <c r="S7" s="14">
        <f>IF(F7="多", IF(P7&lt;&gt;0,INT(P7*Tax), 0), IF(H7&lt;&gt;0,INT(H7*Tax),0))</f>
        <v>0</v>
      </c>
      <c r="T7" s="17">
        <f>IF(P7&lt;&gt;0, IF(F7="多", P7-H7-I7-Q7-R7-S7, H7-P7-I7-J7-Q7-S7), 0)</f>
        <v>0</v>
      </c>
      <c r="U7" s="12" t="str">
        <f>IF(AND(P7&lt;&gt;0, G7 &lt;&gt; 0), IF(F7="多", T7/H7, T7/P7), "")</f>
        <v/>
      </c>
      <c r="V7" s="13">
        <f>IF(N7&gt;0,N7-E7+1, 0)</f>
        <v>0</v>
      </c>
    </row>
    <row r="8" spans="1:22" ht="40.5" customHeight="1" x14ac:dyDescent="0.25">
      <c r="A8" s="56"/>
      <c r="B8" s="56"/>
      <c r="C8" s="59"/>
      <c r="D8" s="61"/>
      <c r="E8" s="48" t="s">
        <v>51</v>
      </c>
      <c r="F8" s="49"/>
      <c r="G8" s="49"/>
      <c r="H8" s="49"/>
      <c r="I8" s="49"/>
      <c r="J8" s="49"/>
      <c r="K8" s="49"/>
      <c r="L8" s="49"/>
      <c r="M8" s="50"/>
      <c r="N8" s="51"/>
      <c r="O8" s="52"/>
      <c r="P8" s="52"/>
      <c r="Q8" s="52"/>
      <c r="R8" s="53"/>
      <c r="S8" s="51"/>
      <c r="T8" s="54"/>
      <c r="U8" s="54"/>
      <c r="V8" s="54"/>
    </row>
    <row r="9" spans="1:22" ht="16.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 ht="16.5" thickBot="1" x14ac:dyDescent="0.3">
      <c r="A10" s="3"/>
      <c r="B10" s="3"/>
      <c r="C10" s="3"/>
      <c r="D10" s="3"/>
      <c r="E10" s="3"/>
      <c r="F10" s="3"/>
      <c r="G10" s="47">
        <f>SUM(H3:H9)</f>
        <v>69200</v>
      </c>
      <c r="H10" s="47"/>
      <c r="I10" s="4">
        <f>SUM(I3:I9)</f>
        <v>40</v>
      </c>
      <c r="J10" s="4">
        <f>SUM(J3:J9)</f>
        <v>0</v>
      </c>
      <c r="K10" s="3"/>
      <c r="L10" s="3"/>
      <c r="M10" s="3"/>
      <c r="N10" s="3"/>
      <c r="O10" s="3"/>
      <c r="P10" s="3"/>
      <c r="Q10" s="4">
        <f>SUM(Q3:Q9)</f>
        <v>40</v>
      </c>
      <c r="R10" s="4">
        <f>SUM(R3:R9)</f>
        <v>0</v>
      </c>
      <c r="S10" s="4">
        <f>SUM(S3:S9)</f>
        <v>211</v>
      </c>
      <c r="T10" s="4">
        <f>SUM(T3:T9)</f>
        <v>1009</v>
      </c>
      <c r="U10" s="40">
        <f>AVERAGE(U3:U9)</f>
        <v>1.4714087346399323E-2</v>
      </c>
      <c r="V10" s="41">
        <f>AVERAGE(V3:V9)</f>
        <v>2.6666666666666665</v>
      </c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s="32" t="s">
        <v>49</v>
      </c>
      <c r="B12" s="77">
        <v>40000</v>
      </c>
      <c r="C12" s="77"/>
      <c r="D12" s="2"/>
      <c r="E12" s="78" t="s">
        <v>50</v>
      </c>
      <c r="F12" s="78"/>
      <c r="G12" s="78"/>
      <c r="H12" s="43">
        <f xml:space="preserve"> MAX(H3:H7)</f>
        <v>35900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s="24"/>
      <c r="B13" s="24"/>
      <c r="C13" s="24"/>
      <c r="D13" s="24"/>
      <c r="E13" s="24"/>
      <c r="F13" s="24"/>
      <c r="G13" s="25"/>
      <c r="H13" s="25"/>
    </row>
    <row r="15" spans="1:22" x14ac:dyDescent="0.25">
      <c r="A15" s="45"/>
    </row>
    <row r="16" spans="1:22" x14ac:dyDescent="0.25">
      <c r="A16" s="44"/>
      <c r="E16" s="31" t="s">
        <v>42</v>
      </c>
      <c r="M16" s="32" t="s">
        <v>41</v>
      </c>
    </row>
    <row r="17" spans="1:21" x14ac:dyDescent="0.25">
      <c r="A17" s="44"/>
      <c r="E17" s="29" t="s">
        <v>35</v>
      </c>
      <c r="M17" t="s">
        <v>40</v>
      </c>
    </row>
    <row r="18" spans="1:21" x14ac:dyDescent="0.25">
      <c r="A18" s="44"/>
      <c r="E18" s="29" t="s">
        <v>48</v>
      </c>
    </row>
    <row r="19" spans="1:21" x14ac:dyDescent="0.25">
      <c r="A19" s="44"/>
      <c r="M19" s="33" t="s">
        <v>44</v>
      </c>
      <c r="N19" s="73" t="s">
        <v>47</v>
      </c>
      <c r="O19" s="73"/>
      <c r="P19" s="34">
        <v>33.200000000000003</v>
      </c>
      <c r="Q19" s="35"/>
      <c r="R19" s="35"/>
      <c r="S19" s="35"/>
    </row>
    <row r="20" spans="1:21" x14ac:dyDescent="0.25">
      <c r="A20" s="44"/>
      <c r="M20" s="36"/>
      <c r="N20" s="74" t="s">
        <v>46</v>
      </c>
      <c r="O20" s="74"/>
      <c r="P20" s="37">
        <v>32.700000000000003</v>
      </c>
      <c r="Q20" s="36"/>
      <c r="R20" s="36"/>
      <c r="S20" s="36"/>
    </row>
    <row r="21" spans="1:21" x14ac:dyDescent="0.25">
      <c r="M21" s="36"/>
      <c r="N21" s="74" t="s">
        <v>45</v>
      </c>
      <c r="O21" s="74"/>
      <c r="P21" s="37">
        <v>35</v>
      </c>
      <c r="Q21" s="36"/>
      <c r="R21" s="36"/>
      <c r="S21" s="36"/>
    </row>
    <row r="22" spans="1:21" x14ac:dyDescent="0.25">
      <c r="M22" s="38"/>
      <c r="N22" s="75" t="s">
        <v>43</v>
      </c>
      <c r="O22" s="75"/>
      <c r="P22" s="39">
        <f>IF(AND(P19&gt;0, P20 &gt; 0, P21 &gt; 0),(P19-P20) / (P21-P19), 0)</f>
        <v>0.27777777777777823</v>
      </c>
      <c r="Q22" s="76" t="str">
        <f xml:space="preserve"> IF(P22 = 0, "在上方輸入試算價格", IF(P22 &gt; 0.33,"不可建立部位!", "可以建立部位"))</f>
        <v>可以建立部位</v>
      </c>
      <c r="R22" s="76"/>
      <c r="S22" s="76"/>
    </row>
    <row r="23" spans="1:21" x14ac:dyDescent="0.25">
      <c r="A23" s="30"/>
    </row>
    <row r="24" spans="1:21" x14ac:dyDescent="0.25">
      <c r="A24" s="2"/>
      <c r="B24" s="2"/>
      <c r="C24" s="2"/>
      <c r="D24" s="2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2"/>
      <c r="U24" s="2"/>
    </row>
    <row r="25" spans="1:21" x14ac:dyDescent="0.25">
      <c r="A25" s="2"/>
      <c r="B25" s="2"/>
      <c r="C25" s="2"/>
      <c r="D25" s="2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2"/>
      <c r="U25" s="2"/>
    </row>
    <row r="26" spans="1:21" x14ac:dyDescent="0.25">
      <c r="A26" s="2"/>
      <c r="B26" s="2"/>
      <c r="C26" s="2"/>
      <c r="D26" s="2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2"/>
      <c r="U26" s="2"/>
    </row>
    <row r="27" spans="1:21" x14ac:dyDescent="0.25">
      <c r="A27" s="2"/>
      <c r="B27" s="2"/>
      <c r="C27" s="2"/>
      <c r="D27" s="2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2"/>
      <c r="U27" s="2"/>
    </row>
    <row r="28" spans="1:21" x14ac:dyDescent="0.25">
      <c r="A28" s="2"/>
      <c r="B28" s="2"/>
      <c r="C28" s="2"/>
      <c r="D28" s="2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mergeCells count="37">
    <mergeCell ref="N8:R8"/>
    <mergeCell ref="S8:V8"/>
    <mergeCell ref="A7:A8"/>
    <mergeCell ref="B7:B8"/>
    <mergeCell ref="C7:C8"/>
    <mergeCell ref="D7:D8"/>
    <mergeCell ref="N19:O19"/>
    <mergeCell ref="N20:O20"/>
    <mergeCell ref="N21:O21"/>
    <mergeCell ref="N22:O22"/>
    <mergeCell ref="Q22:S22"/>
    <mergeCell ref="B12:C12"/>
    <mergeCell ref="E12:G12"/>
    <mergeCell ref="E8:M8"/>
    <mergeCell ref="E6:M6"/>
    <mergeCell ref="N6:R6"/>
    <mergeCell ref="S6:V6"/>
    <mergeCell ref="A5:A6"/>
    <mergeCell ref="B5:B6"/>
    <mergeCell ref="C5:C6"/>
    <mergeCell ref="D5:D6"/>
    <mergeCell ref="A3:A4"/>
    <mergeCell ref="B3:B4"/>
    <mergeCell ref="C3:C4"/>
    <mergeCell ref="D3:D4"/>
    <mergeCell ref="E4:M4"/>
    <mergeCell ref="N4:R4"/>
    <mergeCell ref="S4:V4"/>
    <mergeCell ref="A1:A2"/>
    <mergeCell ref="B1:B2"/>
    <mergeCell ref="C1:C2"/>
    <mergeCell ref="D1:D2"/>
    <mergeCell ref="E1:L1"/>
    <mergeCell ref="N1:Q1"/>
    <mergeCell ref="S1:V1"/>
    <mergeCell ref="E24:S28"/>
    <mergeCell ref="G10:H10"/>
  </mergeCells>
  <phoneticPr fontId="1" type="noConversion"/>
  <conditionalFormatting sqref="I10:J10 Q10:T10">
    <cfRule type="expression" dxfId="132" priority="250" stopIfTrue="1">
      <formula>#REF! = 0</formula>
    </cfRule>
    <cfRule type="cellIs" dxfId="131" priority="251" stopIfTrue="1" operator="lessThan">
      <formula>0</formula>
    </cfRule>
    <cfRule type="cellIs" dxfId="130" priority="252" stopIfTrue="1" operator="greaterThan">
      <formula>0</formula>
    </cfRule>
  </conditionalFormatting>
  <conditionalFormatting sqref="T3">
    <cfRule type="cellIs" dxfId="129" priority="244" stopIfTrue="1" operator="lessThan">
      <formula>0</formula>
    </cfRule>
    <cfRule type="cellIs" dxfId="128" priority="245" stopIfTrue="1" operator="greaterThan">
      <formula>0</formula>
    </cfRule>
  </conditionalFormatting>
  <conditionalFormatting sqref="U3">
    <cfRule type="cellIs" dxfId="127" priority="242" stopIfTrue="1" operator="lessThan">
      <formula>0</formula>
    </cfRule>
    <cfRule type="cellIs" dxfId="126" priority="243" stopIfTrue="1" operator="greaterThan">
      <formula>0</formula>
    </cfRule>
  </conditionalFormatting>
  <conditionalFormatting sqref="D3:D4">
    <cfRule type="cellIs" dxfId="125" priority="217" operator="greaterThan">
      <formula>1</formula>
    </cfRule>
  </conditionalFormatting>
  <conditionalFormatting sqref="G10">
    <cfRule type="expression" dxfId="124" priority="214" stopIfTrue="1">
      <formula>#REF! = 0</formula>
    </cfRule>
    <cfRule type="cellIs" dxfId="123" priority="215" stopIfTrue="1" operator="lessThan">
      <formula>0</formula>
    </cfRule>
    <cfRule type="cellIs" dxfId="122" priority="216" stopIfTrue="1" operator="greaterThan">
      <formula>0</formula>
    </cfRule>
  </conditionalFormatting>
  <conditionalFormatting sqref="F3">
    <cfRule type="cellIs" dxfId="117" priority="208" stopIfTrue="1" operator="equal">
      <formula>"空"</formula>
    </cfRule>
  </conditionalFormatting>
  <conditionalFormatting sqref="F3">
    <cfRule type="cellIs" dxfId="116" priority="207" stopIfTrue="1" operator="equal">
      <formula>"空"</formula>
    </cfRule>
  </conditionalFormatting>
  <conditionalFormatting sqref="F3">
    <cfRule type="cellIs" dxfId="115" priority="206" stopIfTrue="1" operator="equal">
      <formula>"空"</formula>
    </cfRule>
  </conditionalFormatting>
  <conditionalFormatting sqref="F3">
    <cfRule type="cellIs" dxfId="114" priority="205" stopIfTrue="1" operator="equal">
      <formula>"空"</formula>
    </cfRule>
  </conditionalFormatting>
  <conditionalFormatting sqref="F3">
    <cfRule type="cellIs" dxfId="113" priority="204" stopIfTrue="1" operator="equal">
      <formula>"空"</formula>
    </cfRule>
  </conditionalFormatting>
  <conditionalFormatting sqref="T5">
    <cfRule type="cellIs" dxfId="107" priority="157" stopIfTrue="1" operator="lessThan">
      <formula>0</formula>
    </cfRule>
    <cfRule type="cellIs" dxfId="106" priority="158" stopIfTrue="1" operator="greaterThan">
      <formula>0</formula>
    </cfRule>
  </conditionalFormatting>
  <conditionalFormatting sqref="U5">
    <cfRule type="cellIs" dxfId="105" priority="155" stopIfTrue="1" operator="lessThan">
      <formula>0</formula>
    </cfRule>
    <cfRule type="cellIs" dxfId="104" priority="156" stopIfTrue="1" operator="greaterThan">
      <formula>0</formula>
    </cfRule>
  </conditionalFormatting>
  <conditionalFormatting sqref="D5:D6">
    <cfRule type="cellIs" dxfId="103" priority="154" operator="greaterThan">
      <formula>1</formula>
    </cfRule>
  </conditionalFormatting>
  <conditionalFormatting sqref="F5">
    <cfRule type="cellIs" dxfId="102" priority="153" stopIfTrue="1" operator="equal">
      <formula>"空"</formula>
    </cfRule>
  </conditionalFormatting>
  <conditionalFormatting sqref="F5">
    <cfRule type="cellIs" dxfId="101" priority="152" stopIfTrue="1" operator="equal">
      <formula>"空"</formula>
    </cfRule>
  </conditionalFormatting>
  <conditionalFormatting sqref="F5">
    <cfRule type="cellIs" dxfId="100" priority="151" stopIfTrue="1" operator="equal">
      <formula>"空"</formula>
    </cfRule>
  </conditionalFormatting>
  <conditionalFormatting sqref="F5">
    <cfRule type="cellIs" dxfId="99" priority="150" stopIfTrue="1" operator="equal">
      <formula>"空"</formula>
    </cfRule>
  </conditionalFormatting>
  <conditionalFormatting sqref="F5">
    <cfRule type="cellIs" dxfId="98" priority="149" stopIfTrue="1" operator="equal">
      <formula>"空"</formula>
    </cfRule>
  </conditionalFormatting>
  <conditionalFormatting sqref="P22">
    <cfRule type="cellIs" dxfId="57" priority="104" operator="lessThanOrEqual">
      <formula>0.33</formula>
    </cfRule>
    <cfRule type="cellIs" dxfId="56" priority="105" operator="greaterThan">
      <formula>0.33</formula>
    </cfRule>
  </conditionalFormatting>
  <conditionalFormatting sqref="Q22:S22">
    <cfRule type="expression" dxfId="55" priority="103">
      <formula>$P$22 &gt; 0.33</formula>
    </cfRule>
  </conditionalFormatting>
  <conditionalFormatting sqref="U10">
    <cfRule type="expression" dxfId="53" priority="92" stopIfTrue="1">
      <formula>#REF! = 0</formula>
    </cfRule>
    <cfRule type="cellIs" dxfId="52" priority="93" stopIfTrue="1" operator="lessThan">
      <formula>0</formula>
    </cfRule>
    <cfRule type="cellIs" dxfId="51" priority="94" stopIfTrue="1" operator="greaterThan">
      <formula>0</formula>
    </cfRule>
  </conditionalFormatting>
  <conditionalFormatting sqref="T7">
    <cfRule type="cellIs" dxfId="50" priority="54" stopIfTrue="1" operator="lessThan">
      <formula>0</formula>
    </cfRule>
    <cfRule type="cellIs" dxfId="49" priority="55" stopIfTrue="1" operator="greaterThan">
      <formula>0</formula>
    </cfRule>
  </conditionalFormatting>
  <conditionalFormatting sqref="U7">
    <cfRule type="cellIs" dxfId="48" priority="52" stopIfTrue="1" operator="lessThan">
      <formula>0</formula>
    </cfRule>
    <cfRule type="cellIs" dxfId="47" priority="53" stopIfTrue="1" operator="greaterThan">
      <formula>0</formula>
    </cfRule>
  </conditionalFormatting>
  <conditionalFormatting sqref="D7:D8">
    <cfRule type="cellIs" dxfId="46" priority="51" operator="greaterThan">
      <formula>1</formula>
    </cfRule>
  </conditionalFormatting>
  <conditionalFormatting sqref="F7">
    <cfRule type="cellIs" dxfId="45" priority="50" stopIfTrue="1" operator="equal">
      <formula>"空"</formula>
    </cfRule>
  </conditionalFormatting>
  <conditionalFormatting sqref="F7">
    <cfRule type="cellIs" dxfId="44" priority="49" stopIfTrue="1" operator="equal">
      <formula>"空"</formula>
    </cfRule>
  </conditionalFormatting>
  <conditionalFormatting sqref="F7">
    <cfRule type="cellIs" dxfId="43" priority="48" stopIfTrue="1" operator="equal">
      <formula>"空"</formula>
    </cfRule>
  </conditionalFormatting>
  <conditionalFormatting sqref="F7">
    <cfRule type="cellIs" dxfId="42" priority="47" stopIfTrue="1" operator="equal">
      <formula>"空"</formula>
    </cfRule>
  </conditionalFormatting>
  <conditionalFormatting sqref="F7">
    <cfRule type="cellIs" dxfId="41" priority="46" stopIfTrue="1" operator="equal">
      <formula>"空"</formula>
    </cfRule>
  </conditionalFormatting>
  <conditionalFormatting sqref="G13:H13">
    <cfRule type="cellIs" dxfId="40" priority="253" stopIfTrue="1" operator="greaterThanOrEqual">
      <formula>#REF!</formula>
    </cfRule>
  </conditionalFormatting>
  <dataValidations count="2">
    <dataValidation type="list" allowBlank="1" showInputMessage="1" showErrorMessage="1" sqref="F3 F5 F7">
      <formula1>多空類型</formula1>
    </dataValidation>
    <dataValidation type="list" allowBlank="1" showInputMessage="1" showErrorMessage="1" sqref="B3:B8">
      <formula1>證券行</formula1>
    </dataValidation>
  </dataValidations>
  <pageMargins left="0.75" right="0.75" top="1" bottom="1" header="0.5" footer="0.5"/>
  <pageSetup paperSize="8" orientation="landscape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5" id="{B42E275F-FC38-473F-B7D1-F8CEFF9B4962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60" id="{AD8B300A-94CC-4CE9-8B4F-39C1172FE53D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45" id="{DD70FE63-247F-4372-8134-E7953F5FB6BE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9</vt:i4>
      </vt:variant>
    </vt:vector>
  </HeadingPairs>
  <TitlesOfParts>
    <vt:vector size="11" baseType="lpstr">
      <vt:lpstr>參數</vt:lpstr>
      <vt:lpstr>01</vt:lpstr>
      <vt:lpstr>Tax</vt:lpstr>
      <vt:lpstr>口袋名單</vt:lpstr>
      <vt:lpstr>手續費率_元大</vt:lpstr>
      <vt:lpstr>手續費率_新光</vt:lpstr>
      <vt:lpstr>多空類型</vt:lpstr>
      <vt:lpstr>借券費率</vt:lpstr>
      <vt:lpstr>借券費率_元大</vt:lpstr>
      <vt:lpstr>借券費率_新光</vt:lpstr>
      <vt:lpstr>證券行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Lin</dc:creator>
  <cp:lastModifiedBy>michael</cp:lastModifiedBy>
  <cp:lastPrinted>2011-02-10T21:29:29Z</cp:lastPrinted>
  <dcterms:created xsi:type="dcterms:W3CDTF">2006-12-26T14:34:25Z</dcterms:created>
  <dcterms:modified xsi:type="dcterms:W3CDTF">2016-07-02T17:48:51Z</dcterms:modified>
</cp:coreProperties>
</file>