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LDIS\ST_2021\statistikas krajumi\CSNg_2021\"/>
    </mc:Choice>
  </mc:AlternateContent>
  <bookViews>
    <workbookView xWindow="1665" yWindow="2580" windowWidth="14280" windowHeight="8655"/>
  </bookViews>
  <sheets>
    <sheet name="lapa33" sheetId="1" r:id="rId1"/>
  </sheets>
  <calcPr calcId="152511"/>
</workbook>
</file>

<file path=xl/calcChain.xml><?xml version="1.0" encoding="utf-8"?>
<calcChain xmlns="http://schemas.openxmlformats.org/spreadsheetml/2006/main">
  <c r="T40" i="1" l="1"/>
  <c r="T41" i="1"/>
  <c r="T42" i="1"/>
  <c r="T43" i="1"/>
  <c r="T44" i="1"/>
  <c r="T45" i="1"/>
  <c r="T46" i="1"/>
  <c r="T39" i="1"/>
  <c r="N40" i="1"/>
  <c r="N41" i="1"/>
  <c r="N42" i="1"/>
  <c r="N43" i="1"/>
  <c r="N44" i="1"/>
  <c r="N45" i="1"/>
  <c r="N46" i="1"/>
  <c r="N39" i="1"/>
  <c r="H40" i="1"/>
  <c r="H41" i="1"/>
  <c r="H42" i="1"/>
  <c r="H43" i="1"/>
  <c r="H44" i="1"/>
  <c r="H45" i="1"/>
  <c r="H46" i="1"/>
  <c r="H39" i="1"/>
  <c r="H9" i="1"/>
  <c r="H10" i="1"/>
  <c r="H11" i="1"/>
  <c r="H12" i="1"/>
  <c r="H13" i="1"/>
  <c r="H14" i="1"/>
  <c r="H15" i="1"/>
  <c r="H16" i="1"/>
  <c r="H8" i="1"/>
  <c r="N9" i="1"/>
  <c r="N10" i="1"/>
  <c r="N11" i="1"/>
  <c r="N12" i="1"/>
  <c r="N13" i="1"/>
  <c r="N14" i="1"/>
  <c r="N15" i="1"/>
  <c r="N16" i="1"/>
  <c r="N8" i="1"/>
  <c r="T9" i="1"/>
  <c r="T10" i="1"/>
  <c r="T11" i="1"/>
  <c r="T12" i="1"/>
  <c r="T13" i="1"/>
  <c r="T14" i="1"/>
  <c r="T15" i="1"/>
  <c r="T16" i="1"/>
  <c r="T8" i="1"/>
  <c r="AQ22" i="1" l="1"/>
  <c r="AQ23" i="1"/>
  <c r="AQ24" i="1"/>
  <c r="AQ25" i="1"/>
  <c r="AP22" i="1"/>
  <c r="AP23" i="1"/>
  <c r="AP24" i="1"/>
  <c r="AP25" i="1"/>
  <c r="AP15" i="1"/>
  <c r="AQ15" i="1"/>
  <c r="AP16" i="1"/>
  <c r="AQ16" i="1"/>
  <c r="AP17" i="1"/>
  <c r="AQ17" i="1"/>
  <c r="AP18" i="1"/>
  <c r="AQ18" i="1"/>
  <c r="Q46" i="1"/>
  <c r="R46" i="1" s="1"/>
  <c r="O46" i="1"/>
  <c r="P46" i="1" s="1"/>
  <c r="R45" i="1"/>
  <c r="P45" i="1"/>
  <c r="R44" i="1"/>
  <c r="P44" i="1"/>
  <c r="R43" i="1"/>
  <c r="P43" i="1"/>
  <c r="R42" i="1"/>
  <c r="P42" i="1"/>
  <c r="R41" i="1"/>
  <c r="P41" i="1"/>
  <c r="R40" i="1"/>
  <c r="P40" i="1"/>
  <c r="R39" i="1"/>
  <c r="P39" i="1"/>
  <c r="K46" i="1"/>
  <c r="L46" i="1" s="1"/>
  <c r="I46" i="1"/>
  <c r="J46" i="1" s="1"/>
  <c r="L45" i="1"/>
  <c r="J45" i="1"/>
  <c r="L44" i="1"/>
  <c r="J44" i="1"/>
  <c r="L43" i="1"/>
  <c r="J43" i="1"/>
  <c r="L42" i="1"/>
  <c r="J42" i="1"/>
  <c r="L41" i="1"/>
  <c r="J41" i="1"/>
  <c r="L40" i="1"/>
  <c r="J40" i="1"/>
  <c r="L39" i="1"/>
  <c r="J39" i="1"/>
  <c r="E46" i="1"/>
  <c r="F46" i="1" s="1"/>
  <c r="C46" i="1"/>
  <c r="D46" i="1" s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Q16" i="1"/>
  <c r="R16" i="1" s="1"/>
  <c r="O16" i="1"/>
  <c r="P16" i="1" s="1"/>
  <c r="R15" i="1"/>
  <c r="P15" i="1"/>
  <c r="R14" i="1"/>
  <c r="P14" i="1"/>
  <c r="R13" i="1"/>
  <c r="P13" i="1"/>
  <c r="R12" i="1"/>
  <c r="P12" i="1"/>
  <c r="R11" i="1"/>
  <c r="P11" i="1"/>
  <c r="R10" i="1"/>
  <c r="P10" i="1"/>
  <c r="R9" i="1"/>
  <c r="P9" i="1"/>
  <c r="R8" i="1"/>
  <c r="P8" i="1"/>
  <c r="K16" i="1"/>
  <c r="L16" i="1" s="1"/>
  <c r="I16" i="1"/>
  <c r="J16" i="1" s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  <c r="L8" i="1"/>
  <c r="J8" i="1"/>
  <c r="E16" i="1"/>
  <c r="F16" i="1" s="1"/>
  <c r="C16" i="1"/>
  <c r="D16" i="1" s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AO22" i="1" l="1"/>
  <c r="AO23" i="1"/>
  <c r="AO24" i="1"/>
  <c r="AO25" i="1"/>
  <c r="AO18" i="1"/>
  <c r="AO17" i="1"/>
  <c r="AO16" i="1"/>
  <c r="AO15" i="1"/>
  <c r="S46" i="1" l="1"/>
  <c r="M46" i="1"/>
  <c r="G46" i="1"/>
  <c r="AN22" i="1" l="1"/>
  <c r="AN23" i="1"/>
  <c r="AN24" i="1"/>
  <c r="AN25" i="1"/>
  <c r="AN15" i="1"/>
  <c r="AN16" i="1"/>
  <c r="AN17" i="1"/>
  <c r="AN18" i="1"/>
  <c r="W8" i="1" l="1"/>
  <c r="W7" i="1"/>
  <c r="AM22" i="1"/>
  <c r="AM23" i="1"/>
  <c r="AM24" i="1"/>
  <c r="AM25" i="1"/>
  <c r="AM15" i="1"/>
  <c r="AM16" i="1"/>
  <c r="AM17" i="1"/>
  <c r="AM18" i="1"/>
  <c r="AL22" i="1" l="1"/>
  <c r="AL23" i="1"/>
  <c r="AL24" i="1"/>
  <c r="AL25" i="1"/>
  <c r="AL15" i="1"/>
  <c r="AL16" i="1"/>
  <c r="AL17" i="1"/>
  <c r="AL18" i="1"/>
  <c r="S16" i="1" l="1"/>
  <c r="M16" i="1"/>
  <c r="G16" i="1"/>
  <c r="AK22" i="1"/>
  <c r="AK23" i="1"/>
  <c r="AK24" i="1"/>
  <c r="AK25" i="1"/>
  <c r="AK15" i="1"/>
  <c r="AK16" i="1"/>
  <c r="AK17" i="1"/>
  <c r="AK18" i="1"/>
  <c r="AJ22" i="1" l="1"/>
  <c r="AJ23" i="1"/>
  <c r="AJ24" i="1"/>
  <c r="AJ25" i="1"/>
  <c r="AJ18" i="1"/>
  <c r="AJ17" i="1"/>
  <c r="AJ16" i="1"/>
  <c r="AJ15" i="1"/>
  <c r="AI22" i="1" l="1"/>
  <c r="AI23" i="1"/>
  <c r="AI24" i="1"/>
  <c r="AI25" i="1"/>
  <c r="AI15" i="1"/>
  <c r="AI16" i="1"/>
  <c r="AI17" i="1"/>
  <c r="AI18" i="1"/>
  <c r="AH22" i="1" l="1"/>
  <c r="AH23" i="1"/>
  <c r="AH24" i="1"/>
  <c r="AH25" i="1"/>
  <c r="AH15" i="1"/>
  <c r="AH16" i="1"/>
  <c r="AH17" i="1"/>
  <c r="AH18" i="1"/>
  <c r="AG22" i="1" l="1"/>
  <c r="AG23" i="1"/>
  <c r="AG24" i="1"/>
  <c r="AG25" i="1"/>
  <c r="AG16" i="1"/>
  <c r="AG17" i="1"/>
  <c r="AG18" i="1"/>
  <c r="AG15" i="1"/>
  <c r="AF22" i="1" l="1"/>
  <c r="AF23" i="1"/>
  <c r="AF24" i="1"/>
  <c r="AF25" i="1"/>
  <c r="AF17" i="1"/>
  <c r="AF18" i="1"/>
  <c r="AF16" i="1"/>
  <c r="AF15" i="1"/>
  <c r="Y25" i="1"/>
  <c r="Z25" i="1"/>
  <c r="AA25" i="1"/>
  <c r="AB25" i="1"/>
  <c r="AC25" i="1"/>
  <c r="AD25" i="1"/>
  <c r="AE25" i="1"/>
  <c r="X25" i="1"/>
  <c r="Y24" i="1"/>
  <c r="Z24" i="1"/>
  <c r="AA24" i="1"/>
  <c r="AB24" i="1"/>
  <c r="AC24" i="1"/>
  <c r="AD24" i="1"/>
  <c r="AE24" i="1"/>
  <c r="X24" i="1"/>
  <c r="Y23" i="1"/>
  <c r="Z23" i="1"/>
  <c r="AA23" i="1"/>
  <c r="AB23" i="1"/>
  <c r="AC23" i="1"/>
  <c r="AD23" i="1"/>
  <c r="AE23" i="1"/>
  <c r="X23" i="1"/>
  <c r="Y22" i="1"/>
  <c r="Z22" i="1"/>
  <c r="AA22" i="1"/>
  <c r="AB22" i="1"/>
  <c r="AC22" i="1"/>
  <c r="AD22" i="1"/>
  <c r="AE22" i="1"/>
  <c r="X22" i="1"/>
  <c r="Y18" i="1"/>
  <c r="Z18" i="1"/>
  <c r="AA18" i="1"/>
  <c r="AB18" i="1"/>
  <c r="AC18" i="1"/>
  <c r="AD18" i="1"/>
  <c r="AE18" i="1"/>
  <c r="X18" i="1"/>
  <c r="Y17" i="1"/>
  <c r="Z17" i="1"/>
  <c r="AA17" i="1"/>
  <c r="AB17" i="1"/>
  <c r="AC17" i="1"/>
  <c r="AD17" i="1"/>
  <c r="AE17" i="1"/>
  <c r="X17" i="1"/>
  <c r="Y16" i="1"/>
  <c r="Z16" i="1"/>
  <c r="AA16" i="1"/>
  <c r="AB16" i="1"/>
  <c r="AC16" i="1"/>
  <c r="AD16" i="1"/>
  <c r="AE16" i="1"/>
  <c r="X16" i="1"/>
  <c r="Y15" i="1"/>
  <c r="Z15" i="1"/>
  <c r="AA15" i="1"/>
  <c r="AB15" i="1"/>
  <c r="AC15" i="1"/>
  <c r="AD15" i="1"/>
  <c r="AE15" i="1"/>
  <c r="X15" i="1"/>
</calcChain>
</file>

<file path=xl/sharedStrings.xml><?xml version="1.0" encoding="utf-8"?>
<sst xmlns="http://schemas.openxmlformats.org/spreadsheetml/2006/main" count="74" uniqueCount="33">
  <si>
    <t>CEĻA SEGUMA STĀVOKLIS CSNg  BRĪDĪ</t>
  </si>
  <si>
    <t>CSNgsm</t>
  </si>
  <si>
    <t xml:space="preserve">Bojā gājuši </t>
  </si>
  <si>
    <t>Ievainoti</t>
  </si>
  <si>
    <t xml:space="preserve"> </t>
  </si>
  <si>
    <t>sk.</t>
  </si>
  <si>
    <t>%</t>
  </si>
  <si>
    <t>sauss</t>
  </si>
  <si>
    <t>slapjš</t>
  </si>
  <si>
    <t>apledojis</t>
  </si>
  <si>
    <t>noblietēts sniegs</t>
  </si>
  <si>
    <t>slidens (lapas u.c.)</t>
  </si>
  <si>
    <t>nelīdzens, bedres</t>
  </si>
  <si>
    <t>nav zināms</t>
  </si>
  <si>
    <t>kopā</t>
  </si>
  <si>
    <t>CSNgsm (kopā)</t>
  </si>
  <si>
    <t>CSNgsm (sauss)</t>
  </si>
  <si>
    <t>CSNgsm (slapjš)</t>
  </si>
  <si>
    <t>CSNgsm (slidens)</t>
  </si>
  <si>
    <t>slapjš sniegs</t>
  </si>
  <si>
    <t>LAIKAPSTĀKĻI  CSNg  BRĪDĪ</t>
  </si>
  <si>
    <t>apmācies</t>
  </si>
  <si>
    <t>skaidrs</t>
  </si>
  <si>
    <t>saulains</t>
  </si>
  <si>
    <t>lietus</t>
  </si>
  <si>
    <t>sniegs</t>
  </si>
  <si>
    <t>migla</t>
  </si>
  <si>
    <t>CSNgsm (dienasgaismā)</t>
  </si>
  <si>
    <t>CSNgsm (dienasgaismā -saulains,skaidrs)</t>
  </si>
  <si>
    <t>CSNgsm (dienasgaismā - apmācies, lietus, sniegs, migla)</t>
  </si>
  <si>
    <t>slidens</t>
  </si>
  <si>
    <t>gb</t>
  </si>
  <si>
    <t>csng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</si>
</sst>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6">
    <font>
      <sz val="10"/>
      <name val="Arial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4"/>
      <name val="Times New Roman"/>
      <family val="1"/>
      <charset val="186"/>
    </font>
    <font>
      <sz val="10"/>
      <color indexed="8"/>
      <name val="Times New Roman"/>
      <family val="1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10"/>
      <color theme="1"/>
      <name val="Times New Roman"/>
      <family val="1"/>
    </font>
    <font>
      <b/>
      <sz val="10"/>
      <color theme="1"/>
      <name val="Times New Roman"/>
      <family val="1"/>
      <charset val="186"/>
    </font>
    <font>
      <sz val="10"/>
      <color theme="1"/>
      <name val="Times New Roman"/>
      <family val="1"/>
      <charset val="186"/>
    </font>
    <font>
      <sz val="10"/>
      <color theme="0"/>
      <name val="Times New Roman"/>
      <family val="1"/>
      <charset val="186"/>
    </font>
    <font>
      <b/>
      <sz val="16"/>
      <color theme="0"/>
      <name val="Times New Roman"/>
      <family val="1"/>
      <charset val="186"/>
    </font>
    <font>
      <sz val="10"/>
      <color theme="0"/>
      <name val="Arial"/>
      <family val="2"/>
      <charset val="186"/>
    </font>
    <font>
      <sz val="10"/>
      <color theme="0"/>
      <name val="Times New Roman"/>
      <family val="1"/>
    </font>
    <font>
      <sz val="10"/>
      <color theme="0"/>
      <name val="Tahoma RST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1" fontId="2" fillId="0" borderId="0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2" fillId="0" borderId="3" xfId="0" applyFont="1" applyBorder="1"/>
    <xf numFmtId="0" fontId="0" fillId="0" borderId="0" xfId="0" applyAlignment="1">
      <alignment horizontal="centerContinuous"/>
    </xf>
    <xf numFmtId="0" fontId="2" fillId="2" borderId="0" xfId="0" applyFont="1" applyFill="1" applyBorder="1"/>
    <xf numFmtId="0" fontId="2" fillId="2" borderId="0" xfId="0" applyFont="1" applyFill="1"/>
    <xf numFmtId="0" fontId="3" fillId="0" borderId="0" xfId="0" applyFont="1" applyAlignment="1"/>
    <xf numFmtId="0" fontId="2" fillId="0" borderId="4" xfId="0" applyFont="1" applyBorder="1"/>
    <xf numFmtId="165" fontId="2" fillId="2" borderId="0" xfId="0" applyNumberFormat="1" applyFont="1" applyFill="1" applyBorder="1"/>
    <xf numFmtId="9" fontId="2" fillId="2" borderId="0" xfId="0" applyNumberFormat="1" applyFont="1" applyFill="1" applyBorder="1"/>
    <xf numFmtId="0" fontId="3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165" fontId="2" fillId="0" borderId="0" xfId="0" applyNumberFormat="1" applyFont="1" applyBorder="1"/>
    <xf numFmtId="0" fontId="2" fillId="0" borderId="5" xfId="0" applyFont="1" applyBorder="1" applyAlignment="1">
      <alignment horizontal="centerContinuous"/>
    </xf>
    <xf numFmtId="0" fontId="2" fillId="0" borderId="6" xfId="0" applyFont="1" applyBorder="1" applyAlignment="1">
      <alignment horizontal="centerContinuous"/>
    </xf>
    <xf numFmtId="0" fontId="2" fillId="0" borderId="7" xfId="0" applyFont="1" applyBorder="1"/>
    <xf numFmtId="0" fontId="2" fillId="0" borderId="6" xfId="0" applyFont="1" applyBorder="1"/>
    <xf numFmtId="0" fontId="6" fillId="0" borderId="1" xfId="0" applyFont="1" applyBorder="1"/>
    <xf numFmtId="0" fontId="2" fillId="0" borderId="0" xfId="0" applyFont="1" applyFill="1"/>
    <xf numFmtId="0" fontId="2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1" fontId="5" fillId="0" borderId="0" xfId="0" applyNumberFormat="1" applyFont="1" applyFill="1" applyBorder="1"/>
    <xf numFmtId="0" fontId="2" fillId="0" borderId="7" xfId="0" applyFont="1" applyBorder="1" applyAlignment="1">
      <alignment horizontal="centerContinuous"/>
    </xf>
    <xf numFmtId="0" fontId="2" fillId="0" borderId="1" xfId="0" applyFont="1" applyFill="1" applyBorder="1"/>
    <xf numFmtId="164" fontId="8" fillId="0" borderId="2" xfId="0" applyNumberFormat="1" applyFont="1" applyBorder="1"/>
    <xf numFmtId="0" fontId="7" fillId="3" borderId="1" xfId="0" applyFont="1" applyFill="1" applyBorder="1"/>
    <xf numFmtId="1" fontId="9" fillId="3" borderId="2" xfId="0" applyNumberFormat="1" applyFont="1" applyFill="1" applyBorder="1"/>
    <xf numFmtId="164" fontId="10" fillId="0" borderId="2" xfId="0" applyNumberFormat="1" applyFont="1" applyBorder="1"/>
    <xf numFmtId="1" fontId="2" fillId="0" borderId="0" xfId="0" applyNumberFormat="1" applyFont="1"/>
    <xf numFmtId="0" fontId="3" fillId="3" borderId="2" xfId="0" applyFont="1" applyFill="1" applyBorder="1"/>
    <xf numFmtId="0" fontId="3" fillId="3" borderId="1" xfId="0" applyFont="1" applyFill="1" applyBorder="1"/>
    <xf numFmtId="0" fontId="3" fillId="3" borderId="4" xfId="0" applyFont="1" applyFill="1" applyBorder="1"/>
    <xf numFmtId="0" fontId="11" fillId="0" borderId="0" xfId="0" applyFont="1" applyFill="1"/>
    <xf numFmtId="0" fontId="10" fillId="0" borderId="1" xfId="0" applyFont="1" applyBorder="1"/>
    <xf numFmtId="1" fontId="8" fillId="0" borderId="2" xfId="0" applyNumberFormat="1" applyFont="1" applyBorder="1"/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5" fontId="11" fillId="0" borderId="0" xfId="0" applyNumberFormat="1" applyFont="1" applyFill="1"/>
    <xf numFmtId="1" fontId="13" fillId="0" borderId="0" xfId="0" applyNumberFormat="1" applyFont="1" applyFill="1"/>
    <xf numFmtId="0" fontId="13" fillId="0" borderId="0" xfId="0" applyFont="1" applyFill="1" applyBorder="1"/>
    <xf numFmtId="0" fontId="13" fillId="0" borderId="0" xfId="0" applyNumberFormat="1" applyFont="1" applyFill="1" applyBorder="1"/>
    <xf numFmtId="0" fontId="11" fillId="0" borderId="0" xfId="0" applyFont="1" applyFill="1" applyBorder="1"/>
    <xf numFmtId="9" fontId="11" fillId="0" borderId="0" xfId="0" applyNumberFormat="1" applyFont="1" applyFill="1"/>
    <xf numFmtId="0" fontId="14" fillId="0" borderId="0" xfId="0" applyFont="1" applyFill="1"/>
    <xf numFmtId="9" fontId="11" fillId="0" borderId="0" xfId="1" applyFont="1" applyFill="1"/>
    <xf numFmtId="0" fontId="15" fillId="0" borderId="0" xfId="0" applyFont="1"/>
    <xf numFmtId="0" fontId="13" fillId="0" borderId="0" xfId="0" applyFont="1"/>
    <xf numFmtId="0" fontId="3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2" fillId="3" borderId="4" xfId="0" applyFont="1" applyFill="1" applyBorder="1"/>
    <xf numFmtId="0" fontId="1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21076131510629E-2"/>
          <c:y val="6.3063340474294738E-2"/>
          <c:w val="0.88723195097421581"/>
          <c:h val="0.71171484249561201"/>
        </c:manualLayout>
      </c:layout>
      <c:lineChart>
        <c:grouping val="standard"/>
        <c:varyColors val="0"/>
        <c:ser>
          <c:idx val="2"/>
          <c:order val="0"/>
          <c:tx>
            <c:strRef>
              <c:f>lapa33!$W$16</c:f>
              <c:strCache>
                <c:ptCount val="1"/>
                <c:pt idx="0">
                  <c:v>CSNgsm (sauss)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none"/>
          </c:marker>
          <c:cat>
            <c:numRef>
              <c:f>lapa33!$X$14:$AQ$14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lapa33!$X$16:$AQ$16</c:f>
              <c:numCache>
                <c:formatCode>0%</c:formatCode>
                <c:ptCount val="20"/>
                <c:pt idx="0">
                  <c:v>1</c:v>
                </c:pt>
                <c:pt idx="1">
                  <c:v>1.1074380165289257</c:v>
                </c:pt>
                <c:pt idx="2">
                  <c:v>1.1258452291510144</c:v>
                </c:pt>
                <c:pt idx="3">
                  <c:v>1.0180315552216379</c:v>
                </c:pt>
                <c:pt idx="4">
                  <c:v>1.0386927122464313</c:v>
                </c:pt>
                <c:pt idx="5">
                  <c:v>0.99737039819684448</c:v>
                </c:pt>
                <c:pt idx="6">
                  <c:v>1.0961682945154019</c:v>
                </c:pt>
                <c:pt idx="7">
                  <c:v>0.8925619834710744</c:v>
                </c:pt>
                <c:pt idx="8">
                  <c:v>0.70135236664162282</c:v>
                </c:pt>
                <c:pt idx="9">
                  <c:v>0.57926371149511646</c:v>
                </c:pt>
                <c:pt idx="10">
                  <c:v>0.69534184823441025</c:v>
                </c:pt>
                <c:pt idx="11">
                  <c:v>0.63824192336589036</c:v>
                </c:pt>
                <c:pt idx="12">
                  <c:v>0.749060856498873</c:v>
                </c:pt>
                <c:pt idx="13">
                  <c:v>0.82644628099173556</c:v>
                </c:pt>
                <c:pt idx="14">
                  <c:v>0.8260706235912848</c:v>
                </c:pt>
                <c:pt idx="15">
                  <c:v>0.82156273478587527</c:v>
                </c:pt>
                <c:pt idx="16">
                  <c:v>0.72952667167543206</c:v>
                </c:pt>
                <c:pt idx="17">
                  <c:v>0.90533433508640115</c:v>
                </c:pt>
                <c:pt idx="18">
                  <c:v>0.74154770848985729</c:v>
                </c:pt>
                <c:pt idx="19">
                  <c:v>0.78737791134485347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lapa33!$W$17</c:f>
              <c:strCache>
                <c:ptCount val="1"/>
                <c:pt idx="0">
                  <c:v>CSNgsm (slapjš)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lapa33!$X$14:$AQ$14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lapa33!$X$17:$AQ$17</c:f>
              <c:numCache>
                <c:formatCode>0%</c:formatCode>
                <c:ptCount val="20"/>
                <c:pt idx="0">
                  <c:v>1</c:v>
                </c:pt>
                <c:pt idx="1">
                  <c:v>1.0064412238325282</c:v>
                </c:pt>
                <c:pt idx="2">
                  <c:v>1.2085346215780999</c:v>
                </c:pt>
                <c:pt idx="3">
                  <c:v>1.181964573268921</c:v>
                </c:pt>
                <c:pt idx="4">
                  <c:v>0.83494363929146542</c:v>
                </c:pt>
                <c:pt idx="5">
                  <c:v>0.97745571658615138</c:v>
                </c:pt>
                <c:pt idx="6">
                  <c:v>1.1400966183574879</c:v>
                </c:pt>
                <c:pt idx="7">
                  <c:v>1.038647342995169</c:v>
                </c:pt>
                <c:pt idx="8">
                  <c:v>0.61513687600644118</c:v>
                </c:pt>
                <c:pt idx="9">
                  <c:v>0.53542673107890504</c:v>
                </c:pt>
                <c:pt idx="10">
                  <c:v>0.59500805152979064</c:v>
                </c:pt>
                <c:pt idx="11">
                  <c:v>0.66425120772946855</c:v>
                </c:pt>
                <c:pt idx="12">
                  <c:v>0.60225442834138487</c:v>
                </c:pt>
                <c:pt idx="13">
                  <c:v>0.64331723027375198</c:v>
                </c:pt>
                <c:pt idx="14">
                  <c:v>0.66827697262479868</c:v>
                </c:pt>
                <c:pt idx="15">
                  <c:v>0.68599033816425126</c:v>
                </c:pt>
                <c:pt idx="16">
                  <c:v>0.97101449275362317</c:v>
                </c:pt>
                <c:pt idx="17">
                  <c:v>0.65539452495974238</c:v>
                </c:pt>
                <c:pt idx="18">
                  <c:v>0.71980676328502413</c:v>
                </c:pt>
                <c:pt idx="19">
                  <c:v>0.72061191626409016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lapa33!$W$18</c:f>
              <c:strCache>
                <c:ptCount val="1"/>
                <c:pt idx="0">
                  <c:v>CSNgsm (slidens)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lapa33!$X$14:$AQ$14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lapa33!$X$18:$AQ$18</c:f>
              <c:numCache>
                <c:formatCode>0%</c:formatCode>
                <c:ptCount val="20"/>
                <c:pt idx="0">
                  <c:v>1</c:v>
                </c:pt>
                <c:pt idx="1">
                  <c:v>0.94009983361064897</c:v>
                </c:pt>
                <c:pt idx="2">
                  <c:v>0.86356073211314477</c:v>
                </c:pt>
                <c:pt idx="3">
                  <c:v>1.1281198003327788</c:v>
                </c:pt>
                <c:pt idx="4">
                  <c:v>0.89184692179700498</c:v>
                </c:pt>
                <c:pt idx="5">
                  <c:v>0.61231281198003329</c:v>
                </c:pt>
                <c:pt idx="6">
                  <c:v>0.61896838602329451</c:v>
                </c:pt>
                <c:pt idx="7">
                  <c:v>0.55574043261231276</c:v>
                </c:pt>
                <c:pt idx="8">
                  <c:v>0.58402662229617308</c:v>
                </c:pt>
                <c:pt idx="9">
                  <c:v>0.8985024958402662</c:v>
                </c:pt>
                <c:pt idx="10">
                  <c:v>0.50083194675540765</c:v>
                </c:pt>
                <c:pt idx="11">
                  <c:v>0.74043261231281199</c:v>
                </c:pt>
                <c:pt idx="12">
                  <c:v>0.55574043261231276</c:v>
                </c:pt>
                <c:pt idx="13">
                  <c:v>0.34276206322795338</c:v>
                </c:pt>
                <c:pt idx="14">
                  <c:v>0.3194675540765391</c:v>
                </c:pt>
                <c:pt idx="15">
                  <c:v>0.50582362728785357</c:v>
                </c:pt>
                <c:pt idx="16">
                  <c:v>0.44758735440931779</c:v>
                </c:pt>
                <c:pt idx="17">
                  <c:v>0.53078202995008317</c:v>
                </c:pt>
                <c:pt idx="18">
                  <c:v>0.40599001663893508</c:v>
                </c:pt>
                <c:pt idx="19">
                  <c:v>0.14475873544093179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263288"/>
        <c:axId val="220264464"/>
      </c:lineChart>
      <c:catAx>
        <c:axId val="22026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220264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0264464"/>
        <c:scaling>
          <c:orientation val="minMax"/>
          <c:max val="1.2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220263288"/>
        <c:crosses val="autoZero"/>
        <c:crossBetween val="between"/>
        <c:majorUnit val="0.25"/>
        <c:minorUnit val="0.2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0281941125518514"/>
          <c:y val="0.47976034641239468"/>
          <c:w val="0.21949238932198151"/>
          <c:h val="0.2898744413705043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lv-LV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FF" mc:Ignorable="a14" a14:legacySpreadsheetColorIndex="9"/>
        </a:gs>
        <a:gs pos="100000">
          <a:srgbClr xmlns:mc="http://schemas.openxmlformats.org/markup-compatibility/2006" xmlns:a14="http://schemas.microsoft.com/office/drawing/2010/main" val="CCFFCC" mc:Ignorable="a14" a14:legacySpreadsheetColorIndex="42"/>
        </a:gs>
      </a:gsLst>
      <a:lin ang="5400000" scaled="1"/>
    </a:gradFill>
    <a:ln w="3175">
      <a:solidFill>
        <a:srgbClr val="FFFFFF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032573289902283E-2"/>
          <c:y val="6.7227028679401668E-2"/>
          <c:w val="0.92345276872964166"/>
          <c:h val="0.81512772273774525"/>
        </c:manualLayout>
      </c:layout>
      <c:lineChart>
        <c:grouping val="standard"/>
        <c:varyColors val="0"/>
        <c:ser>
          <c:idx val="3"/>
          <c:order val="0"/>
          <c:tx>
            <c:strRef>
              <c:f>lapa33!$W$23</c:f>
              <c:strCache>
                <c:ptCount val="1"/>
                <c:pt idx="0">
                  <c:v>CSNgsm (dienasgaismā)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none"/>
          </c:marker>
          <c:cat>
            <c:numRef>
              <c:f>lapa33!$X$21:$AQ$21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lapa33!$X$23:$AQ$23</c:f>
              <c:numCache>
                <c:formatCode>0%</c:formatCode>
                <c:ptCount val="20"/>
                <c:pt idx="0">
                  <c:v>1</c:v>
                </c:pt>
                <c:pt idx="1">
                  <c:v>1.0777777777777777</c:v>
                </c:pt>
                <c:pt idx="2">
                  <c:v>1.1323232323232324</c:v>
                </c:pt>
                <c:pt idx="3">
                  <c:v>1.0909090909090908</c:v>
                </c:pt>
                <c:pt idx="4">
                  <c:v>0.95319865319865316</c:v>
                </c:pt>
                <c:pt idx="5">
                  <c:v>0.92457912457912461</c:v>
                </c:pt>
                <c:pt idx="6">
                  <c:v>0.99865319865319868</c:v>
                </c:pt>
                <c:pt idx="7">
                  <c:v>0.92659932659932664</c:v>
                </c:pt>
                <c:pt idx="8">
                  <c:v>0.72020202020202018</c:v>
                </c:pt>
                <c:pt idx="9">
                  <c:v>0.72457912457912454</c:v>
                </c:pt>
                <c:pt idx="10">
                  <c:v>0.78215488215488216</c:v>
                </c:pt>
                <c:pt idx="11">
                  <c:v>0.77575757575757576</c:v>
                </c:pt>
                <c:pt idx="12">
                  <c:v>0.8</c:v>
                </c:pt>
                <c:pt idx="13">
                  <c:v>0.86397306397306395</c:v>
                </c:pt>
                <c:pt idx="14">
                  <c:v>0.86599326599326598</c:v>
                </c:pt>
                <c:pt idx="15">
                  <c:v>0.8794612794612795</c:v>
                </c:pt>
                <c:pt idx="16">
                  <c:v>0.89326599326599332</c:v>
                </c:pt>
                <c:pt idx="17">
                  <c:v>0.91683501683501678</c:v>
                </c:pt>
                <c:pt idx="18">
                  <c:v>0.86464646464646466</c:v>
                </c:pt>
                <c:pt idx="19">
                  <c:v>0.77609427609427606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lapa33!$W$24</c:f>
              <c:strCache>
                <c:ptCount val="1"/>
                <c:pt idx="0">
                  <c:v>CSNgsm (dienasgaismā -saulains,skaidrs)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lapa33!$X$21:$AQ$21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lapa33!$X$24:$AQ$24</c:f>
              <c:numCache>
                <c:formatCode>0%</c:formatCode>
                <c:ptCount val="20"/>
                <c:pt idx="0">
                  <c:v>1</c:v>
                </c:pt>
                <c:pt idx="1">
                  <c:v>1.1456483126110124</c:v>
                </c:pt>
                <c:pt idx="2">
                  <c:v>1.0822972172883363</c:v>
                </c:pt>
                <c:pt idx="3">
                  <c:v>1.0532859680284192</c:v>
                </c:pt>
                <c:pt idx="4">
                  <c:v>1.0751924215512136</c:v>
                </c:pt>
                <c:pt idx="5">
                  <c:v>1.0763765541740675</c:v>
                </c:pt>
                <c:pt idx="6">
                  <c:v>1.1586737714624038</c:v>
                </c:pt>
                <c:pt idx="7">
                  <c:v>1.0094730609828302</c:v>
                </c:pt>
                <c:pt idx="8">
                  <c:v>0.81053878034339844</c:v>
                </c:pt>
                <c:pt idx="9">
                  <c:v>0.86264061574896389</c:v>
                </c:pt>
                <c:pt idx="10">
                  <c:v>0.95855535820011839</c:v>
                </c:pt>
                <c:pt idx="11">
                  <c:v>0.91474245115452935</c:v>
                </c:pt>
                <c:pt idx="12">
                  <c:v>0.97572528123149793</c:v>
                </c:pt>
                <c:pt idx="13">
                  <c:v>1.0396684428656009</c:v>
                </c:pt>
                <c:pt idx="14">
                  <c:v>1.0384843102427472</c:v>
                </c:pt>
                <c:pt idx="15">
                  <c:v>1.0248667850799289</c:v>
                </c:pt>
                <c:pt idx="16">
                  <c:v>0.95973949082297216</c:v>
                </c:pt>
                <c:pt idx="17">
                  <c:v>1.0994671403197158</c:v>
                </c:pt>
                <c:pt idx="18">
                  <c:v>1.0106571936056838</c:v>
                </c:pt>
                <c:pt idx="19">
                  <c:v>0.87566607460035528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lapa33!$W$25</c:f>
              <c:strCache>
                <c:ptCount val="1"/>
                <c:pt idx="0">
                  <c:v>CSNgsm (dienasgaismā - apmācies, lietus, sniegs, migla)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lapa33!$X$21:$AQ$21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lapa33!$X$25:$AQ$25</c:f>
              <c:numCache>
                <c:formatCode>0%</c:formatCode>
                <c:ptCount val="20"/>
                <c:pt idx="0">
                  <c:v>1</c:v>
                </c:pt>
                <c:pt idx="1">
                  <c:v>0.93038570084666039</c:v>
                </c:pt>
                <c:pt idx="2">
                  <c:v>1.1646284101599247</c:v>
                </c:pt>
                <c:pt idx="3">
                  <c:v>1.2935089369708372</c:v>
                </c:pt>
                <c:pt idx="4">
                  <c:v>0.9529633113828786</c:v>
                </c:pt>
                <c:pt idx="5">
                  <c:v>0.87300094073377232</c:v>
                </c:pt>
                <c:pt idx="6">
                  <c:v>1.0028222013170274</c:v>
                </c:pt>
                <c:pt idx="7">
                  <c:v>0.94731890874882407</c:v>
                </c:pt>
                <c:pt idx="8">
                  <c:v>0.72060206961429918</c:v>
                </c:pt>
                <c:pt idx="9">
                  <c:v>0.65380997177798683</c:v>
                </c:pt>
                <c:pt idx="10">
                  <c:v>0.66227657572906873</c:v>
                </c:pt>
                <c:pt idx="11">
                  <c:v>0.71401693320790216</c:v>
                </c:pt>
                <c:pt idx="12">
                  <c:v>0.68485418626528693</c:v>
                </c:pt>
                <c:pt idx="13">
                  <c:v>0.76199435559736595</c:v>
                </c:pt>
                <c:pt idx="14">
                  <c:v>0.76952022577610535</c:v>
                </c:pt>
                <c:pt idx="15">
                  <c:v>0.82878645343367829</c:v>
                </c:pt>
                <c:pt idx="16">
                  <c:v>0.97083725305738477</c:v>
                </c:pt>
                <c:pt idx="17">
                  <c:v>0.81185324553151461</c:v>
                </c:pt>
                <c:pt idx="18">
                  <c:v>0.80244590780809033</c:v>
                </c:pt>
                <c:pt idx="19">
                  <c:v>0.77140169332079023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959720"/>
        <c:axId val="259954232"/>
      </c:lineChart>
      <c:catAx>
        <c:axId val="25995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259954232"/>
        <c:crossesAt val="0.4"/>
        <c:auto val="1"/>
        <c:lblAlgn val="ctr"/>
        <c:lblOffset val="100"/>
        <c:tickLblSkip val="1"/>
        <c:tickMarkSkip val="1"/>
        <c:noMultiLvlLbl val="0"/>
      </c:catAx>
      <c:valAx>
        <c:axId val="259954232"/>
        <c:scaling>
          <c:orientation val="minMax"/>
          <c:max val="1.3"/>
          <c:min val="0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259959720"/>
        <c:crosses val="autoZero"/>
        <c:crossBetween val="between"/>
        <c:majorUnit val="0.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8.3061889250814328E-2"/>
          <c:y val="0.63025339386939061"/>
          <c:w val="0.55211726384364823"/>
          <c:h val="0.2352946003779058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lv-LV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FF" mc:Ignorable="a14" a14:legacySpreadsheetColorIndex="9"/>
        </a:gs>
        <a:gs pos="100000">
          <a:srgbClr xmlns:mc="http://schemas.openxmlformats.org/markup-compatibility/2006" xmlns:a14="http://schemas.microsoft.com/office/drawing/2010/main" val="CCFFCC" mc:Ignorable="a14" a14:legacySpreadsheetColorIndex="42"/>
        </a:gs>
      </a:gsLst>
      <a:lin ang="5400000" scaled="1"/>
    </a:gradFill>
    <a:ln w="9525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18</xdr:row>
      <xdr:rowOff>9524</xdr:rowOff>
    </xdr:from>
    <xdr:to>
      <xdr:col>18</xdr:col>
      <xdr:colOff>304800</xdr:colOff>
      <xdr:row>31</xdr:row>
      <xdr:rowOff>161924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48</xdr:row>
      <xdr:rowOff>0</xdr:rowOff>
    </xdr:from>
    <xdr:to>
      <xdr:col>19</xdr:col>
      <xdr:colOff>0</xdr:colOff>
      <xdr:row>63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64"/>
  <sheetViews>
    <sheetView tabSelected="1" workbookViewId="0">
      <selection activeCell="W11" sqref="W11"/>
    </sheetView>
  </sheetViews>
  <sheetFormatPr defaultRowHeight="12.75"/>
  <cols>
    <col min="1" max="1" width="9.140625" style="1"/>
    <col min="2" max="2" width="6" style="1" customWidth="1"/>
    <col min="3" max="3" width="4.7109375" style="1" customWidth="1"/>
    <col min="4" max="4" width="4.28515625" style="1" customWidth="1"/>
    <col min="5" max="5" width="4.7109375" style="1" customWidth="1"/>
    <col min="6" max="6" width="4.28515625" style="1" customWidth="1"/>
    <col min="7" max="7" width="4.7109375" style="1" customWidth="1"/>
    <col min="8" max="8" width="4.28515625" style="1" customWidth="1"/>
    <col min="9" max="9" width="4.7109375" style="1" customWidth="1"/>
    <col min="10" max="10" width="4.28515625" style="1" customWidth="1"/>
    <col min="11" max="11" width="4.7109375" style="1" customWidth="1"/>
    <col min="12" max="12" width="4.28515625" style="1" customWidth="1"/>
    <col min="13" max="13" width="4.7109375" style="1" customWidth="1"/>
    <col min="14" max="14" width="4.28515625" style="1" customWidth="1"/>
    <col min="15" max="15" width="4.7109375" style="1" customWidth="1"/>
    <col min="16" max="16" width="4.28515625" style="1" customWidth="1"/>
    <col min="17" max="17" width="4.7109375" style="1" customWidth="1"/>
    <col min="18" max="18" width="4.28515625" style="1" customWidth="1"/>
    <col min="19" max="19" width="4.7109375" style="1" customWidth="1"/>
    <col min="20" max="20" width="4.28515625" style="1" customWidth="1"/>
    <col min="21" max="21" width="1.42578125" style="27" customWidth="1"/>
    <col min="22" max="22" width="5.5703125" style="1" customWidth="1"/>
    <col min="23" max="23" width="30.42578125" style="46" customWidth="1"/>
    <col min="24" max="61" width="5.42578125" style="41" customWidth="1"/>
    <col min="62" max="62" width="5.140625" style="41" customWidth="1"/>
    <col min="63" max="63" width="4.7109375" style="41" customWidth="1"/>
    <col min="64" max="64" width="9.140625" style="63"/>
    <col min="65" max="16384" width="9.140625" style="1"/>
  </cols>
  <sheetData>
    <row r="1" spans="1:63" ht="18.75">
      <c r="A1" s="3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"/>
    </row>
    <row r="2" spans="1:63" ht="18.7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0"/>
    </row>
    <row r="3" spans="1:63">
      <c r="A3" s="56" t="s">
        <v>0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W3" s="47"/>
      <c r="X3" s="48"/>
      <c r="Y3" s="48"/>
      <c r="Z3" s="49"/>
      <c r="AA3" s="49"/>
      <c r="AB3" s="49"/>
      <c r="AC3" s="50"/>
      <c r="AD3" s="50"/>
    </row>
    <row r="4" spans="1:63">
      <c r="W4" s="47"/>
      <c r="X4" s="48"/>
      <c r="Y4" s="48"/>
      <c r="Z4" s="49"/>
      <c r="AA4" s="49"/>
      <c r="AB4" s="49"/>
      <c r="AC4" s="50"/>
      <c r="AD4" s="50"/>
    </row>
    <row r="5" spans="1:63">
      <c r="B5" s="11"/>
      <c r="C5" s="57" t="s">
        <v>1</v>
      </c>
      <c r="D5" s="58"/>
      <c r="E5" s="58"/>
      <c r="F5" s="58"/>
      <c r="G5" s="58"/>
      <c r="H5" s="58"/>
      <c r="I5" s="31" t="s">
        <v>2</v>
      </c>
      <c r="J5" s="22"/>
      <c r="K5" s="22"/>
      <c r="L5" s="23"/>
      <c r="M5" s="22"/>
      <c r="N5" s="23"/>
      <c r="O5" s="60" t="s">
        <v>3</v>
      </c>
      <c r="P5" s="60"/>
      <c r="Q5" s="60"/>
      <c r="R5" s="60"/>
      <c r="S5" s="60"/>
      <c r="T5" s="60"/>
      <c r="U5" s="28"/>
      <c r="W5" s="47"/>
      <c r="X5" s="48"/>
      <c r="Y5" s="48"/>
      <c r="Z5" s="49"/>
      <c r="AA5" s="49"/>
      <c r="AB5" s="49"/>
      <c r="AC5" s="50"/>
      <c r="AD5" s="50"/>
    </row>
    <row r="6" spans="1:63">
      <c r="B6" s="11"/>
      <c r="C6" s="57">
        <v>2018</v>
      </c>
      <c r="D6" s="59"/>
      <c r="E6" s="57">
        <v>2019</v>
      </c>
      <c r="F6" s="59"/>
      <c r="G6" s="57">
        <v>2020</v>
      </c>
      <c r="H6" s="59"/>
      <c r="I6" s="57">
        <v>2018</v>
      </c>
      <c r="J6" s="59"/>
      <c r="K6" s="57">
        <v>2019</v>
      </c>
      <c r="L6" s="59"/>
      <c r="M6" s="57">
        <v>2020</v>
      </c>
      <c r="N6" s="59"/>
      <c r="O6" s="57">
        <v>2018</v>
      </c>
      <c r="P6" s="59"/>
      <c r="Q6" s="57">
        <v>2019</v>
      </c>
      <c r="R6" s="59"/>
      <c r="S6" s="57">
        <v>2020</v>
      </c>
      <c r="T6" s="59"/>
      <c r="U6" s="28"/>
      <c r="W6" s="47" t="s">
        <v>30</v>
      </c>
      <c r="X6" s="48"/>
      <c r="Y6" s="48"/>
      <c r="Z6" s="49"/>
      <c r="AA6" s="49"/>
      <c r="AB6" s="49"/>
      <c r="AC6" s="50"/>
      <c r="AD6" s="50"/>
    </row>
    <row r="7" spans="1:63">
      <c r="A7" s="4"/>
      <c r="B7" s="5"/>
      <c r="C7" s="8" t="s">
        <v>5</v>
      </c>
      <c r="D7" s="9" t="s">
        <v>6</v>
      </c>
      <c r="E7" s="8" t="s">
        <v>5</v>
      </c>
      <c r="F7" s="9" t="s">
        <v>6</v>
      </c>
      <c r="G7" s="8" t="s">
        <v>5</v>
      </c>
      <c r="H7" s="9" t="s">
        <v>6</v>
      </c>
      <c r="I7" s="8" t="s">
        <v>5</v>
      </c>
      <c r="J7" s="9" t="s">
        <v>6</v>
      </c>
      <c r="K7" s="8" t="s">
        <v>5</v>
      </c>
      <c r="L7" s="9" t="s">
        <v>6</v>
      </c>
      <c r="M7" s="8" t="s">
        <v>5</v>
      </c>
      <c r="N7" s="9" t="s">
        <v>6</v>
      </c>
      <c r="O7" s="8" t="s">
        <v>5</v>
      </c>
      <c r="P7" s="9" t="s">
        <v>6</v>
      </c>
      <c r="Q7" s="8" t="s">
        <v>5</v>
      </c>
      <c r="R7" s="9" t="s">
        <v>6</v>
      </c>
      <c r="S7" s="8" t="s">
        <v>5</v>
      </c>
      <c r="T7" s="9" t="s">
        <v>6</v>
      </c>
      <c r="U7" s="28"/>
      <c r="W7" s="47">
        <f>G11+G12+G13+G15</f>
        <v>87</v>
      </c>
      <c r="X7" s="47" t="s">
        <v>32</v>
      </c>
      <c r="Y7" s="47"/>
      <c r="Z7" s="49"/>
      <c r="AA7" s="49"/>
      <c r="AB7" s="49"/>
      <c r="AC7" s="50"/>
      <c r="AD7" s="50"/>
    </row>
    <row r="8" spans="1:63">
      <c r="A8" s="16" t="s">
        <v>7</v>
      </c>
      <c r="B8" s="5"/>
      <c r="C8" s="32">
        <v>2410</v>
      </c>
      <c r="D8" s="33">
        <f t="shared" ref="D8:D16" si="0">100*C8/3975</f>
        <v>60.628930817610062</v>
      </c>
      <c r="E8" s="32">
        <v>1974</v>
      </c>
      <c r="F8" s="33">
        <f t="shared" ref="F8:H16" si="1">100*E8/3729</f>
        <v>52.936444086886567</v>
      </c>
      <c r="G8" s="32">
        <v>2096</v>
      </c>
      <c r="H8" s="33">
        <f>100*G8/3403</f>
        <v>61.592712312665299</v>
      </c>
      <c r="I8" s="4">
        <v>79</v>
      </c>
      <c r="J8" s="43">
        <f t="shared" ref="J8:J16" si="2">100*I8/148</f>
        <v>53.378378378378379</v>
      </c>
      <c r="K8" s="4">
        <v>67</v>
      </c>
      <c r="L8" s="43">
        <f t="shared" ref="L8:N16" si="3">100*K8/132</f>
        <v>50.757575757575758</v>
      </c>
      <c r="M8" s="4">
        <v>82</v>
      </c>
      <c r="N8" s="43">
        <f>100*M8/139</f>
        <v>58.992805755395686</v>
      </c>
      <c r="O8" s="4">
        <v>2939</v>
      </c>
      <c r="P8" s="33">
        <f t="shared" ref="P8:P16" si="4">100*O8/4798</f>
        <v>61.254689453939143</v>
      </c>
      <c r="Q8" s="4">
        <v>2403</v>
      </c>
      <c r="R8" s="33">
        <f t="shared" ref="R8:T16" si="5">100*Q8/4559</f>
        <v>52.708927396358852</v>
      </c>
      <c r="S8" s="4">
        <v>2520</v>
      </c>
      <c r="T8" s="33">
        <f>100*S8/4059</f>
        <v>62.084257206208427</v>
      </c>
      <c r="U8" s="29"/>
      <c r="W8" s="47">
        <f>M11+M12+M13+M15</f>
        <v>4</v>
      </c>
      <c r="X8" s="48" t="s">
        <v>31</v>
      </c>
      <c r="Y8" s="48"/>
      <c r="Z8" s="49"/>
      <c r="AA8" s="49"/>
      <c r="AB8" s="49"/>
      <c r="AC8" s="50"/>
      <c r="AD8" s="50"/>
    </row>
    <row r="9" spans="1:63">
      <c r="A9" s="16" t="s">
        <v>8</v>
      </c>
      <c r="B9" s="5"/>
      <c r="C9" s="32">
        <v>814</v>
      </c>
      <c r="D9" s="33">
        <f t="shared" si="0"/>
        <v>20.477987421383649</v>
      </c>
      <c r="E9" s="32">
        <v>894</v>
      </c>
      <c r="F9" s="33">
        <f t="shared" si="1"/>
        <v>23.974255832662912</v>
      </c>
      <c r="G9" s="32">
        <v>895</v>
      </c>
      <c r="H9" s="33">
        <f t="shared" ref="H9:H16" si="6">100*G9/3403</f>
        <v>26.300323244196296</v>
      </c>
      <c r="I9" s="4">
        <v>52</v>
      </c>
      <c r="J9" s="43">
        <f t="shared" si="2"/>
        <v>35.135135135135137</v>
      </c>
      <c r="K9" s="4">
        <v>43</v>
      </c>
      <c r="L9" s="43">
        <f t="shared" si="3"/>
        <v>32.575757575757578</v>
      </c>
      <c r="M9" s="4">
        <v>48</v>
      </c>
      <c r="N9" s="43">
        <f t="shared" ref="N9:N16" si="7">100*M9/139</f>
        <v>34.532374100719423</v>
      </c>
      <c r="O9" s="4">
        <v>986</v>
      </c>
      <c r="P9" s="33">
        <f t="shared" si="4"/>
        <v>20.55022926219258</v>
      </c>
      <c r="Q9" s="4">
        <v>1128</v>
      </c>
      <c r="R9" s="33">
        <f t="shared" si="5"/>
        <v>24.742268041237114</v>
      </c>
      <c r="S9" s="4">
        <v>1062</v>
      </c>
      <c r="T9" s="33">
        <f t="shared" ref="T9:T16" si="8">100*S9/4059</f>
        <v>26.164079822616408</v>
      </c>
      <c r="U9" s="29"/>
      <c r="W9" s="47"/>
      <c r="X9" s="48"/>
      <c r="Y9" s="48"/>
      <c r="Z9" s="49"/>
      <c r="AA9" s="49"/>
      <c r="AB9" s="49"/>
      <c r="AC9" s="50"/>
      <c r="AD9" s="50"/>
    </row>
    <row r="10" spans="1:63">
      <c r="A10" s="16" t="s">
        <v>13</v>
      </c>
      <c r="B10" s="5"/>
      <c r="C10" s="32">
        <v>417</v>
      </c>
      <c r="D10" s="33">
        <f t="shared" si="0"/>
        <v>10.490566037735849</v>
      </c>
      <c r="E10" s="32">
        <v>605</v>
      </c>
      <c r="F10" s="33">
        <f t="shared" si="1"/>
        <v>16.224188790560472</v>
      </c>
      <c r="G10" s="32">
        <v>317</v>
      </c>
      <c r="H10" s="33">
        <f t="shared" si="6"/>
        <v>9.3153100205700845</v>
      </c>
      <c r="I10" s="4">
        <v>7</v>
      </c>
      <c r="J10" s="43">
        <f t="shared" si="2"/>
        <v>4.7297297297297298</v>
      </c>
      <c r="K10" s="4">
        <v>9</v>
      </c>
      <c r="L10" s="43">
        <f t="shared" si="3"/>
        <v>6.8181818181818183</v>
      </c>
      <c r="M10" s="4">
        <v>5</v>
      </c>
      <c r="N10" s="43">
        <f t="shared" si="7"/>
        <v>3.5971223021582732</v>
      </c>
      <c r="O10" s="42">
        <v>439</v>
      </c>
      <c r="P10" s="33">
        <f t="shared" si="4"/>
        <v>9.1496456857023762</v>
      </c>
      <c r="Q10" s="42">
        <v>660</v>
      </c>
      <c r="R10" s="33">
        <f t="shared" si="5"/>
        <v>14.47685896029831</v>
      </c>
      <c r="S10" s="42">
        <v>353</v>
      </c>
      <c r="T10" s="33">
        <f t="shared" si="8"/>
        <v>8.6967233308696716</v>
      </c>
      <c r="U10" s="29"/>
      <c r="W10" s="47"/>
      <c r="X10" s="48"/>
      <c r="Y10" s="48"/>
      <c r="Z10" s="49"/>
      <c r="AA10" s="49"/>
      <c r="AB10" s="49"/>
      <c r="AC10" s="50"/>
      <c r="AD10" s="50"/>
    </row>
    <row r="11" spans="1:63">
      <c r="A11" s="16" t="s">
        <v>10</v>
      </c>
      <c r="B11" s="5"/>
      <c r="C11" s="32">
        <v>86</v>
      </c>
      <c r="D11" s="33">
        <f t="shared" si="0"/>
        <v>2.1635220125786163</v>
      </c>
      <c r="E11" s="32">
        <v>107</v>
      </c>
      <c r="F11" s="33">
        <f t="shared" si="1"/>
        <v>2.8694019844462324</v>
      </c>
      <c r="G11" s="32">
        <v>5</v>
      </c>
      <c r="H11" s="33">
        <f t="shared" si="6"/>
        <v>0.14692918013517484</v>
      </c>
      <c r="I11" s="4">
        <v>2</v>
      </c>
      <c r="J11" s="43">
        <f t="shared" si="2"/>
        <v>1.3513513513513513</v>
      </c>
      <c r="K11" s="4">
        <v>7</v>
      </c>
      <c r="L11" s="43">
        <f t="shared" si="3"/>
        <v>5.3030303030303028</v>
      </c>
      <c r="M11" s="4">
        <v>1</v>
      </c>
      <c r="N11" s="43">
        <f t="shared" si="7"/>
        <v>0.71942446043165464</v>
      </c>
      <c r="O11" s="4">
        <v>103</v>
      </c>
      <c r="P11" s="33">
        <f t="shared" si="4"/>
        <v>2.1467278032513546</v>
      </c>
      <c r="Q11" s="4">
        <v>158</v>
      </c>
      <c r="R11" s="33">
        <f t="shared" si="5"/>
        <v>3.4656722965562623</v>
      </c>
      <c r="S11" s="4">
        <v>5</v>
      </c>
      <c r="T11" s="33">
        <f t="shared" si="8"/>
        <v>0.1231830500123183</v>
      </c>
      <c r="U11" s="29"/>
      <c r="W11" s="47"/>
      <c r="X11" s="48"/>
      <c r="Y11" s="48"/>
      <c r="Z11" s="49"/>
      <c r="AA11" s="49"/>
      <c r="AB11" s="49"/>
      <c r="AC11" s="50"/>
      <c r="AD11" s="50"/>
    </row>
    <row r="12" spans="1:63">
      <c r="A12" s="16" t="s">
        <v>9</v>
      </c>
      <c r="B12" s="5"/>
      <c r="C12" s="32">
        <v>109</v>
      </c>
      <c r="D12" s="33">
        <f t="shared" si="0"/>
        <v>2.742138364779874</v>
      </c>
      <c r="E12" s="32">
        <v>80</v>
      </c>
      <c r="F12" s="33">
        <f t="shared" si="1"/>
        <v>2.1453472780906409</v>
      </c>
      <c r="G12" s="32">
        <v>53</v>
      </c>
      <c r="H12" s="33">
        <f t="shared" si="6"/>
        <v>1.5574493094328534</v>
      </c>
      <c r="I12" s="4">
        <v>4</v>
      </c>
      <c r="J12" s="43">
        <f t="shared" si="2"/>
        <v>2.7027027027027026</v>
      </c>
      <c r="K12" s="4">
        <v>1</v>
      </c>
      <c r="L12" s="43">
        <f t="shared" si="3"/>
        <v>0.75757575757575757</v>
      </c>
      <c r="M12" s="4">
        <v>1</v>
      </c>
      <c r="N12" s="43">
        <f t="shared" si="7"/>
        <v>0.71942446043165464</v>
      </c>
      <c r="O12" s="4">
        <v>145</v>
      </c>
      <c r="P12" s="33">
        <f t="shared" si="4"/>
        <v>3.0220925385577324</v>
      </c>
      <c r="Q12" s="4">
        <v>121</v>
      </c>
      <c r="R12" s="33">
        <f t="shared" si="5"/>
        <v>2.6540908093880238</v>
      </c>
      <c r="S12" s="4">
        <v>77</v>
      </c>
      <c r="T12" s="33">
        <f t="shared" si="8"/>
        <v>1.897018970189702</v>
      </c>
      <c r="U12" s="29"/>
      <c r="W12" s="47"/>
      <c r="X12" s="48"/>
      <c r="Y12" s="48"/>
      <c r="Z12" s="48"/>
      <c r="AA12" s="48"/>
      <c r="AB12" s="48"/>
      <c r="AC12" s="48"/>
      <c r="AD12" s="50"/>
    </row>
    <row r="13" spans="1:63">
      <c r="A13" s="16" t="s">
        <v>19</v>
      </c>
      <c r="B13" s="5"/>
      <c r="C13" s="32">
        <v>119</v>
      </c>
      <c r="D13" s="33">
        <f t="shared" si="0"/>
        <v>2.9937106918238992</v>
      </c>
      <c r="E13" s="32">
        <v>53</v>
      </c>
      <c r="F13" s="33">
        <f t="shared" si="1"/>
        <v>1.4212925717350495</v>
      </c>
      <c r="G13" s="32">
        <v>26</v>
      </c>
      <c r="H13" s="33">
        <f t="shared" si="6"/>
        <v>0.76403173670290925</v>
      </c>
      <c r="I13" s="4">
        <v>4</v>
      </c>
      <c r="J13" s="43">
        <f t="shared" si="2"/>
        <v>2.7027027027027026</v>
      </c>
      <c r="K13" s="4">
        <v>4</v>
      </c>
      <c r="L13" s="43">
        <f t="shared" si="3"/>
        <v>3.0303030303030303</v>
      </c>
      <c r="M13" s="4">
        <v>2</v>
      </c>
      <c r="N13" s="43">
        <f t="shared" si="7"/>
        <v>1.4388489208633093</v>
      </c>
      <c r="O13" s="4">
        <v>161</v>
      </c>
      <c r="P13" s="33">
        <f t="shared" si="4"/>
        <v>3.3555648186744476</v>
      </c>
      <c r="Q13" s="4">
        <v>69</v>
      </c>
      <c r="R13" s="33">
        <f t="shared" si="5"/>
        <v>1.5134898003948234</v>
      </c>
      <c r="S13" s="4">
        <v>28</v>
      </c>
      <c r="T13" s="33">
        <f t="shared" si="8"/>
        <v>0.68982508006898247</v>
      </c>
      <c r="U13" s="29"/>
      <c r="W13" s="47"/>
    </row>
    <row r="14" spans="1:63">
      <c r="A14" s="16" t="s">
        <v>12</v>
      </c>
      <c r="B14" s="5"/>
      <c r="C14" s="32">
        <v>15</v>
      </c>
      <c r="D14" s="33">
        <f t="shared" si="0"/>
        <v>0.37735849056603776</v>
      </c>
      <c r="E14" s="32">
        <v>12</v>
      </c>
      <c r="F14" s="33">
        <f t="shared" si="1"/>
        <v>0.32180209171359614</v>
      </c>
      <c r="G14" s="32">
        <v>8</v>
      </c>
      <c r="H14" s="33">
        <f t="shared" si="6"/>
        <v>0.23508668821627976</v>
      </c>
      <c r="I14" s="4">
        <v>0</v>
      </c>
      <c r="J14" s="43">
        <f t="shared" si="2"/>
        <v>0</v>
      </c>
      <c r="K14" s="4">
        <v>0</v>
      </c>
      <c r="L14" s="43">
        <f t="shared" si="3"/>
        <v>0</v>
      </c>
      <c r="M14" s="4">
        <v>0</v>
      </c>
      <c r="N14" s="43">
        <f t="shared" si="7"/>
        <v>0</v>
      </c>
      <c r="O14" s="4">
        <v>20</v>
      </c>
      <c r="P14" s="33">
        <f t="shared" si="4"/>
        <v>0.4168403501458941</v>
      </c>
      <c r="Q14" s="4">
        <v>16</v>
      </c>
      <c r="R14" s="33">
        <f t="shared" si="5"/>
        <v>0.35095415661329238</v>
      </c>
      <c r="S14" s="4">
        <v>9</v>
      </c>
      <c r="T14" s="33">
        <f t="shared" si="8"/>
        <v>0.22172949002217296</v>
      </c>
      <c r="U14" s="29"/>
      <c r="X14" s="41">
        <v>2001</v>
      </c>
      <c r="Y14" s="41">
        <v>2002</v>
      </c>
      <c r="Z14" s="41">
        <v>2003</v>
      </c>
      <c r="AA14" s="41">
        <v>2004</v>
      </c>
      <c r="AB14" s="41">
        <v>2005</v>
      </c>
      <c r="AC14" s="41">
        <v>2006</v>
      </c>
      <c r="AD14" s="41">
        <v>2007</v>
      </c>
      <c r="AE14" s="41">
        <v>2008</v>
      </c>
      <c r="AF14" s="41">
        <v>2009</v>
      </c>
      <c r="AG14" s="41">
        <v>2010</v>
      </c>
      <c r="AH14" s="41">
        <v>2011</v>
      </c>
      <c r="AI14" s="41">
        <v>2012</v>
      </c>
      <c r="AJ14" s="41">
        <v>2013</v>
      </c>
      <c r="AK14" s="41">
        <v>2014</v>
      </c>
      <c r="AL14" s="41">
        <v>2015</v>
      </c>
      <c r="AM14" s="41">
        <v>2016</v>
      </c>
      <c r="AN14" s="41">
        <v>2017</v>
      </c>
      <c r="AO14" s="41">
        <v>2018</v>
      </c>
      <c r="AP14" s="41">
        <v>2019</v>
      </c>
      <c r="AQ14" s="41">
        <v>2020</v>
      </c>
      <c r="AR14" s="41">
        <v>2001</v>
      </c>
      <c r="AS14" s="41">
        <v>2002</v>
      </c>
      <c r="AT14" s="41">
        <v>2003</v>
      </c>
      <c r="AU14" s="41">
        <v>2004</v>
      </c>
      <c r="AV14" s="41">
        <v>2005</v>
      </c>
      <c r="AW14" s="41">
        <v>2006</v>
      </c>
      <c r="AX14" s="41">
        <v>2007</v>
      </c>
      <c r="AY14" s="41">
        <v>2008</v>
      </c>
      <c r="AZ14" s="41">
        <v>2009</v>
      </c>
      <c r="BA14" s="41">
        <v>2010</v>
      </c>
      <c r="BB14" s="41">
        <v>2011</v>
      </c>
      <c r="BC14" s="41">
        <v>2012</v>
      </c>
      <c r="BD14" s="41">
        <v>2013</v>
      </c>
      <c r="BE14" s="41">
        <v>2014</v>
      </c>
      <c r="BF14" s="41">
        <v>2015</v>
      </c>
      <c r="BG14" s="41">
        <v>2016</v>
      </c>
      <c r="BH14" s="41">
        <v>2017</v>
      </c>
      <c r="BI14" s="41">
        <v>2018</v>
      </c>
      <c r="BJ14" s="41">
        <v>2019</v>
      </c>
      <c r="BK14" s="41">
        <v>2020</v>
      </c>
    </row>
    <row r="15" spans="1:63">
      <c r="A15" s="16" t="s">
        <v>11</v>
      </c>
      <c r="B15" s="5"/>
      <c r="C15" s="32">
        <v>5</v>
      </c>
      <c r="D15" s="33">
        <f t="shared" si="0"/>
        <v>0.12578616352201258</v>
      </c>
      <c r="E15" s="32">
        <v>4</v>
      </c>
      <c r="F15" s="33">
        <f t="shared" si="1"/>
        <v>0.10726736390453205</v>
      </c>
      <c r="G15" s="32">
        <v>3</v>
      </c>
      <c r="H15" s="33">
        <f t="shared" si="6"/>
        <v>8.815750808110491E-2</v>
      </c>
      <c r="I15" s="4">
        <v>0</v>
      </c>
      <c r="J15" s="43">
        <f t="shared" si="2"/>
        <v>0</v>
      </c>
      <c r="K15" s="4">
        <v>1</v>
      </c>
      <c r="L15" s="43">
        <f t="shared" si="3"/>
        <v>0.75757575757575757</v>
      </c>
      <c r="M15" s="4">
        <v>0</v>
      </c>
      <c r="N15" s="43">
        <f t="shared" si="7"/>
        <v>0</v>
      </c>
      <c r="O15" s="4">
        <v>5</v>
      </c>
      <c r="P15" s="33">
        <f t="shared" si="4"/>
        <v>0.10421008753647353</v>
      </c>
      <c r="Q15" s="4">
        <v>4</v>
      </c>
      <c r="R15" s="33">
        <f t="shared" si="5"/>
        <v>8.7738539153323095E-2</v>
      </c>
      <c r="S15" s="4">
        <v>5</v>
      </c>
      <c r="T15" s="33">
        <f t="shared" si="8"/>
        <v>0.1231830500123183</v>
      </c>
      <c r="U15" s="29"/>
      <c r="W15" s="46" t="s">
        <v>15</v>
      </c>
      <c r="X15" s="51">
        <f t="shared" ref="X15:AE15" si="9">AR15/4766</f>
        <v>1</v>
      </c>
      <c r="Y15" s="51">
        <f t="shared" si="9"/>
        <v>1.0665127989928662</v>
      </c>
      <c r="Z15" s="51">
        <f t="shared" si="9"/>
        <v>1.1286193873268988</v>
      </c>
      <c r="AA15" s="51">
        <f t="shared" si="9"/>
        <v>1.066093159882501</v>
      </c>
      <c r="AB15" s="51">
        <f t="shared" si="9"/>
        <v>0.93705413344523714</v>
      </c>
      <c r="AC15" s="51">
        <f t="shared" si="9"/>
        <v>0.90264372639529999</v>
      </c>
      <c r="AD15" s="51">
        <f t="shared" si="9"/>
        <v>1.0031472933277381</v>
      </c>
      <c r="AE15" s="51">
        <f t="shared" si="9"/>
        <v>0.88040285354595049</v>
      </c>
      <c r="AF15" s="51">
        <f t="shared" ref="AF15:AL15" si="10">AZ15/4766</f>
        <v>0.66302979437683596</v>
      </c>
      <c r="AG15" s="51">
        <f t="shared" si="10"/>
        <v>0.66995383969785982</v>
      </c>
      <c r="AH15" s="51">
        <f t="shared" si="10"/>
        <v>0.71044901384809067</v>
      </c>
      <c r="AI15" s="51">
        <f t="shared" si="10"/>
        <v>0.70457406630297947</v>
      </c>
      <c r="AJ15" s="51">
        <f t="shared" si="10"/>
        <v>0.73206042803189253</v>
      </c>
      <c r="AK15" s="51">
        <f t="shared" si="10"/>
        <v>0.78220730172052033</v>
      </c>
      <c r="AL15" s="51">
        <f t="shared" si="10"/>
        <v>0.77465379773394882</v>
      </c>
      <c r="AM15" s="51">
        <f>BG15/4766</f>
        <v>0.79563575325220315</v>
      </c>
      <c r="AN15" s="51">
        <f>BH15/4766</f>
        <v>0.81305077633235423</v>
      </c>
      <c r="AO15" s="51">
        <f>BI15/4766</f>
        <v>0.83403273185060844</v>
      </c>
      <c r="AP15" s="51">
        <f t="shared" ref="AP15:AQ15" si="11">BJ15/4766</f>
        <v>0.78241712127570284</v>
      </c>
      <c r="AQ15" s="51">
        <f t="shared" si="11"/>
        <v>0.71401594628619391</v>
      </c>
      <c r="AR15" s="41">
        <v>4766</v>
      </c>
      <c r="AS15" s="41">
        <v>5083</v>
      </c>
      <c r="AT15" s="52">
        <v>5379</v>
      </c>
      <c r="AU15" s="52">
        <v>5081</v>
      </c>
      <c r="AV15" s="41">
        <v>4466</v>
      </c>
      <c r="AW15" s="41">
        <v>4302</v>
      </c>
      <c r="AX15" s="41">
        <v>4781</v>
      </c>
      <c r="AY15" s="41">
        <v>4196</v>
      </c>
      <c r="AZ15" s="41">
        <v>3160</v>
      </c>
      <c r="BA15" s="41">
        <v>3193</v>
      </c>
      <c r="BB15" s="41">
        <v>3386</v>
      </c>
      <c r="BC15" s="41">
        <v>3358</v>
      </c>
      <c r="BD15" s="41">
        <v>3489</v>
      </c>
      <c r="BE15" s="41">
        <v>3728</v>
      </c>
      <c r="BF15" s="41">
        <v>3692</v>
      </c>
      <c r="BG15" s="41">
        <v>3792</v>
      </c>
      <c r="BH15" s="41">
        <v>3875</v>
      </c>
      <c r="BI15" s="41">
        <v>3975</v>
      </c>
      <c r="BJ15" s="41">
        <v>3729</v>
      </c>
      <c r="BK15" s="41">
        <v>3403</v>
      </c>
    </row>
    <row r="16" spans="1:63">
      <c r="A16" s="62" t="s">
        <v>14</v>
      </c>
      <c r="B16" s="38"/>
      <c r="C16" s="34">
        <f>SUM(C8:C15)</f>
        <v>3975</v>
      </c>
      <c r="D16" s="35">
        <f t="shared" si="0"/>
        <v>100</v>
      </c>
      <c r="E16" s="34">
        <f>SUM(E8:E15)</f>
        <v>3729</v>
      </c>
      <c r="F16" s="35">
        <f t="shared" si="1"/>
        <v>100</v>
      </c>
      <c r="G16" s="34">
        <f>SUM(G8:G15)</f>
        <v>3403</v>
      </c>
      <c r="H16" s="35">
        <f t="shared" si="6"/>
        <v>100</v>
      </c>
      <c r="I16" s="34">
        <f>SUM(I8:I15)</f>
        <v>148</v>
      </c>
      <c r="J16" s="35">
        <f t="shared" si="2"/>
        <v>100</v>
      </c>
      <c r="K16" s="34">
        <f>SUM(K8:K15)</f>
        <v>132</v>
      </c>
      <c r="L16" s="35">
        <f t="shared" si="3"/>
        <v>100</v>
      </c>
      <c r="M16" s="34">
        <f>SUM(M8:M15)</f>
        <v>139</v>
      </c>
      <c r="N16" s="35">
        <f t="shared" si="7"/>
        <v>100</v>
      </c>
      <c r="O16" s="34">
        <f>SUM(O8:O15)</f>
        <v>4798</v>
      </c>
      <c r="P16" s="35">
        <f t="shared" si="4"/>
        <v>100</v>
      </c>
      <c r="Q16" s="34">
        <f>SUM(Q8:Q15)</f>
        <v>4559</v>
      </c>
      <c r="R16" s="35">
        <f t="shared" si="5"/>
        <v>100</v>
      </c>
      <c r="S16" s="34">
        <f>SUM(S8:S15)</f>
        <v>4059</v>
      </c>
      <c r="T16" s="35">
        <f t="shared" si="8"/>
        <v>100</v>
      </c>
      <c r="U16" s="30"/>
      <c r="W16" s="46" t="s">
        <v>16</v>
      </c>
      <c r="X16" s="51">
        <f t="shared" ref="X16:AE16" si="12">AR16/2662</f>
        <v>1</v>
      </c>
      <c r="Y16" s="51">
        <f t="shared" si="12"/>
        <v>1.1074380165289257</v>
      </c>
      <c r="Z16" s="51">
        <f t="shared" si="12"/>
        <v>1.1258452291510144</v>
      </c>
      <c r="AA16" s="51">
        <f t="shared" si="12"/>
        <v>1.0180315552216379</v>
      </c>
      <c r="AB16" s="51">
        <f t="shared" si="12"/>
        <v>1.0386927122464313</v>
      </c>
      <c r="AC16" s="51">
        <f t="shared" si="12"/>
        <v>0.99737039819684448</v>
      </c>
      <c r="AD16" s="51">
        <f t="shared" si="12"/>
        <v>1.0961682945154019</v>
      </c>
      <c r="AE16" s="51">
        <f t="shared" si="12"/>
        <v>0.8925619834710744</v>
      </c>
      <c r="AF16" s="51">
        <f t="shared" ref="AF16:AL16" si="13">AZ16/2662</f>
        <v>0.70135236664162282</v>
      </c>
      <c r="AG16" s="51">
        <f t="shared" si="13"/>
        <v>0.57926371149511646</v>
      </c>
      <c r="AH16" s="51">
        <f t="shared" si="13"/>
        <v>0.69534184823441025</v>
      </c>
      <c r="AI16" s="51">
        <f t="shared" si="13"/>
        <v>0.63824192336589036</v>
      </c>
      <c r="AJ16" s="51">
        <f t="shared" si="13"/>
        <v>0.749060856498873</v>
      </c>
      <c r="AK16" s="51">
        <f t="shared" si="13"/>
        <v>0.82644628099173556</v>
      </c>
      <c r="AL16" s="51">
        <f t="shared" si="13"/>
        <v>0.8260706235912848</v>
      </c>
      <c r="AM16" s="51">
        <f>BG16/2662</f>
        <v>0.82156273478587527</v>
      </c>
      <c r="AN16" s="51">
        <f>BH16/2662</f>
        <v>0.72952667167543206</v>
      </c>
      <c r="AO16" s="51">
        <f>BI16/2662</f>
        <v>0.90533433508640115</v>
      </c>
      <c r="AP16" s="51">
        <f t="shared" ref="AP16:AQ16" si="14">BJ16/2662</f>
        <v>0.74154770848985729</v>
      </c>
      <c r="AQ16" s="51">
        <f t="shared" si="14"/>
        <v>0.78737791134485347</v>
      </c>
      <c r="AR16" s="41">
        <v>2662</v>
      </c>
      <c r="AS16" s="41">
        <v>2948</v>
      </c>
      <c r="AT16" s="52">
        <v>2997</v>
      </c>
      <c r="AU16" s="52">
        <v>2710</v>
      </c>
      <c r="AV16" s="41">
        <v>2765</v>
      </c>
      <c r="AW16" s="41">
        <v>2655</v>
      </c>
      <c r="AX16" s="41">
        <v>2918</v>
      </c>
      <c r="AY16" s="41">
        <v>2376</v>
      </c>
      <c r="AZ16" s="41">
        <v>1867</v>
      </c>
      <c r="BA16" s="41">
        <v>1542</v>
      </c>
      <c r="BB16" s="41">
        <v>1851</v>
      </c>
      <c r="BC16" s="41">
        <v>1699</v>
      </c>
      <c r="BD16" s="41">
        <v>1994</v>
      </c>
      <c r="BE16" s="41">
        <v>2200</v>
      </c>
      <c r="BF16" s="41">
        <v>2199</v>
      </c>
      <c r="BG16" s="41">
        <v>2187</v>
      </c>
      <c r="BH16" s="41">
        <v>1942</v>
      </c>
      <c r="BI16" s="41">
        <v>2410</v>
      </c>
      <c r="BJ16" s="41">
        <v>1974</v>
      </c>
      <c r="BK16" s="41">
        <v>2096</v>
      </c>
    </row>
    <row r="17" spans="1:63">
      <c r="A17" s="6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W17" s="46" t="s">
        <v>17</v>
      </c>
      <c r="X17" s="51">
        <f t="shared" ref="X17:AE17" si="15">AR17/1242</f>
        <v>1</v>
      </c>
      <c r="Y17" s="51">
        <f t="shared" si="15"/>
        <v>1.0064412238325282</v>
      </c>
      <c r="Z17" s="51">
        <f t="shared" si="15"/>
        <v>1.2085346215780999</v>
      </c>
      <c r="AA17" s="51">
        <f t="shared" si="15"/>
        <v>1.181964573268921</v>
      </c>
      <c r="AB17" s="51">
        <f t="shared" si="15"/>
        <v>0.83494363929146542</v>
      </c>
      <c r="AC17" s="51">
        <f t="shared" si="15"/>
        <v>0.97745571658615138</v>
      </c>
      <c r="AD17" s="51">
        <f t="shared" si="15"/>
        <v>1.1400966183574879</v>
      </c>
      <c r="AE17" s="51">
        <f t="shared" si="15"/>
        <v>1.038647342995169</v>
      </c>
      <c r="AF17" s="51">
        <f t="shared" ref="AF17:AL17" si="16">AZ17/1242</f>
        <v>0.61513687600644118</v>
      </c>
      <c r="AG17" s="51">
        <f t="shared" si="16"/>
        <v>0.53542673107890504</v>
      </c>
      <c r="AH17" s="51">
        <f t="shared" si="16"/>
        <v>0.59500805152979064</v>
      </c>
      <c r="AI17" s="51">
        <f t="shared" si="16"/>
        <v>0.66425120772946855</v>
      </c>
      <c r="AJ17" s="51">
        <f t="shared" si="16"/>
        <v>0.60225442834138487</v>
      </c>
      <c r="AK17" s="51">
        <f t="shared" si="16"/>
        <v>0.64331723027375198</v>
      </c>
      <c r="AL17" s="51">
        <f t="shared" si="16"/>
        <v>0.66827697262479868</v>
      </c>
      <c r="AM17" s="51">
        <f>BG17/1242</f>
        <v>0.68599033816425126</v>
      </c>
      <c r="AN17" s="51">
        <f>BH17/1242</f>
        <v>0.97101449275362317</v>
      </c>
      <c r="AO17" s="51">
        <f>BI17/1242</f>
        <v>0.65539452495974238</v>
      </c>
      <c r="AP17" s="51">
        <f t="shared" ref="AP17:AQ17" si="17">BJ17/1242</f>
        <v>0.71980676328502413</v>
      </c>
      <c r="AQ17" s="51">
        <f t="shared" si="17"/>
        <v>0.72061191626409016</v>
      </c>
      <c r="AR17" s="41">
        <v>1242</v>
      </c>
      <c r="AS17" s="41">
        <v>1250</v>
      </c>
      <c r="AT17" s="52">
        <v>1501</v>
      </c>
      <c r="AU17" s="52">
        <v>1468</v>
      </c>
      <c r="AV17" s="41">
        <v>1037</v>
      </c>
      <c r="AW17" s="41">
        <v>1214</v>
      </c>
      <c r="AX17" s="41">
        <v>1416</v>
      </c>
      <c r="AY17" s="41">
        <v>1290</v>
      </c>
      <c r="AZ17" s="41">
        <v>764</v>
      </c>
      <c r="BA17" s="41">
        <v>665</v>
      </c>
      <c r="BB17" s="41">
        <v>739</v>
      </c>
      <c r="BC17" s="41">
        <v>825</v>
      </c>
      <c r="BD17" s="41">
        <v>748</v>
      </c>
      <c r="BE17" s="41">
        <v>799</v>
      </c>
      <c r="BF17" s="41">
        <v>830</v>
      </c>
      <c r="BG17" s="41">
        <v>852</v>
      </c>
      <c r="BH17" s="41">
        <v>1206</v>
      </c>
      <c r="BI17" s="41">
        <v>814</v>
      </c>
      <c r="BJ17" s="41">
        <v>894</v>
      </c>
      <c r="BK17" s="41">
        <v>895</v>
      </c>
    </row>
    <row r="18" spans="1:63">
      <c r="A18" s="6"/>
      <c r="B18" s="6"/>
      <c r="C18" s="6"/>
      <c r="D18" s="7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W18" s="46" t="s">
        <v>18</v>
      </c>
      <c r="X18" s="51">
        <f t="shared" ref="X18:AE18" si="18">AR18/601</f>
        <v>1</v>
      </c>
      <c r="Y18" s="51">
        <f t="shared" si="18"/>
        <v>0.94009983361064897</v>
      </c>
      <c r="Z18" s="51">
        <f t="shared" si="18"/>
        <v>0.86356073211314477</v>
      </c>
      <c r="AA18" s="51">
        <f t="shared" si="18"/>
        <v>1.1281198003327788</v>
      </c>
      <c r="AB18" s="51">
        <f t="shared" si="18"/>
        <v>0.89184692179700498</v>
      </c>
      <c r="AC18" s="51">
        <f t="shared" si="18"/>
        <v>0.61231281198003329</v>
      </c>
      <c r="AD18" s="51">
        <f t="shared" si="18"/>
        <v>0.61896838602329451</v>
      </c>
      <c r="AE18" s="51">
        <f t="shared" si="18"/>
        <v>0.55574043261231276</v>
      </c>
      <c r="AF18" s="51">
        <f t="shared" ref="AF18:AL18" si="19">AZ18/601</f>
        <v>0.58402662229617308</v>
      </c>
      <c r="AG18" s="51">
        <f t="shared" si="19"/>
        <v>0.8985024958402662</v>
      </c>
      <c r="AH18" s="51">
        <f t="shared" si="19"/>
        <v>0.50083194675540765</v>
      </c>
      <c r="AI18" s="51">
        <f t="shared" si="19"/>
        <v>0.74043261231281199</v>
      </c>
      <c r="AJ18" s="51">
        <f t="shared" si="19"/>
        <v>0.55574043261231276</v>
      </c>
      <c r="AK18" s="51">
        <f t="shared" si="19"/>
        <v>0.34276206322795338</v>
      </c>
      <c r="AL18" s="51">
        <f t="shared" si="19"/>
        <v>0.3194675540765391</v>
      </c>
      <c r="AM18" s="51">
        <f>BG18/601</f>
        <v>0.50582362728785357</v>
      </c>
      <c r="AN18" s="51">
        <f>BH18/601</f>
        <v>0.44758735440931779</v>
      </c>
      <c r="AO18" s="51">
        <f>BI18/601</f>
        <v>0.53078202995008317</v>
      </c>
      <c r="AP18" s="51">
        <f t="shared" ref="AP18:AQ18" si="20">BJ18/601</f>
        <v>0.40599001663893508</v>
      </c>
      <c r="AQ18" s="51">
        <f t="shared" si="20"/>
        <v>0.14475873544093179</v>
      </c>
      <c r="AR18" s="41">
        <v>601</v>
      </c>
      <c r="AS18" s="41">
        <v>565</v>
      </c>
      <c r="AT18" s="52">
        <v>519</v>
      </c>
      <c r="AU18" s="52">
        <v>678</v>
      </c>
      <c r="AV18" s="41">
        <v>536</v>
      </c>
      <c r="AW18" s="41">
        <v>368</v>
      </c>
      <c r="AX18" s="41">
        <v>372</v>
      </c>
      <c r="AY18" s="41">
        <v>334</v>
      </c>
      <c r="AZ18" s="41">
        <v>351</v>
      </c>
      <c r="BA18" s="41">
        <v>540</v>
      </c>
      <c r="BB18" s="41">
        <v>301</v>
      </c>
      <c r="BC18" s="41">
        <v>445</v>
      </c>
      <c r="BD18" s="41">
        <v>334</v>
      </c>
      <c r="BE18" s="41">
        <v>206</v>
      </c>
      <c r="BF18" s="41">
        <v>192</v>
      </c>
      <c r="BG18" s="41">
        <v>304</v>
      </c>
      <c r="BH18" s="41">
        <v>269</v>
      </c>
      <c r="BI18" s="41">
        <v>319</v>
      </c>
      <c r="BJ18" s="41">
        <v>244</v>
      </c>
      <c r="BK18" s="41">
        <v>87</v>
      </c>
    </row>
    <row r="19" spans="1:6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</row>
    <row r="21" spans="1:63">
      <c r="A21" s="15"/>
      <c r="B21" s="2"/>
      <c r="C21" s="2"/>
      <c r="D21" s="2"/>
      <c r="E21" s="2"/>
      <c r="F21" s="2"/>
      <c r="G21" s="2"/>
      <c r="I21" s="3"/>
      <c r="J21" s="2"/>
      <c r="K21" s="2"/>
      <c r="L21" s="2"/>
      <c r="M21" s="2"/>
      <c r="N21" s="2"/>
      <c r="O21" s="2"/>
      <c r="P21" s="12"/>
      <c r="Q21" s="12"/>
      <c r="R21" s="12"/>
      <c r="W21" s="50"/>
      <c r="X21" s="41">
        <v>2001</v>
      </c>
      <c r="Y21" s="41">
        <v>2002</v>
      </c>
      <c r="Z21" s="41">
        <v>2003</v>
      </c>
      <c r="AA21" s="41">
        <v>2004</v>
      </c>
      <c r="AB21" s="41">
        <v>2005</v>
      </c>
      <c r="AC21" s="41">
        <v>2006</v>
      </c>
      <c r="AD21" s="41">
        <v>2007</v>
      </c>
      <c r="AE21" s="41">
        <v>2008</v>
      </c>
      <c r="AF21" s="41">
        <v>2009</v>
      </c>
      <c r="AG21" s="41">
        <v>2010</v>
      </c>
      <c r="AH21" s="41">
        <v>2011</v>
      </c>
      <c r="AI21" s="41">
        <v>2012</v>
      </c>
      <c r="AJ21" s="41">
        <v>2013</v>
      </c>
      <c r="AK21" s="41">
        <v>2014</v>
      </c>
      <c r="AL21" s="41">
        <v>2015</v>
      </c>
      <c r="AM21" s="41">
        <v>2016</v>
      </c>
      <c r="AN21" s="41">
        <v>2017</v>
      </c>
      <c r="AO21" s="41">
        <v>2018</v>
      </c>
      <c r="AP21" s="41">
        <v>2019</v>
      </c>
      <c r="AQ21" s="41">
        <v>2020</v>
      </c>
      <c r="AR21" s="41">
        <v>2001</v>
      </c>
      <c r="AS21" s="41">
        <v>2002</v>
      </c>
      <c r="AT21" s="41">
        <v>2003</v>
      </c>
      <c r="AU21" s="41">
        <v>2004</v>
      </c>
      <c r="AV21" s="41">
        <v>2005</v>
      </c>
      <c r="AW21" s="41">
        <v>2006</v>
      </c>
      <c r="AX21" s="41">
        <v>2007</v>
      </c>
      <c r="AY21" s="41">
        <v>2008</v>
      </c>
      <c r="AZ21" s="41">
        <v>2009</v>
      </c>
      <c r="BA21" s="41">
        <v>2010</v>
      </c>
      <c r="BB21" s="41">
        <v>2011</v>
      </c>
      <c r="BC21" s="41">
        <v>2012</v>
      </c>
      <c r="BD21" s="41">
        <v>2013</v>
      </c>
      <c r="BE21" s="41">
        <v>2014</v>
      </c>
      <c r="BF21" s="41">
        <v>2015</v>
      </c>
      <c r="BG21" s="41">
        <v>2016</v>
      </c>
      <c r="BH21" s="41">
        <v>2017</v>
      </c>
      <c r="BI21" s="41">
        <v>2018</v>
      </c>
      <c r="BJ21" s="41">
        <v>2019</v>
      </c>
      <c r="BK21" s="41">
        <v>2020</v>
      </c>
    </row>
    <row r="22" spans="1:63">
      <c r="A22" s="19"/>
      <c r="B22" s="20"/>
      <c r="C22" s="6"/>
      <c r="D22" s="6"/>
      <c r="E22" s="6"/>
      <c r="F22" s="6"/>
      <c r="G22" s="2"/>
      <c r="I22" s="3"/>
      <c r="J22" s="2"/>
      <c r="K22" s="2"/>
      <c r="L22" s="2"/>
      <c r="M22" s="2"/>
      <c r="N22" s="2"/>
      <c r="O22" s="2"/>
      <c r="P22" s="12"/>
      <c r="Q22" s="12"/>
      <c r="R22" s="12"/>
      <c r="W22" s="50" t="s">
        <v>15</v>
      </c>
      <c r="X22" s="53">
        <f t="shared" ref="X22:AE22" si="21">AR22/4766</f>
        <v>1</v>
      </c>
      <c r="Y22" s="53">
        <f t="shared" si="21"/>
        <v>1.0665127989928662</v>
      </c>
      <c r="Z22" s="53">
        <f t="shared" si="21"/>
        <v>1.1286193873268988</v>
      </c>
      <c r="AA22" s="53">
        <f t="shared" si="21"/>
        <v>1.066093159882501</v>
      </c>
      <c r="AB22" s="53">
        <f t="shared" si="21"/>
        <v>0.93705413344523714</v>
      </c>
      <c r="AC22" s="53">
        <f t="shared" si="21"/>
        <v>0.90264372639529999</v>
      </c>
      <c r="AD22" s="53">
        <f t="shared" si="21"/>
        <v>1.0031472933277381</v>
      </c>
      <c r="AE22" s="53">
        <f t="shared" si="21"/>
        <v>0.88040285354595049</v>
      </c>
      <c r="AF22" s="53">
        <f>AZ22/4766</f>
        <v>0.66302979437683596</v>
      </c>
      <c r="AG22" s="53">
        <f>BA22/4766</f>
        <v>0.66995383969785982</v>
      </c>
      <c r="AH22" s="53">
        <f>BB22/4766</f>
        <v>0.71044901384809067</v>
      </c>
      <c r="AI22" s="53">
        <f>BC22/4766</f>
        <v>0.70457406630297947</v>
      </c>
      <c r="AJ22" s="53">
        <f>BD22/4766</f>
        <v>0.73206042803189253</v>
      </c>
      <c r="AK22" s="53">
        <f t="shared" ref="AK22" si="22">BE22/4766</f>
        <v>0.78220730172052033</v>
      </c>
      <c r="AL22" s="53">
        <f t="shared" ref="AL22" si="23">BF22/4766</f>
        <v>0.77465379773394882</v>
      </c>
      <c r="AM22" s="53">
        <f>BG22/4766</f>
        <v>0.79563575325220315</v>
      </c>
      <c r="AN22" s="53">
        <f>BH22/4766</f>
        <v>0.81305077633235423</v>
      </c>
      <c r="AO22" s="53">
        <f>BI22/4766</f>
        <v>0.83403273185060844</v>
      </c>
      <c r="AP22" s="53">
        <f>BJ22/4766</f>
        <v>0.78241712127570284</v>
      </c>
      <c r="AQ22" s="53">
        <f>BK22/4766</f>
        <v>0.71401594628619391</v>
      </c>
      <c r="AR22" s="41">
        <v>4766</v>
      </c>
      <c r="AS22" s="41">
        <v>5083</v>
      </c>
      <c r="AT22" s="52">
        <v>5379</v>
      </c>
      <c r="AU22" s="52">
        <v>5081</v>
      </c>
      <c r="AV22" s="41">
        <v>4466</v>
      </c>
      <c r="AW22" s="41">
        <v>4302</v>
      </c>
      <c r="AX22" s="41">
        <v>4781</v>
      </c>
      <c r="AY22" s="41">
        <v>4196</v>
      </c>
      <c r="AZ22" s="41">
        <v>3160</v>
      </c>
      <c r="BA22" s="41">
        <v>3193</v>
      </c>
      <c r="BB22" s="41">
        <v>3386</v>
      </c>
      <c r="BC22" s="41">
        <v>3358</v>
      </c>
      <c r="BD22" s="41">
        <v>3489</v>
      </c>
      <c r="BE22" s="41">
        <v>3728</v>
      </c>
      <c r="BF22" s="41">
        <v>3692</v>
      </c>
      <c r="BG22" s="41">
        <v>3792</v>
      </c>
      <c r="BH22" s="41">
        <v>3875</v>
      </c>
      <c r="BI22" s="41">
        <v>3975</v>
      </c>
      <c r="BJ22" s="41">
        <v>3729</v>
      </c>
      <c r="BK22" s="41">
        <v>3403</v>
      </c>
    </row>
    <row r="23" spans="1:63">
      <c r="A23" s="21"/>
      <c r="B23" s="6"/>
      <c r="C23" s="6"/>
      <c r="D23" s="6"/>
      <c r="E23" s="6"/>
      <c r="F23" s="6"/>
      <c r="L23" s="1" t="s">
        <v>4</v>
      </c>
      <c r="M23" s="1" t="s">
        <v>4</v>
      </c>
      <c r="P23"/>
      <c r="Q23"/>
      <c r="R23"/>
      <c r="W23" s="50" t="s">
        <v>27</v>
      </c>
      <c r="X23" s="53">
        <f t="shared" ref="X23:AE23" si="24">AR23/2970</f>
        <v>1</v>
      </c>
      <c r="Y23" s="53">
        <f t="shared" si="24"/>
        <v>1.0777777777777777</v>
      </c>
      <c r="Z23" s="53">
        <f t="shared" si="24"/>
        <v>1.1323232323232324</v>
      </c>
      <c r="AA23" s="53">
        <f t="shared" si="24"/>
        <v>1.0909090909090908</v>
      </c>
      <c r="AB23" s="53">
        <f t="shared" si="24"/>
        <v>0.95319865319865316</v>
      </c>
      <c r="AC23" s="53">
        <f t="shared" si="24"/>
        <v>0.92457912457912461</v>
      </c>
      <c r="AD23" s="53">
        <f t="shared" si="24"/>
        <v>0.99865319865319868</v>
      </c>
      <c r="AE23" s="53">
        <f t="shared" si="24"/>
        <v>0.92659932659932664</v>
      </c>
      <c r="AF23" s="53">
        <f>AZ23/2970</f>
        <v>0.72020202020202018</v>
      </c>
      <c r="AG23" s="53">
        <f>BA23/2970</f>
        <v>0.72457912457912454</v>
      </c>
      <c r="AH23" s="53">
        <f>BB23/2970</f>
        <v>0.78215488215488216</v>
      </c>
      <c r="AI23" s="53">
        <f>BC23/2970</f>
        <v>0.77575757575757576</v>
      </c>
      <c r="AJ23" s="53">
        <f>BD23/2970</f>
        <v>0.8</v>
      </c>
      <c r="AK23" s="53">
        <f t="shared" ref="AK23" si="25">BE23/2970</f>
        <v>0.86397306397306395</v>
      </c>
      <c r="AL23" s="53">
        <f t="shared" ref="AL23" si="26">BF23/2970</f>
        <v>0.86599326599326598</v>
      </c>
      <c r="AM23" s="53">
        <f>BG23/2970</f>
        <v>0.8794612794612795</v>
      </c>
      <c r="AN23" s="53">
        <f>BH23/2970</f>
        <v>0.89326599326599332</v>
      </c>
      <c r="AO23" s="53">
        <f>BI23/2970</f>
        <v>0.91683501683501678</v>
      </c>
      <c r="AP23" s="53">
        <f>BJ23/2970</f>
        <v>0.86464646464646466</v>
      </c>
      <c r="AQ23" s="53">
        <f>BK23/2970</f>
        <v>0.77609427609427606</v>
      </c>
      <c r="AR23" s="41">
        <v>2970</v>
      </c>
      <c r="AS23" s="41">
        <v>3201</v>
      </c>
      <c r="AT23" s="41">
        <v>3363</v>
      </c>
      <c r="AU23" s="52">
        <v>3240</v>
      </c>
      <c r="AV23" s="41">
        <v>2831</v>
      </c>
      <c r="AW23" s="41">
        <v>2746</v>
      </c>
      <c r="AX23" s="41">
        <v>2966</v>
      </c>
      <c r="AY23" s="41">
        <v>2752</v>
      </c>
      <c r="AZ23" s="41">
        <v>2139</v>
      </c>
      <c r="BA23" s="41">
        <v>2152</v>
      </c>
      <c r="BB23" s="41">
        <v>2323</v>
      </c>
      <c r="BC23" s="41">
        <v>2304</v>
      </c>
      <c r="BD23" s="41">
        <v>2376</v>
      </c>
      <c r="BE23" s="41">
        <v>2566</v>
      </c>
      <c r="BF23" s="41">
        <v>2572</v>
      </c>
      <c r="BG23" s="41">
        <v>2612</v>
      </c>
      <c r="BH23" s="41">
        <v>2653</v>
      </c>
      <c r="BI23" s="41">
        <v>2723</v>
      </c>
      <c r="BJ23" s="41">
        <v>2568</v>
      </c>
      <c r="BK23" s="41">
        <v>2305</v>
      </c>
    </row>
    <row r="24" spans="1:63">
      <c r="A24" s="17"/>
      <c r="B24" s="13"/>
      <c r="C24" s="18"/>
      <c r="D24" s="18"/>
      <c r="E24" s="18"/>
      <c r="F24" s="18"/>
      <c r="P24"/>
      <c r="Q24"/>
      <c r="R24"/>
      <c r="W24" s="50" t="s">
        <v>28</v>
      </c>
      <c r="X24" s="53">
        <f t="shared" ref="X24:AE24" si="27">AR24/1689</f>
        <v>1</v>
      </c>
      <c r="Y24" s="53">
        <f t="shared" si="27"/>
        <v>1.1456483126110124</v>
      </c>
      <c r="Z24" s="53">
        <f t="shared" si="27"/>
        <v>1.0822972172883363</v>
      </c>
      <c r="AA24" s="53">
        <f t="shared" si="27"/>
        <v>1.0532859680284192</v>
      </c>
      <c r="AB24" s="53">
        <f t="shared" si="27"/>
        <v>1.0751924215512136</v>
      </c>
      <c r="AC24" s="53">
        <f t="shared" si="27"/>
        <v>1.0763765541740675</v>
      </c>
      <c r="AD24" s="53">
        <f t="shared" si="27"/>
        <v>1.1586737714624038</v>
      </c>
      <c r="AE24" s="53">
        <f t="shared" si="27"/>
        <v>1.0094730609828302</v>
      </c>
      <c r="AF24" s="53">
        <f>AZ24/1689</f>
        <v>0.81053878034339844</v>
      </c>
      <c r="AG24" s="53">
        <f>BA24/1689</f>
        <v>0.86264061574896389</v>
      </c>
      <c r="AH24" s="53">
        <f>BB24/1689</f>
        <v>0.95855535820011839</v>
      </c>
      <c r="AI24" s="53">
        <f>BC24/1689</f>
        <v>0.91474245115452935</v>
      </c>
      <c r="AJ24" s="53">
        <f>BD24/1689</f>
        <v>0.97572528123149793</v>
      </c>
      <c r="AK24" s="53">
        <f t="shared" ref="AK24" si="28">BE24/1689</f>
        <v>1.0396684428656009</v>
      </c>
      <c r="AL24" s="53">
        <f t="shared" ref="AL24" si="29">BF24/1689</f>
        <v>1.0384843102427472</v>
      </c>
      <c r="AM24" s="53">
        <f>BG24/1689</f>
        <v>1.0248667850799289</v>
      </c>
      <c r="AN24" s="53">
        <f>BH24/1689</f>
        <v>0.95973949082297216</v>
      </c>
      <c r="AO24" s="53">
        <f>BI24/1689</f>
        <v>1.0994671403197158</v>
      </c>
      <c r="AP24" s="53">
        <f>BJ24/1689</f>
        <v>1.0106571936056838</v>
      </c>
      <c r="AQ24" s="53">
        <f>BK24/1689</f>
        <v>0.87566607460035528</v>
      </c>
      <c r="AR24" s="41">
        <v>1689</v>
      </c>
      <c r="AS24" s="41">
        <v>1935</v>
      </c>
      <c r="AT24" s="52">
        <v>1828</v>
      </c>
      <c r="AU24" s="52">
        <v>1779</v>
      </c>
      <c r="AV24" s="41">
        <v>1816</v>
      </c>
      <c r="AW24" s="41">
        <v>1818</v>
      </c>
      <c r="AX24" s="41">
        <v>1957</v>
      </c>
      <c r="AY24" s="41">
        <v>1705</v>
      </c>
      <c r="AZ24" s="41">
        <v>1369</v>
      </c>
      <c r="BA24" s="41">
        <v>1457</v>
      </c>
      <c r="BB24" s="41">
        <v>1619</v>
      </c>
      <c r="BC24" s="41">
        <v>1545</v>
      </c>
      <c r="BD24" s="41">
        <v>1648</v>
      </c>
      <c r="BE24" s="41">
        <v>1756</v>
      </c>
      <c r="BF24" s="41">
        <v>1754</v>
      </c>
      <c r="BG24" s="41">
        <v>1731</v>
      </c>
      <c r="BH24" s="41">
        <v>1621</v>
      </c>
      <c r="BI24" s="41">
        <v>1857</v>
      </c>
      <c r="BJ24" s="41">
        <v>1707</v>
      </c>
      <c r="BK24" s="41">
        <v>1479</v>
      </c>
    </row>
    <row r="25" spans="1:63">
      <c r="A25" s="17"/>
      <c r="B25" s="13"/>
      <c r="C25" s="18"/>
      <c r="D25" s="18"/>
      <c r="E25" s="18"/>
      <c r="F25" s="18"/>
      <c r="P25"/>
      <c r="Q25"/>
      <c r="R25"/>
      <c r="W25" s="50" t="s">
        <v>29</v>
      </c>
      <c r="X25" s="53">
        <f t="shared" ref="X25:AE25" si="30">AR25/1063</f>
        <v>1</v>
      </c>
      <c r="Y25" s="53">
        <f t="shared" si="30"/>
        <v>0.93038570084666039</v>
      </c>
      <c r="Z25" s="53">
        <f t="shared" si="30"/>
        <v>1.1646284101599247</v>
      </c>
      <c r="AA25" s="53">
        <f t="shared" si="30"/>
        <v>1.2935089369708372</v>
      </c>
      <c r="AB25" s="53">
        <f t="shared" si="30"/>
        <v>0.9529633113828786</v>
      </c>
      <c r="AC25" s="53">
        <f t="shared" si="30"/>
        <v>0.87300094073377232</v>
      </c>
      <c r="AD25" s="53">
        <f t="shared" si="30"/>
        <v>1.0028222013170274</v>
      </c>
      <c r="AE25" s="53">
        <f t="shared" si="30"/>
        <v>0.94731890874882407</v>
      </c>
      <c r="AF25" s="53">
        <f>AZ25/1063</f>
        <v>0.72060206961429918</v>
      </c>
      <c r="AG25" s="53">
        <f>BA25/1063</f>
        <v>0.65380997177798683</v>
      </c>
      <c r="AH25" s="53">
        <f>BB25/1063</f>
        <v>0.66227657572906873</v>
      </c>
      <c r="AI25" s="53">
        <f>BC25/1063</f>
        <v>0.71401693320790216</v>
      </c>
      <c r="AJ25" s="53">
        <f>BD25/1063</f>
        <v>0.68485418626528693</v>
      </c>
      <c r="AK25" s="53">
        <f t="shared" ref="AK25" si="31">BE25/1063</f>
        <v>0.76199435559736595</v>
      </c>
      <c r="AL25" s="53">
        <f t="shared" ref="AL25" si="32">BF25/1063</f>
        <v>0.76952022577610535</v>
      </c>
      <c r="AM25" s="53">
        <f>BG25/1063</f>
        <v>0.82878645343367829</v>
      </c>
      <c r="AN25" s="53">
        <f>BH25/1063</f>
        <v>0.97083725305738477</v>
      </c>
      <c r="AO25" s="53">
        <f>BI25/1063</f>
        <v>0.81185324553151461</v>
      </c>
      <c r="AP25" s="53">
        <f>BJ25/1063</f>
        <v>0.80244590780809033</v>
      </c>
      <c r="AQ25" s="53">
        <f>BK25/1063</f>
        <v>0.77140169332079023</v>
      </c>
      <c r="AR25" s="41">
        <v>1063</v>
      </c>
      <c r="AS25" s="41">
        <v>989</v>
      </c>
      <c r="AT25" s="52">
        <v>1238</v>
      </c>
      <c r="AU25" s="52">
        <v>1375</v>
      </c>
      <c r="AV25" s="41">
        <v>1013</v>
      </c>
      <c r="AW25" s="41">
        <v>928</v>
      </c>
      <c r="AX25" s="41">
        <v>1066</v>
      </c>
      <c r="AY25" s="41">
        <v>1007</v>
      </c>
      <c r="AZ25" s="41">
        <v>766</v>
      </c>
      <c r="BA25" s="41">
        <v>695</v>
      </c>
      <c r="BB25" s="41">
        <v>704</v>
      </c>
      <c r="BC25" s="41">
        <v>759</v>
      </c>
      <c r="BD25" s="41">
        <v>728</v>
      </c>
      <c r="BE25" s="41">
        <v>810</v>
      </c>
      <c r="BF25" s="41">
        <v>818</v>
      </c>
      <c r="BG25" s="41">
        <v>881</v>
      </c>
      <c r="BH25" s="41">
        <v>1032</v>
      </c>
      <c r="BI25" s="41">
        <v>863</v>
      </c>
      <c r="BJ25" s="41">
        <v>853</v>
      </c>
      <c r="BK25" s="41">
        <v>820</v>
      </c>
    </row>
    <row r="26" spans="1:63">
      <c r="A26" s="17"/>
      <c r="B26" s="13"/>
      <c r="C26" s="18"/>
      <c r="D26" s="18"/>
      <c r="E26" s="18"/>
      <c r="F26" s="18"/>
      <c r="P26"/>
      <c r="Q26"/>
      <c r="R26"/>
    </row>
    <row r="27" spans="1:63">
      <c r="A27" s="17"/>
      <c r="B27" s="13"/>
      <c r="C27" s="18"/>
      <c r="D27" s="18"/>
      <c r="E27" s="18"/>
      <c r="F27" s="18"/>
      <c r="P27"/>
      <c r="Q27"/>
      <c r="R27"/>
    </row>
    <row r="28" spans="1:63">
      <c r="P28"/>
      <c r="Q28"/>
      <c r="R28"/>
    </row>
    <row r="29" spans="1:63">
      <c r="P29"/>
      <c r="Q29"/>
      <c r="R29"/>
    </row>
    <row r="30" spans="1:63">
      <c r="P30"/>
      <c r="Q30"/>
      <c r="R30"/>
      <c r="W30" s="54"/>
      <c r="X30" s="55"/>
    </row>
    <row r="31" spans="1:63">
      <c r="P31"/>
      <c r="Q31"/>
      <c r="R31"/>
      <c r="W31" s="54"/>
      <c r="X31" s="55"/>
    </row>
    <row r="32" spans="1:63">
      <c r="P32"/>
      <c r="Q32"/>
      <c r="R32"/>
      <c r="W32" s="54"/>
      <c r="X32" s="55"/>
    </row>
    <row r="33" spans="1:51">
      <c r="P33"/>
      <c r="Q33"/>
      <c r="R33"/>
      <c r="W33" s="54"/>
      <c r="X33" s="55"/>
    </row>
    <row r="34" spans="1:51">
      <c r="A34" s="56" t="s">
        <v>20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W34" s="54"/>
      <c r="X34" s="55"/>
    </row>
    <row r="35" spans="1:51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W35" s="54"/>
      <c r="X35" s="55"/>
    </row>
    <row r="36" spans="1:51">
      <c r="A36" s="3"/>
      <c r="B36" s="2"/>
      <c r="C36" s="60" t="s">
        <v>1</v>
      </c>
      <c r="D36" s="60"/>
      <c r="E36" s="60"/>
      <c r="F36" s="60"/>
      <c r="G36" s="60"/>
      <c r="H36" s="60"/>
      <c r="I36" s="57" t="s">
        <v>2</v>
      </c>
      <c r="J36" s="58"/>
      <c r="K36" s="58"/>
      <c r="L36" s="58"/>
      <c r="M36" s="58"/>
      <c r="N36" s="59"/>
      <c r="O36" s="60" t="s">
        <v>3</v>
      </c>
      <c r="P36" s="60"/>
      <c r="Q36" s="60"/>
      <c r="R36" s="60"/>
      <c r="S36" s="60"/>
      <c r="T36" s="60"/>
      <c r="W36" s="54"/>
      <c r="X36" s="55"/>
    </row>
    <row r="37" spans="1:51">
      <c r="B37" s="11"/>
      <c r="C37" s="57">
        <v>2018</v>
      </c>
      <c r="D37" s="59"/>
      <c r="E37" s="57">
        <v>2019</v>
      </c>
      <c r="F37" s="59"/>
      <c r="G37" s="57">
        <v>2020</v>
      </c>
      <c r="H37" s="59"/>
      <c r="I37" s="57">
        <v>2018</v>
      </c>
      <c r="J37" s="59"/>
      <c r="K37" s="57">
        <v>2019</v>
      </c>
      <c r="L37" s="59"/>
      <c r="M37" s="57">
        <v>2020</v>
      </c>
      <c r="N37" s="59"/>
      <c r="O37" s="44">
        <v>2018</v>
      </c>
      <c r="P37" s="45"/>
      <c r="Q37" s="57">
        <v>2019</v>
      </c>
      <c r="R37" s="59"/>
      <c r="S37" s="57">
        <v>2020</v>
      </c>
      <c r="T37" s="59"/>
      <c r="W37" s="54"/>
      <c r="X37" s="55"/>
      <c r="AV37" s="47"/>
      <c r="AW37" s="47"/>
      <c r="AX37" s="47"/>
      <c r="AY37" s="47"/>
    </row>
    <row r="38" spans="1:51">
      <c r="B38" s="11"/>
      <c r="C38" s="8" t="s">
        <v>5</v>
      </c>
      <c r="D38" s="9" t="s">
        <v>6</v>
      </c>
      <c r="E38" s="8" t="s">
        <v>5</v>
      </c>
      <c r="F38" s="9" t="s">
        <v>6</v>
      </c>
      <c r="G38" s="8" t="s">
        <v>5</v>
      </c>
      <c r="H38" s="9" t="s">
        <v>6</v>
      </c>
      <c r="I38" s="8" t="s">
        <v>5</v>
      </c>
      <c r="J38" s="9" t="s">
        <v>6</v>
      </c>
      <c r="K38" s="8" t="s">
        <v>5</v>
      </c>
      <c r="L38" s="9" t="s">
        <v>6</v>
      </c>
      <c r="M38" s="8" t="s">
        <v>5</v>
      </c>
      <c r="N38" s="9" t="s">
        <v>6</v>
      </c>
      <c r="O38" s="8" t="s">
        <v>5</v>
      </c>
      <c r="P38" s="9" t="s">
        <v>6</v>
      </c>
      <c r="Q38" s="8" t="s">
        <v>5</v>
      </c>
      <c r="R38" s="9" t="s">
        <v>6</v>
      </c>
      <c r="S38" s="8" t="s">
        <v>5</v>
      </c>
      <c r="T38" s="9" t="s">
        <v>6</v>
      </c>
      <c r="W38" s="54"/>
      <c r="X38" s="55"/>
      <c r="AV38" s="47"/>
      <c r="AW38" s="47"/>
      <c r="AX38" s="47"/>
      <c r="AY38" s="47"/>
    </row>
    <row r="39" spans="1:51">
      <c r="A39" s="24" t="s">
        <v>22</v>
      </c>
      <c r="B39" s="25"/>
      <c r="C39" s="32">
        <v>1195</v>
      </c>
      <c r="D39" s="36">
        <f t="shared" ref="D39:D46" si="33">100*C39/3975</f>
        <v>30.062893081761008</v>
      </c>
      <c r="E39" s="32">
        <v>1259</v>
      </c>
      <c r="F39" s="36">
        <f t="shared" ref="F39:H46" si="34">100*E39/3729</f>
        <v>33.762402788951462</v>
      </c>
      <c r="G39" s="32">
        <v>1294</v>
      </c>
      <c r="H39" s="36">
        <f>100*G39/3403</f>
        <v>38.025271818983249</v>
      </c>
      <c r="I39" s="26">
        <v>46</v>
      </c>
      <c r="J39" s="36">
        <f t="shared" ref="J39:J46" si="35">100*I39/148</f>
        <v>31.081081081081081</v>
      </c>
      <c r="K39" s="26">
        <v>39</v>
      </c>
      <c r="L39" s="36">
        <f t="shared" ref="L39:N46" si="36">100*K39/132</f>
        <v>29.545454545454547</v>
      </c>
      <c r="M39" s="26">
        <v>36</v>
      </c>
      <c r="N39" s="36">
        <f>100*M39/139</f>
        <v>25.899280575539567</v>
      </c>
      <c r="O39" s="26">
        <v>1405</v>
      </c>
      <c r="P39" s="36">
        <f t="shared" ref="P39:P46" si="37">100*O39/4798</f>
        <v>29.283034597749062</v>
      </c>
      <c r="Q39" s="26">
        <v>1503</v>
      </c>
      <c r="R39" s="36">
        <f t="shared" ref="R39:T46" si="38">100*Q39/4559</f>
        <v>32.967756086861151</v>
      </c>
      <c r="S39" s="26">
        <v>1530</v>
      </c>
      <c r="T39" s="36">
        <f>100*S39/4059</f>
        <v>37.694013303769403</v>
      </c>
      <c r="W39" s="48"/>
      <c r="AA39" s="48"/>
      <c r="AB39" s="50"/>
      <c r="AV39" s="47"/>
      <c r="AW39" s="47"/>
      <c r="AX39" s="47"/>
      <c r="AY39" s="47"/>
    </row>
    <row r="40" spans="1:51">
      <c r="A40" s="16" t="s">
        <v>21</v>
      </c>
      <c r="B40" s="5"/>
      <c r="C40" s="32">
        <v>1174</v>
      </c>
      <c r="D40" s="36">
        <f t="shared" si="33"/>
        <v>29.534591194968552</v>
      </c>
      <c r="E40" s="32">
        <v>1177</v>
      </c>
      <c r="F40" s="36">
        <f t="shared" si="34"/>
        <v>31.563421828908556</v>
      </c>
      <c r="G40" s="32">
        <v>1170</v>
      </c>
      <c r="H40" s="36">
        <f t="shared" ref="H40:H46" si="39">100*G40/3403</f>
        <v>34.381428151630914</v>
      </c>
      <c r="I40" s="26">
        <v>58</v>
      </c>
      <c r="J40" s="36">
        <f t="shared" si="35"/>
        <v>39.189189189189186</v>
      </c>
      <c r="K40" s="26">
        <v>57</v>
      </c>
      <c r="L40" s="36">
        <f t="shared" si="36"/>
        <v>43.18181818181818</v>
      </c>
      <c r="M40" s="26">
        <v>57</v>
      </c>
      <c r="N40" s="36">
        <f t="shared" ref="N40:N46" si="40">100*M40/139</f>
        <v>41.007194244604314</v>
      </c>
      <c r="O40" s="26">
        <v>1435</v>
      </c>
      <c r="P40" s="36">
        <f t="shared" si="37"/>
        <v>29.908295122967903</v>
      </c>
      <c r="Q40" s="26">
        <v>1403</v>
      </c>
      <c r="R40" s="36">
        <f t="shared" si="38"/>
        <v>30.774292608028077</v>
      </c>
      <c r="S40" s="26">
        <v>1384</v>
      </c>
      <c r="T40" s="36">
        <f t="shared" ref="T40:T46" si="41">100*S40/4059</f>
        <v>34.097068243409709</v>
      </c>
      <c r="W40" s="48"/>
      <c r="AA40" s="50"/>
      <c r="AB40" s="50"/>
      <c r="AV40" s="47"/>
      <c r="AW40" s="47"/>
      <c r="AX40" s="47"/>
      <c r="AY40" s="47"/>
    </row>
    <row r="41" spans="1:51">
      <c r="A41" s="16" t="s">
        <v>23</v>
      </c>
      <c r="B41" s="5"/>
      <c r="C41" s="32">
        <v>1156</v>
      </c>
      <c r="D41" s="36">
        <f t="shared" si="33"/>
        <v>29.081761006289309</v>
      </c>
      <c r="E41" s="32">
        <v>867</v>
      </c>
      <c r="F41" s="36">
        <f t="shared" si="34"/>
        <v>23.250201126307321</v>
      </c>
      <c r="G41" s="32">
        <v>604</v>
      </c>
      <c r="H41" s="36">
        <f t="shared" si="39"/>
        <v>17.749044960329122</v>
      </c>
      <c r="I41" s="26">
        <v>25</v>
      </c>
      <c r="J41" s="36">
        <f t="shared" si="35"/>
        <v>16.891891891891891</v>
      </c>
      <c r="K41" s="26">
        <v>15</v>
      </c>
      <c r="L41" s="36">
        <f t="shared" si="36"/>
        <v>11.363636363636363</v>
      </c>
      <c r="M41" s="26">
        <v>26</v>
      </c>
      <c r="N41" s="36">
        <f t="shared" si="40"/>
        <v>18.705035971223023</v>
      </c>
      <c r="O41" s="26">
        <v>1399</v>
      </c>
      <c r="P41" s="36">
        <f t="shared" si="37"/>
        <v>29.157982492705294</v>
      </c>
      <c r="Q41" s="26">
        <v>1095</v>
      </c>
      <c r="R41" s="36">
        <f t="shared" si="38"/>
        <v>24.018425093222199</v>
      </c>
      <c r="S41" s="26">
        <v>740</v>
      </c>
      <c r="T41" s="36">
        <f t="shared" si="41"/>
        <v>18.231091401823107</v>
      </c>
      <c r="W41" s="48"/>
      <c r="AA41" s="50"/>
      <c r="AB41" s="50"/>
      <c r="AV41" s="47"/>
      <c r="AW41" s="47"/>
      <c r="AX41" s="47"/>
      <c r="AY41" s="47"/>
    </row>
    <row r="42" spans="1:51">
      <c r="A42" s="16" t="s">
        <v>24</v>
      </c>
      <c r="B42" s="5"/>
      <c r="C42" s="32">
        <v>251</v>
      </c>
      <c r="D42" s="36">
        <f t="shared" si="33"/>
        <v>6.3144654088050318</v>
      </c>
      <c r="E42" s="32">
        <v>315</v>
      </c>
      <c r="F42" s="36">
        <f t="shared" si="34"/>
        <v>8.4473049074818984</v>
      </c>
      <c r="G42" s="32">
        <v>284</v>
      </c>
      <c r="H42" s="36">
        <f t="shared" si="39"/>
        <v>8.3455774316779312</v>
      </c>
      <c r="I42" s="26">
        <v>11</v>
      </c>
      <c r="J42" s="36">
        <f t="shared" si="35"/>
        <v>7.4324324324324325</v>
      </c>
      <c r="K42" s="26">
        <v>17</v>
      </c>
      <c r="L42" s="36">
        <f t="shared" si="36"/>
        <v>12.878787878787879</v>
      </c>
      <c r="M42" s="26">
        <v>14</v>
      </c>
      <c r="N42" s="36">
        <f t="shared" si="40"/>
        <v>10.071942446043165</v>
      </c>
      <c r="O42" s="26">
        <v>292</v>
      </c>
      <c r="P42" s="36">
        <f t="shared" si="37"/>
        <v>6.0858691121300543</v>
      </c>
      <c r="Q42" s="26">
        <v>402</v>
      </c>
      <c r="R42" s="36">
        <f t="shared" si="38"/>
        <v>8.8177231849089708</v>
      </c>
      <c r="S42" s="26">
        <v>336</v>
      </c>
      <c r="T42" s="36">
        <f t="shared" si="41"/>
        <v>8.2779009608277896</v>
      </c>
      <c r="W42" s="48"/>
      <c r="X42" s="49"/>
      <c r="Y42" s="49"/>
      <c r="Z42" s="49"/>
      <c r="AA42" s="50"/>
      <c r="AB42" s="50"/>
      <c r="AV42" s="47"/>
      <c r="AW42" s="47"/>
      <c r="AX42" s="47"/>
      <c r="AY42" s="47"/>
    </row>
    <row r="43" spans="1:51">
      <c r="A43" s="16" t="s">
        <v>25</v>
      </c>
      <c r="B43" s="5"/>
      <c r="C43" s="32">
        <v>156</v>
      </c>
      <c r="D43" s="36">
        <f t="shared" si="33"/>
        <v>3.9245283018867925</v>
      </c>
      <c r="E43" s="32">
        <v>86</v>
      </c>
      <c r="F43" s="36">
        <f t="shared" si="34"/>
        <v>2.3062483239474392</v>
      </c>
      <c r="G43" s="32">
        <v>25</v>
      </c>
      <c r="H43" s="36">
        <f t="shared" si="39"/>
        <v>0.73464590067587421</v>
      </c>
      <c r="I43" s="26">
        <v>3</v>
      </c>
      <c r="J43" s="36">
        <f t="shared" si="35"/>
        <v>2.0270270270270272</v>
      </c>
      <c r="K43" s="26">
        <v>3</v>
      </c>
      <c r="L43" s="36">
        <f t="shared" si="36"/>
        <v>2.2727272727272729</v>
      </c>
      <c r="M43" s="26">
        <v>1</v>
      </c>
      <c r="N43" s="36">
        <f t="shared" si="40"/>
        <v>0.71942446043165464</v>
      </c>
      <c r="O43" s="26">
        <v>209</v>
      </c>
      <c r="P43" s="36">
        <f t="shared" si="37"/>
        <v>4.3559816590245939</v>
      </c>
      <c r="Q43" s="26">
        <v>124</v>
      </c>
      <c r="R43" s="36">
        <f t="shared" si="38"/>
        <v>2.7198947137530158</v>
      </c>
      <c r="S43" s="26">
        <v>32</v>
      </c>
      <c r="T43" s="36">
        <f t="shared" si="41"/>
        <v>0.78837152007883715</v>
      </c>
      <c r="W43" s="48"/>
      <c r="X43" s="50"/>
      <c r="Y43" s="50"/>
      <c r="Z43" s="50"/>
      <c r="AA43" s="50"/>
      <c r="AB43" s="50"/>
      <c r="AV43" s="47"/>
      <c r="AW43" s="47"/>
      <c r="AX43" s="47"/>
      <c r="AY43" s="47"/>
    </row>
    <row r="44" spans="1:51">
      <c r="A44" s="16" t="s">
        <v>13</v>
      </c>
      <c r="B44" s="5"/>
      <c r="C44" s="32">
        <v>10</v>
      </c>
      <c r="D44" s="36">
        <f t="shared" si="33"/>
        <v>0.25157232704402516</v>
      </c>
      <c r="E44" s="32">
        <v>18</v>
      </c>
      <c r="F44" s="36">
        <f t="shared" si="34"/>
        <v>0.48270313757039418</v>
      </c>
      <c r="G44" s="32">
        <v>15</v>
      </c>
      <c r="H44" s="36">
        <f t="shared" si="39"/>
        <v>0.44078754040552454</v>
      </c>
      <c r="I44" s="26">
        <v>1</v>
      </c>
      <c r="J44" s="36">
        <f t="shared" si="35"/>
        <v>0.67567567567567566</v>
      </c>
      <c r="K44" s="26">
        <v>0</v>
      </c>
      <c r="L44" s="36">
        <f t="shared" si="36"/>
        <v>0</v>
      </c>
      <c r="M44" s="26">
        <v>2</v>
      </c>
      <c r="N44" s="36">
        <f t="shared" si="40"/>
        <v>1.4388489208633093</v>
      </c>
      <c r="O44" s="26">
        <v>13</v>
      </c>
      <c r="P44" s="36">
        <f t="shared" si="37"/>
        <v>0.27094622759483117</v>
      </c>
      <c r="Q44" s="26">
        <v>23</v>
      </c>
      <c r="R44" s="36">
        <f t="shared" si="38"/>
        <v>0.5044966001316078</v>
      </c>
      <c r="S44" s="26">
        <v>26</v>
      </c>
      <c r="T44" s="36">
        <f t="shared" si="41"/>
        <v>0.64055186006405518</v>
      </c>
      <c r="W44" s="48"/>
      <c r="X44" s="48"/>
      <c r="Y44" s="48"/>
      <c r="Z44" s="48"/>
      <c r="AA44" s="48"/>
      <c r="AB44" s="50"/>
      <c r="AV44" s="47"/>
      <c r="AW44" s="47"/>
      <c r="AX44" s="47"/>
      <c r="AY44" s="47"/>
    </row>
    <row r="45" spans="1:51">
      <c r="A45" s="16" t="s">
        <v>26</v>
      </c>
      <c r="B45" s="5"/>
      <c r="C45" s="32">
        <v>33</v>
      </c>
      <c r="D45" s="36">
        <f t="shared" si="33"/>
        <v>0.83018867924528306</v>
      </c>
      <c r="E45" s="32">
        <v>7</v>
      </c>
      <c r="F45" s="36">
        <f t="shared" si="34"/>
        <v>0.18771788683293109</v>
      </c>
      <c r="G45" s="32">
        <v>11</v>
      </c>
      <c r="H45" s="36">
        <f t="shared" si="39"/>
        <v>0.32324419629738466</v>
      </c>
      <c r="I45" s="26">
        <v>4</v>
      </c>
      <c r="J45" s="36">
        <f t="shared" si="35"/>
        <v>2.7027027027027026</v>
      </c>
      <c r="K45" s="26">
        <v>1</v>
      </c>
      <c r="L45" s="36">
        <f t="shared" si="36"/>
        <v>0.75757575757575757</v>
      </c>
      <c r="M45" s="26">
        <v>3</v>
      </c>
      <c r="N45" s="36">
        <f t="shared" si="40"/>
        <v>2.1582733812949639</v>
      </c>
      <c r="O45" s="26">
        <v>45</v>
      </c>
      <c r="P45" s="36">
        <f t="shared" si="37"/>
        <v>0.93789078782826174</v>
      </c>
      <c r="Q45" s="26">
        <v>9</v>
      </c>
      <c r="R45" s="36">
        <f t="shared" si="38"/>
        <v>0.19741171309497696</v>
      </c>
      <c r="S45" s="26">
        <v>11</v>
      </c>
      <c r="T45" s="36">
        <f t="shared" si="41"/>
        <v>0.27100271002710025</v>
      </c>
      <c r="W45" s="48"/>
      <c r="X45" s="48"/>
      <c r="Y45" s="48"/>
      <c r="Z45" s="48"/>
      <c r="AA45" s="48"/>
      <c r="AB45" s="50"/>
      <c r="AV45" s="47"/>
      <c r="AW45" s="47"/>
      <c r="AX45" s="47"/>
      <c r="AY45" s="47"/>
    </row>
    <row r="46" spans="1:51">
      <c r="A46" s="40" t="s">
        <v>14</v>
      </c>
      <c r="B46" s="38"/>
      <c r="C46" s="39">
        <f>SUM(C39:C45)</f>
        <v>3975</v>
      </c>
      <c r="D46" s="35">
        <f t="shared" si="33"/>
        <v>100</v>
      </c>
      <c r="E46" s="39">
        <f>SUM(E39:E45)</f>
        <v>3729</v>
      </c>
      <c r="F46" s="35">
        <f t="shared" si="34"/>
        <v>100</v>
      </c>
      <c r="G46" s="39">
        <f>SUM(G39:G45)</f>
        <v>3403</v>
      </c>
      <c r="H46" s="35">
        <f t="shared" si="39"/>
        <v>100</v>
      </c>
      <c r="I46" s="39">
        <f>SUM(I39:I45)</f>
        <v>148</v>
      </c>
      <c r="J46" s="35">
        <f t="shared" si="35"/>
        <v>100</v>
      </c>
      <c r="K46" s="39">
        <f>SUM(K39:K45)</f>
        <v>132</v>
      </c>
      <c r="L46" s="35">
        <f t="shared" si="36"/>
        <v>100</v>
      </c>
      <c r="M46" s="39">
        <f>SUM(M39:M45)</f>
        <v>139</v>
      </c>
      <c r="N46" s="35">
        <f t="shared" si="40"/>
        <v>100</v>
      </c>
      <c r="O46" s="39">
        <f>SUM(O39:O45)</f>
        <v>4798</v>
      </c>
      <c r="P46" s="35">
        <f t="shared" si="37"/>
        <v>100</v>
      </c>
      <c r="Q46" s="39">
        <f>SUM(Q39:Q45)</f>
        <v>4559</v>
      </c>
      <c r="R46" s="35">
        <f t="shared" si="38"/>
        <v>100</v>
      </c>
      <c r="S46" s="39">
        <f>SUM(S39:S45)</f>
        <v>4059</v>
      </c>
      <c r="T46" s="35">
        <f t="shared" si="41"/>
        <v>100</v>
      </c>
      <c r="W46" s="48"/>
      <c r="X46" s="49"/>
      <c r="Y46" s="49"/>
      <c r="Z46" s="49"/>
      <c r="AA46" s="48"/>
      <c r="AB46" s="50"/>
    </row>
    <row r="47" spans="1:51"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X47" s="50"/>
      <c r="Y47" s="50"/>
      <c r="Z47" s="50"/>
      <c r="AA47" s="50"/>
      <c r="AB47" s="50"/>
    </row>
    <row r="64" spans="19:21" ht="26.25" customHeight="1">
      <c r="S64" s="61">
        <v>26</v>
      </c>
      <c r="T64" s="61"/>
      <c r="U64" s="61"/>
    </row>
  </sheetData>
  <sortState ref="A39:T45">
    <sortCondition descending="1" ref="G39:G45"/>
  </sortState>
  <mergeCells count="25">
    <mergeCell ref="S64:U64"/>
    <mergeCell ref="C36:H36"/>
    <mergeCell ref="I36:N36"/>
    <mergeCell ref="O36:T36"/>
    <mergeCell ref="C37:D37"/>
    <mergeCell ref="E37:F37"/>
    <mergeCell ref="G37:H37"/>
    <mergeCell ref="Q37:R37"/>
    <mergeCell ref="K37:L37"/>
    <mergeCell ref="I37:J37"/>
    <mergeCell ref="M37:N37"/>
    <mergeCell ref="S37:T37"/>
    <mergeCell ref="A3:T3"/>
    <mergeCell ref="A34:T34"/>
    <mergeCell ref="C5:H5"/>
    <mergeCell ref="M6:N6"/>
    <mergeCell ref="E6:F6"/>
    <mergeCell ref="G6:H6"/>
    <mergeCell ref="K6:L6"/>
    <mergeCell ref="I6:J6"/>
    <mergeCell ref="O5:T5"/>
    <mergeCell ref="C6:D6"/>
    <mergeCell ref="S6:T6"/>
    <mergeCell ref="O6:P6"/>
    <mergeCell ref="Q6:R6"/>
  </mergeCells>
  <phoneticPr fontId="0" type="noConversion"/>
  <pageMargins left="0.59055118110236227" right="0" top="0" bottom="0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lapa33</vt:lpstr>
    </vt:vector>
  </TitlesOfParts>
  <Company>CSDD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Edgars</dc:creator>
  <cp:lastModifiedBy>Aldis.Lama</cp:lastModifiedBy>
  <cp:lastPrinted>2019-04-11T08:07:37Z</cp:lastPrinted>
  <dcterms:created xsi:type="dcterms:W3CDTF">1997-02-26T10:16:00Z</dcterms:created>
  <dcterms:modified xsi:type="dcterms:W3CDTF">2021-04-14T12:43:10Z</dcterms:modified>
</cp:coreProperties>
</file>