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DIS\ST_2021\majas_lapa_2021\CSNg\"/>
    </mc:Choice>
  </mc:AlternateContent>
  <bookViews>
    <workbookView xWindow="360" yWindow="0" windowWidth="11340" windowHeight="12075"/>
  </bookViews>
  <sheets>
    <sheet name="2020.g." sheetId="33" r:id="rId1"/>
    <sheet name="2019.g." sheetId="30" r:id="rId2"/>
    <sheet name="2018.g." sheetId="28" r:id="rId3"/>
    <sheet name="2017.g." sheetId="26" r:id="rId4"/>
    <sheet name="2016.g." sheetId="23" r:id="rId5"/>
    <sheet name="2015.g." sheetId="22" r:id="rId6"/>
    <sheet name="2014.g." sheetId="18" r:id="rId7"/>
    <sheet name="2013.g." sheetId="17" r:id="rId8"/>
    <sheet name="2012.g." sheetId="14" r:id="rId9"/>
  </sheets>
  <calcPr calcId="152511"/>
</workbook>
</file>

<file path=xl/calcChain.xml><?xml version="1.0" encoding="utf-8"?>
<calcChain xmlns="http://schemas.openxmlformats.org/spreadsheetml/2006/main">
  <c r="H20" i="33" l="1"/>
  <c r="I20" i="33" s="1"/>
  <c r="F20" i="33"/>
  <c r="G20" i="33" s="1"/>
  <c r="D20" i="33"/>
  <c r="E20" i="33" s="1"/>
  <c r="B20" i="33"/>
  <c r="C20" i="33" s="1"/>
  <c r="I19" i="33"/>
  <c r="I13" i="33"/>
  <c r="I9" i="33"/>
  <c r="I18" i="33"/>
  <c r="I12" i="33"/>
  <c r="I8" i="33"/>
  <c r="I16" i="33"/>
  <c r="I7" i="33"/>
  <c r="I6" i="33"/>
  <c r="I11" i="33"/>
  <c r="I10" i="33"/>
  <c r="I17" i="33"/>
  <c r="I15" i="33"/>
  <c r="I14" i="33"/>
  <c r="G19" i="33"/>
  <c r="G13" i="33"/>
  <c r="G9" i="33"/>
  <c r="G18" i="33"/>
  <c r="G12" i="33"/>
  <c r="G8" i="33"/>
  <c r="G16" i="33"/>
  <c r="G7" i="33"/>
  <c r="G6" i="33"/>
  <c r="G11" i="33"/>
  <c r="G10" i="33"/>
  <c r="G17" i="33"/>
  <c r="G15" i="33"/>
  <c r="G14" i="33"/>
  <c r="E19" i="33"/>
  <c r="E13" i="33"/>
  <c r="E9" i="33"/>
  <c r="E18" i="33"/>
  <c r="E12" i="33"/>
  <c r="E8" i="33"/>
  <c r="E16" i="33"/>
  <c r="E7" i="33"/>
  <c r="E6" i="33"/>
  <c r="E11" i="33"/>
  <c r="E10" i="33"/>
  <c r="E17" i="33"/>
  <c r="E15" i="33"/>
  <c r="E14" i="33"/>
  <c r="C19" i="33"/>
  <c r="C13" i="33"/>
  <c r="C9" i="33"/>
  <c r="C18" i="33"/>
  <c r="C12" i="33"/>
  <c r="C8" i="33"/>
  <c r="C16" i="33"/>
  <c r="C7" i="33"/>
  <c r="C6" i="33"/>
  <c r="C11" i="33"/>
  <c r="C10" i="33"/>
  <c r="C17" i="33"/>
  <c r="C15" i="33"/>
  <c r="C14" i="33"/>
  <c r="I7" i="30" l="1"/>
  <c r="I8" i="30"/>
  <c r="I9" i="30"/>
  <c r="I15" i="30"/>
  <c r="I11" i="30"/>
  <c r="I10" i="30"/>
  <c r="I18" i="30"/>
  <c r="I12" i="30"/>
  <c r="I14" i="30"/>
  <c r="I13" i="30"/>
  <c r="I17" i="30"/>
  <c r="I16" i="30"/>
  <c r="I19" i="30"/>
  <c r="I6" i="30"/>
  <c r="G7" i="30"/>
  <c r="G8" i="30"/>
  <c r="G9" i="30"/>
  <c r="G15" i="30"/>
  <c r="G11" i="30"/>
  <c r="G10" i="30"/>
  <c r="G18" i="30"/>
  <c r="G12" i="30"/>
  <c r="G14" i="30"/>
  <c r="G13" i="30"/>
  <c r="G17" i="30"/>
  <c r="G16" i="30"/>
  <c r="G19" i="30"/>
  <c r="G6" i="30"/>
  <c r="E7" i="30"/>
  <c r="E8" i="30"/>
  <c r="E9" i="30"/>
  <c r="E15" i="30"/>
  <c r="E11" i="30"/>
  <c r="E10" i="30"/>
  <c r="E18" i="30"/>
  <c r="E12" i="30"/>
  <c r="E14" i="30"/>
  <c r="E13" i="30"/>
  <c r="E17" i="30"/>
  <c r="E16" i="30"/>
  <c r="E19" i="30"/>
  <c r="E6" i="30"/>
  <c r="C7" i="30"/>
  <c r="C8" i="30"/>
  <c r="C9" i="30"/>
  <c r="C15" i="30"/>
  <c r="C11" i="30"/>
  <c r="C10" i="30"/>
  <c r="C18" i="30"/>
  <c r="C12" i="30"/>
  <c r="C14" i="30"/>
  <c r="C13" i="30"/>
  <c r="C17" i="30"/>
  <c r="C16" i="30"/>
  <c r="C19" i="30"/>
  <c r="C6" i="30"/>
  <c r="B20" i="30"/>
  <c r="C20" i="30" s="1"/>
  <c r="D20" i="30"/>
  <c r="E20" i="30" s="1"/>
  <c r="F20" i="30"/>
  <c r="G20" i="30" s="1"/>
  <c r="H20" i="30"/>
  <c r="I20" i="30" s="1"/>
  <c r="I8" i="28" l="1"/>
  <c r="I9" i="28"/>
  <c r="I10" i="28"/>
  <c r="I15" i="28"/>
  <c r="I12" i="28"/>
  <c r="I11" i="28"/>
  <c r="I13" i="28"/>
  <c r="I17" i="28"/>
  <c r="I14" i="28"/>
  <c r="I18" i="28"/>
  <c r="I19" i="28"/>
  <c r="I16" i="28"/>
  <c r="I20" i="28"/>
  <c r="I7" i="28"/>
  <c r="G8" i="28"/>
  <c r="G9" i="28"/>
  <c r="G10" i="28"/>
  <c r="G15" i="28"/>
  <c r="G12" i="28"/>
  <c r="G11" i="28"/>
  <c r="G13" i="28"/>
  <c r="G17" i="28"/>
  <c r="G14" i="28"/>
  <c r="G18" i="28"/>
  <c r="G19" i="28"/>
  <c r="G16" i="28"/>
  <c r="G20" i="28"/>
  <c r="G7" i="28"/>
  <c r="C8" i="28"/>
  <c r="C9" i="28"/>
  <c r="C10" i="28"/>
  <c r="C15" i="28"/>
  <c r="C12" i="28"/>
  <c r="C11" i="28"/>
  <c r="C13" i="28"/>
  <c r="C17" i="28"/>
  <c r="C14" i="28"/>
  <c r="C18" i="28"/>
  <c r="C19" i="28"/>
  <c r="C16" i="28"/>
  <c r="C20" i="28"/>
  <c r="C7" i="28"/>
  <c r="E8" i="28"/>
  <c r="E9" i="28"/>
  <c r="E10" i="28"/>
  <c r="E15" i="28"/>
  <c r="E12" i="28"/>
  <c r="E11" i="28"/>
  <c r="E13" i="28"/>
  <c r="E17" i="28"/>
  <c r="E14" i="28"/>
  <c r="E18" i="28"/>
  <c r="E19" i="28"/>
  <c r="E16" i="28"/>
  <c r="E20" i="28"/>
  <c r="E7" i="28"/>
  <c r="H21" i="28"/>
  <c r="I21" i="28" s="1"/>
  <c r="F21" i="28"/>
  <c r="G21" i="28" s="1"/>
  <c r="D21" i="28"/>
  <c r="E21" i="28" s="1"/>
  <c r="B21" i="28"/>
  <c r="C21" i="28" s="1"/>
  <c r="I33" i="26" l="1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5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H33" i="26"/>
  <c r="F33" i="26"/>
  <c r="D33" i="26"/>
  <c r="B33" i="26"/>
  <c r="I6" i="23" l="1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5" i="23"/>
  <c r="I30" i="22" l="1"/>
  <c r="I23" i="22"/>
  <c r="I31" i="22"/>
  <c r="I18" i="22"/>
  <c r="I9" i="22"/>
  <c r="I21" i="22"/>
  <c r="I8" i="22"/>
  <c r="I7" i="22"/>
  <c r="I32" i="22"/>
  <c r="I16" i="22"/>
  <c r="I33" i="22"/>
  <c r="I29" i="22"/>
  <c r="I12" i="22"/>
  <c r="I17" i="22"/>
  <c r="I15" i="22"/>
  <c r="I27" i="22"/>
  <c r="I20" i="22"/>
  <c r="I24" i="22"/>
  <c r="I10" i="22"/>
  <c r="I13" i="22"/>
  <c r="I26" i="22"/>
  <c r="I14" i="22"/>
  <c r="I11" i="22"/>
  <c r="I5" i="22"/>
  <c r="I6" i="22"/>
  <c r="I28" i="22"/>
  <c r="I22" i="22"/>
  <c r="I19" i="22"/>
  <c r="I34" i="22"/>
  <c r="I35" i="22"/>
  <c r="I25" i="22"/>
  <c r="G30" i="22"/>
  <c r="G23" i="22"/>
  <c r="G31" i="22"/>
  <c r="G18" i="22"/>
  <c r="G9" i="22"/>
  <c r="G21" i="22"/>
  <c r="G8" i="22"/>
  <c r="G7" i="22"/>
  <c r="G32" i="22"/>
  <c r="G16" i="22"/>
  <c r="G33" i="22"/>
  <c r="G29" i="22"/>
  <c r="G12" i="22"/>
  <c r="G17" i="22"/>
  <c r="G15" i="22"/>
  <c r="G27" i="22"/>
  <c r="G20" i="22"/>
  <c r="G24" i="22"/>
  <c r="G10" i="22"/>
  <c r="G13" i="22"/>
  <c r="G26" i="22"/>
  <c r="G14" i="22"/>
  <c r="G11" i="22"/>
  <c r="G5" i="22"/>
  <c r="G6" i="22"/>
  <c r="G28" i="22"/>
  <c r="G22" i="22"/>
  <c r="G19" i="22"/>
  <c r="G34" i="22"/>
  <c r="G35" i="22"/>
  <c r="G25" i="22"/>
  <c r="C35" i="22"/>
  <c r="E30" i="22"/>
  <c r="E23" i="22"/>
  <c r="E31" i="22"/>
  <c r="E18" i="22"/>
  <c r="E9" i="22"/>
  <c r="E21" i="22"/>
  <c r="E8" i="22"/>
  <c r="E7" i="22"/>
  <c r="E32" i="22"/>
  <c r="E16" i="22"/>
  <c r="E33" i="22"/>
  <c r="E29" i="22"/>
  <c r="E12" i="22"/>
  <c r="E17" i="22"/>
  <c r="E15" i="22"/>
  <c r="E27" i="22"/>
  <c r="E20" i="22"/>
  <c r="E24" i="22"/>
  <c r="E10" i="22"/>
  <c r="E13" i="22"/>
  <c r="E26" i="22"/>
  <c r="E14" i="22"/>
  <c r="E11" i="22"/>
  <c r="E5" i="22"/>
  <c r="E6" i="22"/>
  <c r="E28" i="22"/>
  <c r="E22" i="22"/>
  <c r="E19" i="22"/>
  <c r="E34" i="22"/>
  <c r="E35" i="22"/>
  <c r="E25" i="22"/>
  <c r="C30" i="22"/>
  <c r="C23" i="22"/>
  <c r="C31" i="22"/>
  <c r="C18" i="22"/>
  <c r="C9" i="22"/>
  <c r="C21" i="22"/>
  <c r="C8" i="22"/>
  <c r="C7" i="22"/>
  <c r="C32" i="22"/>
  <c r="C16" i="22"/>
  <c r="C33" i="22"/>
  <c r="C29" i="22"/>
  <c r="C12" i="22"/>
  <c r="C17" i="22"/>
  <c r="C15" i="22"/>
  <c r="C27" i="22"/>
  <c r="C20" i="22"/>
  <c r="C24" i="22"/>
  <c r="C10" i="22"/>
  <c r="C13" i="22"/>
  <c r="C26" i="22"/>
  <c r="C14" i="22"/>
  <c r="C11" i="22"/>
  <c r="C5" i="22"/>
  <c r="C6" i="22"/>
  <c r="C28" i="22"/>
  <c r="C22" i="22"/>
  <c r="C19" i="22"/>
  <c r="C34" i="22"/>
  <c r="C25" i="22"/>
  <c r="G25" i="18" l="1"/>
  <c r="G22" i="18"/>
  <c r="G30" i="18"/>
  <c r="G31" i="18"/>
  <c r="G10" i="18"/>
  <c r="G19" i="18"/>
  <c r="G7" i="18"/>
  <c r="G9" i="18"/>
  <c r="G32" i="18"/>
  <c r="G12" i="18"/>
  <c r="G23" i="18"/>
  <c r="G14" i="18"/>
  <c r="G15" i="18"/>
  <c r="G13" i="18"/>
  <c r="G27" i="18"/>
  <c r="G20" i="18"/>
  <c r="G21" i="18"/>
  <c r="G8" i="18"/>
  <c r="G16" i="18"/>
  <c r="G33" i="18"/>
  <c r="G17" i="18"/>
  <c r="G11" i="18"/>
  <c r="G35" i="18"/>
  <c r="G5" i="18"/>
  <c r="G6" i="18"/>
  <c r="G28" i="18"/>
  <c r="G29" i="18"/>
  <c r="G34" i="18"/>
  <c r="G26" i="18"/>
  <c r="G24" i="18"/>
  <c r="G18" i="18"/>
  <c r="E25" i="18"/>
  <c r="E22" i="18"/>
  <c r="E30" i="18"/>
  <c r="E31" i="18"/>
  <c r="E10" i="18"/>
  <c r="E19" i="18"/>
  <c r="E7" i="18"/>
  <c r="E9" i="18"/>
  <c r="E32" i="18"/>
  <c r="E12" i="18"/>
  <c r="E23" i="18"/>
  <c r="E14" i="18"/>
  <c r="E15" i="18"/>
  <c r="E13" i="18"/>
  <c r="E27" i="18"/>
  <c r="E20" i="18"/>
  <c r="E21" i="18"/>
  <c r="E8" i="18"/>
  <c r="E16" i="18"/>
  <c r="E33" i="18"/>
  <c r="E17" i="18"/>
  <c r="E11" i="18"/>
  <c r="E35" i="18"/>
  <c r="E5" i="18"/>
  <c r="E6" i="18"/>
  <c r="E28" i="18"/>
  <c r="E29" i="18"/>
  <c r="E34" i="18"/>
  <c r="E26" i="18"/>
  <c r="E24" i="18"/>
  <c r="E18" i="18"/>
  <c r="C25" i="18"/>
  <c r="C22" i="18"/>
  <c r="C30" i="18"/>
  <c r="C31" i="18"/>
  <c r="C10" i="18"/>
  <c r="C19" i="18"/>
  <c r="C7" i="18"/>
  <c r="C9" i="18"/>
  <c r="C32" i="18"/>
  <c r="C12" i="18"/>
  <c r="C23" i="18"/>
  <c r="C14" i="18"/>
  <c r="C15" i="18"/>
  <c r="C13" i="18"/>
  <c r="C27" i="18"/>
  <c r="C20" i="18"/>
  <c r="C21" i="18"/>
  <c r="C8" i="18"/>
  <c r="C16" i="18"/>
  <c r="C33" i="18"/>
  <c r="C17" i="18"/>
  <c r="C11" i="18"/>
  <c r="C35" i="18"/>
  <c r="C5" i="18"/>
  <c r="C6" i="18"/>
  <c r="C28" i="18"/>
  <c r="C29" i="18"/>
  <c r="C34" i="18"/>
  <c r="C26" i="18"/>
  <c r="C24" i="18"/>
  <c r="C18" i="18"/>
  <c r="D36" i="18"/>
  <c r="E36" i="18" s="1"/>
  <c r="F36" i="18"/>
  <c r="G36" i="18" s="1"/>
  <c r="B36" i="18"/>
  <c r="C36" i="18" s="1"/>
  <c r="F36" i="17" l="1"/>
  <c r="D36" i="17"/>
  <c r="B36" i="17"/>
  <c r="G25" i="17"/>
  <c r="G28" i="17"/>
  <c r="G26" i="17"/>
  <c r="G10" i="17"/>
  <c r="G23" i="17"/>
  <c r="G8" i="17"/>
  <c r="G12" i="17"/>
  <c r="G11" i="17"/>
  <c r="G33" i="17"/>
  <c r="G18" i="17"/>
  <c r="G30" i="17"/>
  <c r="G31" i="17"/>
  <c r="G21" i="17"/>
  <c r="G19" i="17"/>
  <c r="G15" i="17"/>
  <c r="G13" i="17"/>
  <c r="G22" i="17"/>
  <c r="G20" i="17"/>
  <c r="G9" i="17"/>
  <c r="G14" i="17"/>
  <c r="G24" i="17"/>
  <c r="G17" i="17"/>
  <c r="G35" i="17"/>
  <c r="G6" i="17"/>
  <c r="G7" i="17"/>
  <c r="G34" i="17"/>
  <c r="G32" i="17"/>
  <c r="G29" i="17"/>
  <c r="G27" i="17"/>
  <c r="G16" i="17"/>
  <c r="E25" i="17"/>
  <c r="E28" i="17"/>
  <c r="E26" i="17"/>
  <c r="E10" i="17"/>
  <c r="E23" i="17"/>
  <c r="E8" i="17"/>
  <c r="E12" i="17"/>
  <c r="E11" i="17"/>
  <c r="E33" i="17"/>
  <c r="E18" i="17"/>
  <c r="E30" i="17"/>
  <c r="E31" i="17"/>
  <c r="E21" i="17"/>
  <c r="E19" i="17"/>
  <c r="E15" i="17"/>
  <c r="E13" i="17"/>
  <c r="E22" i="17"/>
  <c r="E20" i="17"/>
  <c r="E9" i="17"/>
  <c r="E14" i="17"/>
  <c r="E24" i="17"/>
  <c r="E17" i="17"/>
  <c r="E35" i="17"/>
  <c r="E6" i="17"/>
  <c r="E7" i="17"/>
  <c r="E34" i="17"/>
  <c r="E32" i="17"/>
  <c r="E29" i="17"/>
  <c r="E27" i="17"/>
  <c r="E16" i="17"/>
  <c r="C25" i="17"/>
  <c r="C28" i="17"/>
  <c r="C26" i="17"/>
  <c r="C10" i="17"/>
  <c r="C23" i="17"/>
  <c r="C8" i="17"/>
  <c r="C12" i="17"/>
  <c r="C11" i="17"/>
  <c r="C33" i="17"/>
  <c r="C18" i="17"/>
  <c r="C30" i="17"/>
  <c r="C31" i="17"/>
  <c r="C21" i="17"/>
  <c r="C19" i="17"/>
  <c r="C15" i="17"/>
  <c r="C13" i="17"/>
  <c r="C22" i="17"/>
  <c r="C20" i="17"/>
  <c r="C9" i="17"/>
  <c r="C14" i="17"/>
  <c r="C24" i="17"/>
  <c r="C17" i="17"/>
  <c r="C35" i="17"/>
  <c r="C6" i="17"/>
  <c r="C7" i="17"/>
  <c r="C34" i="17"/>
  <c r="C32" i="17"/>
  <c r="C29" i="17"/>
  <c r="C27" i="17"/>
  <c r="C16" i="17"/>
  <c r="G27" i="14" l="1"/>
  <c r="G19" i="14"/>
  <c r="G17" i="14"/>
  <c r="G13" i="14"/>
  <c r="G12" i="14"/>
  <c r="G16" i="14"/>
  <c r="G22" i="14"/>
  <c r="G14" i="14"/>
  <c r="G28" i="14"/>
  <c r="G21" i="14"/>
  <c r="G10" i="14"/>
  <c r="G20" i="14"/>
  <c r="G25" i="14"/>
  <c r="G29" i="14"/>
  <c r="G30" i="14"/>
  <c r="G24" i="14"/>
  <c r="G6" i="14"/>
  <c r="G18" i="14"/>
  <c r="G26" i="14"/>
  <c r="G8" i="14"/>
  <c r="G11" i="14"/>
  <c r="G23" i="14"/>
  <c r="G7" i="14"/>
  <c r="G9" i="14"/>
  <c r="G15" i="14"/>
  <c r="G31" i="14"/>
  <c r="G5" i="14"/>
  <c r="E27" i="14"/>
  <c r="E19" i="14"/>
  <c r="E17" i="14"/>
  <c r="E13" i="14"/>
  <c r="E12" i="14"/>
  <c r="E16" i="14"/>
  <c r="E22" i="14"/>
  <c r="E14" i="14"/>
  <c r="E28" i="14"/>
  <c r="E21" i="14"/>
  <c r="E10" i="14"/>
  <c r="E20" i="14"/>
  <c r="E25" i="14"/>
  <c r="E29" i="14"/>
  <c r="E30" i="14"/>
  <c r="E24" i="14"/>
  <c r="E6" i="14"/>
  <c r="E18" i="14"/>
  <c r="E26" i="14"/>
  <c r="E8" i="14"/>
  <c r="E11" i="14"/>
  <c r="E23" i="14"/>
  <c r="E7" i="14"/>
  <c r="E9" i="14"/>
  <c r="E15" i="14"/>
  <c r="E31" i="14"/>
  <c r="E5" i="14"/>
  <c r="C27" i="14"/>
  <c r="C19" i="14"/>
  <c r="C17" i="14"/>
  <c r="C13" i="14"/>
  <c r="C12" i="14"/>
  <c r="C16" i="14"/>
  <c r="C22" i="14"/>
  <c r="C14" i="14"/>
  <c r="C28" i="14"/>
  <c r="C21" i="14"/>
  <c r="C10" i="14"/>
  <c r="C20" i="14"/>
  <c r="C25" i="14"/>
  <c r="C29" i="14"/>
  <c r="C30" i="14"/>
  <c r="C24" i="14"/>
  <c r="C6" i="14"/>
  <c r="C18" i="14"/>
  <c r="C26" i="14"/>
  <c r="C8" i="14"/>
  <c r="C11" i="14"/>
  <c r="C23" i="14"/>
  <c r="C7" i="14"/>
  <c r="C9" i="14"/>
  <c r="C15" i="14"/>
  <c r="C31" i="14"/>
  <c r="C5" i="14"/>
  <c r="B32" i="14" l="1"/>
  <c r="D32" i="14"/>
  <c r="F32" i="14"/>
  <c r="G32" i="14" s="1"/>
</calcChain>
</file>

<file path=xl/sharedStrings.xml><?xml version="1.0" encoding="utf-8"?>
<sst xmlns="http://schemas.openxmlformats.org/spreadsheetml/2006/main" count="342" uniqueCount="70">
  <si>
    <t>CSNgsm</t>
  </si>
  <si>
    <t>Gājuši bojā</t>
  </si>
  <si>
    <t>%</t>
  </si>
  <si>
    <t>Ievainoti</t>
  </si>
  <si>
    <t>KOPĀ</t>
  </si>
  <si>
    <t>Ātruma pārsniegšana</t>
  </si>
  <si>
    <t>Distances neievērošana</t>
  </si>
  <si>
    <t>Apdzīšanas noteikumu neievērošana</t>
  </si>
  <si>
    <t>Krustojuma pārbraukšanas noteikumu neievērošana</t>
  </si>
  <si>
    <t>Apgriešanās noteikumu neievērošana</t>
  </si>
  <si>
    <t>Intervāla neievērošana</t>
  </si>
  <si>
    <t>Luksoforu signālu neievērošana</t>
  </si>
  <si>
    <t>Ceļa zīmju neievērošana</t>
  </si>
  <si>
    <t>Apgaismes ierīču lietošana noteikumu neievērošana</t>
  </si>
  <si>
    <t>Brīdinājumu signālu  lietošana noteikumu neievērošana</t>
  </si>
  <si>
    <t>Vadītāja nogurums, aizmigšana</t>
  </si>
  <si>
    <t>Vadītāja neuzmanība</t>
  </si>
  <si>
    <t>Pasažieru pārvadājumu noteikumu neievērošana</t>
  </si>
  <si>
    <t>Pasažieru iekāpšanas, izkāpšanas noteikumu neievērošana</t>
  </si>
  <si>
    <t>Cits vadītāja pārkāpums</t>
  </si>
  <si>
    <t>Cits gājēju pārkāpums</t>
  </si>
  <si>
    <t>Nenoskaidrots pārkāpums</t>
  </si>
  <si>
    <t>Joslu maiņas noteikumu neievērošana</t>
  </si>
  <si>
    <t>Kustības atpakaļgaitā noteikumu neievērošana</t>
  </si>
  <si>
    <t>Kustība pa ietvēm noteikumu neievērošana</t>
  </si>
  <si>
    <t>Gājēju pāreju šķērsošanas noteikumu neievērošana</t>
  </si>
  <si>
    <t>Nepareiza ātruma izvēle</t>
  </si>
  <si>
    <t>Dzelceļa pārbrauktuvju šķērsošana noteikumu neievērošana</t>
  </si>
  <si>
    <t>Gājējs šķērso ceļu aizliegtā vietā</t>
  </si>
  <si>
    <t>Gājējs pēkšņi iziet no aizsega</t>
  </si>
  <si>
    <t>Gājējs šķērso ceļu tuvu braucoša transportlīdzekļu priekšā</t>
  </si>
  <si>
    <t>skaits</t>
  </si>
  <si>
    <t>2012. GADA CSNg AR CIETUŠAJIEM SKAITA SADALĪJUMS PĒC CEĻU SATIKSMES NOTEIKUMU PĀRKĀPUMA</t>
  </si>
  <si>
    <t>Drošas distances neievērošana</t>
  </si>
  <si>
    <t>Gājējs iet pa brauktuvi, ja ir ietve (nomale)</t>
  </si>
  <si>
    <t>Nepārliecināšanās par ceļu satiksmes drošību (neuzmanība)</t>
  </si>
  <si>
    <t>Manevrēšanas noteikumu neievērošana</t>
  </si>
  <si>
    <t>Transportlīdzekļu tehniskais stāvoklis (transportlīdzekļu bojājumi)</t>
  </si>
  <si>
    <t>Gājējs neievēo regulēšanas signālus</t>
  </si>
  <si>
    <t>Gājēja atrašanās uz brauktuves tam neparedzētajā vietā</t>
  </si>
  <si>
    <t>Ceļa apsākļi, metroloģiskie apstākļi</t>
  </si>
  <si>
    <t>Cits iemesls</t>
  </si>
  <si>
    <t>Ceļu satiksmes noteikumu pārkāpums, iemesls</t>
  </si>
  <si>
    <t>2013. GADĀ CSNg AR CIETUŠAJIEM SKAITA SADALĪJUMS PĒC CEĻU SATIKSMES NOTEIKUMU PĀRKĀPUMA</t>
  </si>
  <si>
    <t>Kustības pa ietvēm noteikumu neievērošana</t>
  </si>
  <si>
    <t>Bērni spēlējas uz ceļa</t>
  </si>
  <si>
    <t>Braukšanas apmācībās noteikumu neievērošana</t>
  </si>
  <si>
    <t>Sabiedriskā transporta pieturvietu škērsošanas noteikumu pārkāpums</t>
  </si>
  <si>
    <t>Iet pa bruaktuvi ja ir ietve (nomale)</t>
  </si>
  <si>
    <t>2014. GADĀ CSNg AR CIETUŠAJIEM SKAITA SADALĪJUMS PĒC CEĻU SATIKSMES NOTEIKUMU PĀRKĀPUMA</t>
  </si>
  <si>
    <t>Apstāšanās un stāvēšanas noteikumu neievērošana</t>
  </si>
  <si>
    <t>Gājējs neievēro regulēšanas signālus</t>
  </si>
  <si>
    <t>Smagi ievainoti</t>
  </si>
  <si>
    <t>2015. GADĀ CSNg AR CIETUŠAJIEM SKAITA SADALĪJUMS PĒC CEĻU SATIKSMES NOTEIKUMU PĀRKĀPUMA</t>
  </si>
  <si>
    <t>2016. GADĀ CSNg AR CIETUŠAJIEM SKAITA SADALĪJUMS PĒC CEĻU SATIKSMES NOTEIKUMU PĀRKĀPUMA</t>
  </si>
  <si>
    <t>Nenoskaidrots (cits iemesls) pārkāpums</t>
  </si>
  <si>
    <t>2017. GADĀ CSNg AR CIETUŠAJIEM SKAITA SADALĪJUMS PĒC CEĻU SATIKSMES NOTEIKUMU PĀRKĀPUMA</t>
  </si>
  <si>
    <t>Manevrēšanas noteikumu neievērošana (braukšanas sākšana, pārkārtošanās, nogriešanās, apdīšana u.tml.)</t>
  </si>
  <si>
    <t>Droša intervāla neievērošana</t>
  </si>
  <si>
    <t>Neregulējama krustojuma pārbraukšanas noteikumu neievērošana (priekšroka, ceļa zīmes, u.tml.)</t>
  </si>
  <si>
    <t>Regulējama krustojuma pārbraukšanas noteikumu neievērošana (luksofors, priekšroka, ceļa zīmes, u.tml.)</t>
  </si>
  <si>
    <t>Metroloģiskie apstākļi</t>
  </si>
  <si>
    <t>Ceļa apstākļi</t>
  </si>
  <si>
    <t>Transportlīdzekļu tehniskais stāvoklis (riepas, bremžu, stūres iekārtas u.tml.)</t>
  </si>
  <si>
    <t>2018. GADĀ CSNg AR CIETUŠAJIEM SKAITA SADALĪJUMS PĒC CEĻU SATIKSMES NOTEIKUMU PĀRKĀPUMA</t>
  </si>
  <si>
    <t>Satiksmes organizācijas tehnisko līdzekļu bojājums/netbilstība  valsts standartā noteiktām prasībām)</t>
  </si>
  <si>
    <t>kopā</t>
  </si>
  <si>
    <t>2019. GADĀ CSNg AR CIETUŠAJIEM SKAITA SADALĪJUMS PĒC CEĻU SATIKSMES NOTEIKUMU PĀRKĀPUMA</t>
  </si>
  <si>
    <t>Manevrēšanas noteikumu neievērošana (braukšanas sākšana, pārkārtošanās, nogriešanās, apdzīšana u.tml.)</t>
  </si>
  <si>
    <t>2020. GADĀ CSNg AR CIETUŠAJIEM SKAITA SADALĪJUMS PĒC CEĻU SATIKSMES NOTEIKUMU PĀRKĀPUMA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</si>
</sst>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color indexed="64"/>
      <name val="Arial"/>
      <charset val="1"/>
    </font>
    <font>
      <sz val="10"/>
      <color indexed="64"/>
      <name val="Times New Roman"/>
      <family val="1"/>
      <charset val="186"/>
    </font>
    <font>
      <b/>
      <sz val="10"/>
      <color indexed="64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indexed="64"/>
      <name val="Arial"/>
      <family val="2"/>
      <charset val="186"/>
    </font>
    <font>
      <b/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164" fontId="1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164" fontId="2" fillId="2" borderId="1" xfId="1" applyNumberFormat="1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3" borderId="1" xfId="0" applyNumberFormat="1" applyFont="1" applyFill="1" applyBorder="1"/>
    <xf numFmtId="9" fontId="2" fillId="3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/>
    <xf numFmtId="164" fontId="3" fillId="0" borderId="1" xfId="1" applyNumberFormat="1" applyFont="1" applyBorder="1"/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  <xf numFmtId="9" fontId="5" fillId="2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/>
    <xf numFmtId="0" fontId="3" fillId="0" borderId="1" xfId="0" applyFont="1" applyFill="1" applyBorder="1" applyAlignment="1">
      <alignment horizontal="left"/>
    </xf>
    <xf numFmtId="0" fontId="1" fillId="0" borderId="0" xfId="0" applyNumberFormat="1" applyFont="1"/>
    <xf numFmtId="164" fontId="1" fillId="0" borderId="0" xfId="1" applyNumberFormat="1" applyFont="1"/>
    <xf numFmtId="0" fontId="3" fillId="0" borderId="0" xfId="0" applyFont="1"/>
    <xf numFmtId="0" fontId="2" fillId="2" borderId="4" xfId="0" applyFont="1" applyFill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pivotButton="1" applyFont="1" applyBorder="1" applyAlignment="1">
      <alignment horizontal="left" vertical="center"/>
    </xf>
    <xf numFmtId="0" fontId="2" fillId="0" borderId="3" xfId="0" pivotButton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34" sqref="E34"/>
    </sheetView>
  </sheetViews>
  <sheetFormatPr defaultRowHeight="12.75" x14ac:dyDescent="0.2"/>
  <cols>
    <col min="1" max="1" width="82.140625" style="1" customWidth="1"/>
    <col min="2" max="9" width="7.7109375" style="1" customWidth="1"/>
    <col min="10" max="10" width="1" style="1" customWidth="1"/>
    <col min="11" max="16384" width="9.140625" style="1"/>
  </cols>
  <sheetData>
    <row r="1" spans="1:9" x14ac:dyDescent="0.2">
      <c r="A1" s="10" t="s">
        <v>69</v>
      </c>
    </row>
    <row r="4" spans="1:9" x14ac:dyDescent="0.2">
      <c r="B4" s="37" t="s">
        <v>0</v>
      </c>
      <c r="C4" s="37"/>
      <c r="D4" s="38" t="s">
        <v>1</v>
      </c>
      <c r="E4" s="39"/>
      <c r="F4" s="38" t="s">
        <v>3</v>
      </c>
      <c r="G4" s="39"/>
      <c r="H4" s="38" t="s">
        <v>52</v>
      </c>
      <c r="I4" s="39"/>
    </row>
    <row r="5" spans="1:9" x14ac:dyDescent="0.2">
      <c r="B5" s="36" t="s">
        <v>31</v>
      </c>
      <c r="C5" s="36" t="s">
        <v>2</v>
      </c>
      <c r="D5" s="36" t="s">
        <v>31</v>
      </c>
      <c r="E5" s="36" t="s">
        <v>2</v>
      </c>
      <c r="F5" s="36" t="s">
        <v>31</v>
      </c>
      <c r="G5" s="36" t="s">
        <v>2</v>
      </c>
      <c r="H5" s="36" t="s">
        <v>31</v>
      </c>
      <c r="I5" s="36" t="s">
        <v>2</v>
      </c>
    </row>
    <row r="6" spans="1:9" x14ac:dyDescent="0.2">
      <c r="A6" s="28" t="s">
        <v>35</v>
      </c>
      <c r="B6" s="3">
        <v>951</v>
      </c>
      <c r="C6" s="4">
        <f>B6/3403</f>
        <v>0.27945930061710256</v>
      </c>
      <c r="D6" s="3">
        <v>31</v>
      </c>
      <c r="E6" s="4">
        <f>D6/139</f>
        <v>0.22302158273381295</v>
      </c>
      <c r="F6" s="3">
        <v>1093</v>
      </c>
      <c r="G6" s="4">
        <f>F6/4059</f>
        <v>0.26927814732692784</v>
      </c>
      <c r="H6" s="3">
        <v>155</v>
      </c>
      <c r="I6" s="4">
        <f>H6/491</f>
        <v>0.31568228105906315</v>
      </c>
    </row>
    <row r="7" spans="1:9" x14ac:dyDescent="0.2">
      <c r="A7" s="28" t="s">
        <v>26</v>
      </c>
      <c r="B7" s="3">
        <v>230</v>
      </c>
      <c r="C7" s="4">
        <f>B7/3403</f>
        <v>6.7587422862180432E-2</v>
      </c>
      <c r="D7" s="3">
        <v>10</v>
      </c>
      <c r="E7" s="4">
        <f>D7/139</f>
        <v>7.1942446043165464E-2</v>
      </c>
      <c r="F7" s="3">
        <v>311</v>
      </c>
      <c r="G7" s="4">
        <f>F7/4059</f>
        <v>7.661985710766199E-2</v>
      </c>
      <c r="H7" s="3">
        <v>60</v>
      </c>
      <c r="I7" s="4">
        <f>H7/491</f>
        <v>0.12219959266802444</v>
      </c>
    </row>
    <row r="8" spans="1:9" x14ac:dyDescent="0.2">
      <c r="A8" s="28" t="s">
        <v>68</v>
      </c>
      <c r="B8" s="3">
        <v>221</v>
      </c>
      <c r="C8" s="4">
        <f>B8/3403</f>
        <v>6.4942697619747275E-2</v>
      </c>
      <c r="D8" s="3">
        <v>10</v>
      </c>
      <c r="E8" s="4">
        <f>D8/139</f>
        <v>7.1942446043165464E-2</v>
      </c>
      <c r="F8" s="3">
        <v>286</v>
      </c>
      <c r="G8" s="4">
        <f>F8/4059</f>
        <v>7.0460704607046065E-2</v>
      </c>
      <c r="H8" s="3">
        <v>50</v>
      </c>
      <c r="I8" s="4">
        <f>H8/491</f>
        <v>0.10183299389002037</v>
      </c>
    </row>
    <row r="9" spans="1:9" x14ac:dyDescent="0.2">
      <c r="A9" s="28" t="s">
        <v>33</v>
      </c>
      <c r="B9" s="3">
        <v>220</v>
      </c>
      <c r="C9" s="4">
        <f>B9/3403</f>
        <v>6.4648839259476926E-2</v>
      </c>
      <c r="D9" s="3">
        <v>0</v>
      </c>
      <c r="E9" s="4">
        <f>D9/139</f>
        <v>0</v>
      </c>
      <c r="F9" s="3">
        <v>311</v>
      </c>
      <c r="G9" s="4">
        <f>F9/4059</f>
        <v>7.661985710766199E-2</v>
      </c>
      <c r="H9" s="3">
        <v>12</v>
      </c>
      <c r="I9" s="4">
        <f>H9/491</f>
        <v>2.4439918533604887E-2</v>
      </c>
    </row>
    <row r="10" spans="1:9" x14ac:dyDescent="0.2">
      <c r="A10" s="28" t="s">
        <v>60</v>
      </c>
      <c r="B10" s="3">
        <v>196</v>
      </c>
      <c r="C10" s="4">
        <f>B10/3403</f>
        <v>5.7596238612988543E-2</v>
      </c>
      <c r="D10" s="3">
        <v>1</v>
      </c>
      <c r="E10" s="4">
        <f>D10/139</f>
        <v>7.1942446043165471E-3</v>
      </c>
      <c r="F10" s="3">
        <v>275</v>
      </c>
      <c r="G10" s="4">
        <f>F10/4059</f>
        <v>6.7750677506775062E-2</v>
      </c>
      <c r="H10" s="3">
        <v>42</v>
      </c>
      <c r="I10" s="4">
        <f>H10/491</f>
        <v>8.5539714867617106E-2</v>
      </c>
    </row>
    <row r="11" spans="1:9" x14ac:dyDescent="0.2">
      <c r="A11" s="28" t="s">
        <v>59</v>
      </c>
      <c r="B11" s="3">
        <v>72</v>
      </c>
      <c r="C11" s="4">
        <f>B11/3403</f>
        <v>2.1157801939465176E-2</v>
      </c>
      <c r="D11" s="3">
        <v>2</v>
      </c>
      <c r="E11" s="4">
        <f>D11/139</f>
        <v>1.4388489208633094E-2</v>
      </c>
      <c r="F11" s="3">
        <v>92</v>
      </c>
      <c r="G11" s="4">
        <f>F11/4059</f>
        <v>2.2665681202266568E-2</v>
      </c>
      <c r="H11" s="3">
        <v>9</v>
      </c>
      <c r="I11" s="4">
        <f>H11/491</f>
        <v>1.8329938900203666E-2</v>
      </c>
    </row>
    <row r="12" spans="1:9" x14ac:dyDescent="0.2">
      <c r="A12" s="28" t="s">
        <v>39</v>
      </c>
      <c r="B12" s="3">
        <v>53</v>
      </c>
      <c r="C12" s="4">
        <f>B12/3403</f>
        <v>1.5574493094328533E-2</v>
      </c>
      <c r="D12" s="3">
        <v>6</v>
      </c>
      <c r="E12" s="4">
        <f>D12/139</f>
        <v>4.3165467625899283E-2</v>
      </c>
      <c r="F12" s="3">
        <v>49</v>
      </c>
      <c r="G12" s="4">
        <f>F12/4059</f>
        <v>1.2071938901207195E-2</v>
      </c>
      <c r="H12" s="3">
        <v>16</v>
      </c>
      <c r="I12" s="4">
        <f>H12/491</f>
        <v>3.2586558044806514E-2</v>
      </c>
    </row>
    <row r="13" spans="1:9" x14ac:dyDescent="0.2">
      <c r="A13" s="28" t="s">
        <v>58</v>
      </c>
      <c r="B13" s="3">
        <v>25</v>
      </c>
      <c r="C13" s="4">
        <f>B13/3403</f>
        <v>7.3464590067587425E-3</v>
      </c>
      <c r="D13" s="3">
        <v>0</v>
      </c>
      <c r="E13" s="4">
        <f>D13/139</f>
        <v>0</v>
      </c>
      <c r="F13" s="3">
        <v>25</v>
      </c>
      <c r="G13" s="4">
        <f>F13/4059</f>
        <v>6.1591525006159152E-3</v>
      </c>
      <c r="H13" s="3">
        <v>1</v>
      </c>
      <c r="I13" s="4">
        <f>H13/491</f>
        <v>2.0366598778004071E-3</v>
      </c>
    </row>
    <row r="14" spans="1:9" x14ac:dyDescent="0.2">
      <c r="A14" s="28" t="s">
        <v>62</v>
      </c>
      <c r="B14" s="3">
        <v>15</v>
      </c>
      <c r="C14" s="4">
        <f>B14/3403</f>
        <v>4.4078754040552453E-3</v>
      </c>
      <c r="D14" s="3">
        <v>1</v>
      </c>
      <c r="E14" s="4">
        <f>D14/139</f>
        <v>7.1942446043165471E-3</v>
      </c>
      <c r="F14" s="3">
        <v>15</v>
      </c>
      <c r="G14" s="4">
        <f>F14/4059</f>
        <v>3.6954915003695491E-3</v>
      </c>
      <c r="H14" s="3">
        <v>4</v>
      </c>
      <c r="I14" s="4">
        <f>H14/491</f>
        <v>8.1466395112016286E-3</v>
      </c>
    </row>
    <row r="15" spans="1:9" x14ac:dyDescent="0.2">
      <c r="A15" s="28" t="s">
        <v>15</v>
      </c>
      <c r="B15" s="3">
        <v>13</v>
      </c>
      <c r="C15" s="4">
        <f>B15/3403</f>
        <v>3.8201586835145459E-3</v>
      </c>
      <c r="D15" s="3">
        <v>0</v>
      </c>
      <c r="E15" s="4">
        <f>D15/139</f>
        <v>0</v>
      </c>
      <c r="F15" s="3">
        <v>18</v>
      </c>
      <c r="G15" s="4">
        <f>F15/4059</f>
        <v>4.434589800443459E-3</v>
      </c>
      <c r="H15" s="3">
        <v>2</v>
      </c>
      <c r="I15" s="4">
        <f>H15/491</f>
        <v>4.0733197556008143E-3</v>
      </c>
    </row>
    <row r="16" spans="1:9" x14ac:dyDescent="0.2">
      <c r="A16" s="28" t="s">
        <v>61</v>
      </c>
      <c r="B16" s="3">
        <v>10</v>
      </c>
      <c r="C16" s="4">
        <f>B16/3403</f>
        <v>2.9385836027034967E-3</v>
      </c>
      <c r="D16" s="3">
        <v>3</v>
      </c>
      <c r="E16" s="4">
        <f>D16/139</f>
        <v>2.1582733812949641E-2</v>
      </c>
      <c r="F16" s="3">
        <v>9</v>
      </c>
      <c r="G16" s="4">
        <f>F16/4059</f>
        <v>2.2172949002217295E-3</v>
      </c>
      <c r="H16" s="3">
        <v>1</v>
      </c>
      <c r="I16" s="4">
        <f>H16/491</f>
        <v>2.0366598778004071E-3</v>
      </c>
    </row>
    <row r="17" spans="1:9" x14ac:dyDescent="0.2">
      <c r="A17" s="28" t="s">
        <v>63</v>
      </c>
      <c r="B17" s="3">
        <v>6</v>
      </c>
      <c r="C17" s="4">
        <f>B17/3403</f>
        <v>1.7631501616220981E-3</v>
      </c>
      <c r="D17" s="3">
        <v>0</v>
      </c>
      <c r="E17" s="4">
        <f>D17/139</f>
        <v>0</v>
      </c>
      <c r="F17" s="3">
        <v>8</v>
      </c>
      <c r="G17" s="4">
        <f>F17/4059</f>
        <v>1.9709288001970929E-3</v>
      </c>
      <c r="H17" s="3">
        <v>0</v>
      </c>
      <c r="I17" s="4">
        <f>H17/491</f>
        <v>0</v>
      </c>
    </row>
    <row r="18" spans="1:9" x14ac:dyDescent="0.2">
      <c r="A18" s="28" t="s">
        <v>27</v>
      </c>
      <c r="B18" s="3">
        <v>2</v>
      </c>
      <c r="C18" s="4">
        <f>B18/3403</f>
        <v>5.8771672054069943E-4</v>
      </c>
      <c r="D18" s="3">
        <v>0</v>
      </c>
      <c r="E18" s="4">
        <f>D18/139</f>
        <v>0</v>
      </c>
      <c r="F18" s="3">
        <v>3</v>
      </c>
      <c r="G18" s="4">
        <f>F18/4059</f>
        <v>7.3909830007390983E-4</v>
      </c>
      <c r="H18" s="3">
        <v>3</v>
      </c>
      <c r="I18" s="4">
        <f>H18/491</f>
        <v>6.1099796334012219E-3</v>
      </c>
    </row>
    <row r="19" spans="1:9" x14ac:dyDescent="0.2">
      <c r="A19" s="28" t="s">
        <v>41</v>
      </c>
      <c r="B19" s="3">
        <v>1389</v>
      </c>
      <c r="C19" s="4">
        <f>B19/3403</f>
        <v>0.40816926241551571</v>
      </c>
      <c r="D19" s="3">
        <v>75</v>
      </c>
      <c r="E19" s="4">
        <f>D19/139</f>
        <v>0.53956834532374098</v>
      </c>
      <c r="F19" s="3">
        <v>1564</v>
      </c>
      <c r="G19" s="4">
        <f>F19/4059</f>
        <v>0.38531658043853168</v>
      </c>
      <c r="H19" s="3">
        <v>136</v>
      </c>
      <c r="I19" s="4">
        <f>H19/491</f>
        <v>0.27698574338085541</v>
      </c>
    </row>
    <row r="20" spans="1:9" x14ac:dyDescent="0.2">
      <c r="A20" s="33" t="s">
        <v>4</v>
      </c>
      <c r="B20" s="21">
        <f>SUM(B6:B19)</f>
        <v>3403</v>
      </c>
      <c r="C20" s="9">
        <f t="shared" ref="C6:C20" si="0">B20/3403</f>
        <v>1</v>
      </c>
      <c r="D20" s="21">
        <f>SUM(D6:D19)</f>
        <v>139</v>
      </c>
      <c r="E20" s="9">
        <f t="shared" ref="E6:E20" si="1">D20/139</f>
        <v>1</v>
      </c>
      <c r="F20" s="21">
        <f>SUM(F6:F19)</f>
        <v>4059</v>
      </c>
      <c r="G20" s="9">
        <f t="shared" ref="G6:G20" si="2">F20/4059</f>
        <v>1</v>
      </c>
      <c r="H20" s="21">
        <f>SUM(H6:H19)</f>
        <v>491</v>
      </c>
      <c r="I20" s="9">
        <f t="shared" ref="I6:I20" si="3">H20/491</f>
        <v>1</v>
      </c>
    </row>
  </sheetData>
  <sortState ref="A4:I17">
    <sortCondition descending="1" ref="B4:B17"/>
    <sortCondition descending="1" ref="D4:D17"/>
    <sortCondition descending="1" ref="F4:F17"/>
  </sortState>
  <mergeCells count="4">
    <mergeCell ref="B4:C4"/>
    <mergeCell ref="D4:E4"/>
    <mergeCell ref="F4:G4"/>
    <mergeCell ref="H4:I4"/>
  </mergeCells>
  <pageMargins left="0.39370078740157483" right="0" top="0.39370078740157483" bottom="0.3937007874015748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8" sqref="L8"/>
    </sheetView>
  </sheetViews>
  <sheetFormatPr defaultRowHeight="12.75" x14ac:dyDescent="0.2"/>
  <cols>
    <col min="1" max="1" width="82.140625" style="1" customWidth="1"/>
    <col min="2" max="9" width="7.7109375" style="1" customWidth="1"/>
    <col min="10" max="10" width="1.140625" style="1" customWidth="1"/>
    <col min="11" max="16384" width="9.140625" style="1"/>
  </cols>
  <sheetData>
    <row r="1" spans="1:9" x14ac:dyDescent="0.2">
      <c r="A1" s="10" t="s">
        <v>67</v>
      </c>
    </row>
    <row r="4" spans="1:9" x14ac:dyDescent="0.2">
      <c r="B4" s="37" t="s">
        <v>0</v>
      </c>
      <c r="C4" s="37"/>
      <c r="D4" s="38" t="s">
        <v>1</v>
      </c>
      <c r="E4" s="39"/>
      <c r="F4" s="38" t="s">
        <v>3</v>
      </c>
      <c r="G4" s="39"/>
      <c r="H4" s="38" t="s">
        <v>52</v>
      </c>
      <c r="I4" s="39"/>
    </row>
    <row r="5" spans="1:9" x14ac:dyDescent="0.2">
      <c r="B5" s="35" t="s">
        <v>31</v>
      </c>
      <c r="C5" s="35" t="s">
        <v>2</v>
      </c>
      <c r="D5" s="35" t="s">
        <v>31</v>
      </c>
      <c r="E5" s="35" t="s">
        <v>2</v>
      </c>
      <c r="F5" s="35" t="s">
        <v>31</v>
      </c>
      <c r="G5" s="35" t="s">
        <v>2</v>
      </c>
      <c r="H5" s="35" t="s">
        <v>31</v>
      </c>
      <c r="I5" s="35" t="s">
        <v>2</v>
      </c>
    </row>
    <row r="6" spans="1:9" x14ac:dyDescent="0.2">
      <c r="A6" s="8" t="s">
        <v>35</v>
      </c>
      <c r="B6" s="3">
        <v>1234</v>
      </c>
      <c r="C6" s="4">
        <f t="shared" ref="C6:C18" si="0">B6/3729</f>
        <v>0.33091981764548134</v>
      </c>
      <c r="D6" s="3">
        <v>24</v>
      </c>
      <c r="E6" s="4">
        <f t="shared" ref="E6:E18" si="1">D6/132</f>
        <v>0.18181818181818182</v>
      </c>
      <c r="F6" s="3">
        <v>1509</v>
      </c>
      <c r="G6" s="4">
        <f t="shared" ref="G6:G18" si="2">F6/4559</f>
        <v>0.33099363895591138</v>
      </c>
      <c r="H6" s="3">
        <v>169</v>
      </c>
      <c r="I6" s="4">
        <f t="shared" ref="I6:I18" si="3">H6/461</f>
        <v>0.36659436008676788</v>
      </c>
    </row>
    <row r="7" spans="1:9" x14ac:dyDescent="0.2">
      <c r="A7" s="2" t="s">
        <v>57</v>
      </c>
      <c r="B7" s="3">
        <v>376</v>
      </c>
      <c r="C7" s="4">
        <f t="shared" si="0"/>
        <v>0.10083132207026012</v>
      </c>
      <c r="D7" s="3">
        <v>6</v>
      </c>
      <c r="E7" s="4">
        <f t="shared" si="1"/>
        <v>4.5454545454545456E-2</v>
      </c>
      <c r="F7" s="3">
        <v>485</v>
      </c>
      <c r="G7" s="4">
        <f t="shared" si="2"/>
        <v>0.10638297872340426</v>
      </c>
      <c r="H7" s="3">
        <v>38</v>
      </c>
      <c r="I7" s="4">
        <f t="shared" si="3"/>
        <v>8.2429501084598705E-2</v>
      </c>
    </row>
    <row r="8" spans="1:9" x14ac:dyDescent="0.2">
      <c r="A8" s="8" t="s">
        <v>26</v>
      </c>
      <c r="B8" s="3">
        <v>356</v>
      </c>
      <c r="C8" s="4">
        <f t="shared" si="0"/>
        <v>9.5467953875033526E-2</v>
      </c>
      <c r="D8" s="3">
        <v>28</v>
      </c>
      <c r="E8" s="4">
        <f t="shared" si="1"/>
        <v>0.21212121212121213</v>
      </c>
      <c r="F8" s="3">
        <v>477</v>
      </c>
      <c r="G8" s="4">
        <f t="shared" si="2"/>
        <v>0.10462820794033779</v>
      </c>
      <c r="H8" s="3">
        <v>78</v>
      </c>
      <c r="I8" s="4">
        <f t="shared" si="3"/>
        <v>0.16919739696312364</v>
      </c>
    </row>
    <row r="9" spans="1:9" x14ac:dyDescent="0.2">
      <c r="A9" s="8" t="s">
        <v>33</v>
      </c>
      <c r="B9" s="3">
        <v>281</v>
      </c>
      <c r="C9" s="4">
        <f t="shared" si="0"/>
        <v>7.5355323142933764E-2</v>
      </c>
      <c r="D9" s="3">
        <v>0</v>
      </c>
      <c r="E9" s="4">
        <f t="shared" si="1"/>
        <v>0</v>
      </c>
      <c r="F9" s="3">
        <v>386</v>
      </c>
      <c r="G9" s="4">
        <f t="shared" si="2"/>
        <v>8.4667690282956787E-2</v>
      </c>
      <c r="H9" s="3">
        <v>8</v>
      </c>
      <c r="I9" s="4">
        <f t="shared" si="3"/>
        <v>1.735357917570499E-2</v>
      </c>
    </row>
    <row r="10" spans="1:9" x14ac:dyDescent="0.2">
      <c r="A10" s="2" t="s">
        <v>60</v>
      </c>
      <c r="B10" s="3">
        <v>266</v>
      </c>
      <c r="C10" s="4">
        <f t="shared" si="0"/>
        <v>7.1332796996513806E-2</v>
      </c>
      <c r="D10" s="3">
        <v>5</v>
      </c>
      <c r="E10" s="4">
        <f t="shared" si="1"/>
        <v>3.787878787878788E-2</v>
      </c>
      <c r="F10" s="3">
        <v>355</v>
      </c>
      <c r="G10" s="4">
        <f t="shared" si="2"/>
        <v>7.7867953498574255E-2</v>
      </c>
      <c r="H10" s="3">
        <v>22</v>
      </c>
      <c r="I10" s="4">
        <f t="shared" si="3"/>
        <v>4.7722342733188719E-2</v>
      </c>
    </row>
    <row r="11" spans="1:9" x14ac:dyDescent="0.2">
      <c r="A11" s="2" t="s">
        <v>59</v>
      </c>
      <c r="B11" s="3">
        <v>133</v>
      </c>
      <c r="C11" s="4">
        <f t="shared" si="0"/>
        <v>3.5666398498256903E-2</v>
      </c>
      <c r="D11" s="3">
        <v>3</v>
      </c>
      <c r="E11" s="4">
        <f t="shared" si="1"/>
        <v>2.2727272727272728E-2</v>
      </c>
      <c r="F11" s="3">
        <v>172</v>
      </c>
      <c r="G11" s="4">
        <f t="shared" si="2"/>
        <v>3.7727571835928932E-2</v>
      </c>
      <c r="H11" s="3">
        <v>11</v>
      </c>
      <c r="I11" s="4">
        <f t="shared" si="3"/>
        <v>2.3861171366594359E-2</v>
      </c>
    </row>
    <row r="12" spans="1:9" x14ac:dyDescent="0.2">
      <c r="A12" s="8" t="s">
        <v>39</v>
      </c>
      <c r="B12" s="3">
        <v>128</v>
      </c>
      <c r="C12" s="4">
        <f t="shared" si="0"/>
        <v>3.4325556449450255E-2</v>
      </c>
      <c r="D12" s="3">
        <v>10</v>
      </c>
      <c r="E12" s="4">
        <f t="shared" si="1"/>
        <v>7.575757575757576E-2</v>
      </c>
      <c r="F12" s="3">
        <v>122</v>
      </c>
      <c r="G12" s="4">
        <f t="shared" si="2"/>
        <v>2.6760254441763543E-2</v>
      </c>
      <c r="H12" s="3">
        <v>20</v>
      </c>
      <c r="I12" s="4">
        <f t="shared" si="3"/>
        <v>4.3383947939262472E-2</v>
      </c>
    </row>
    <row r="13" spans="1:9" x14ac:dyDescent="0.2">
      <c r="A13" s="2" t="s">
        <v>61</v>
      </c>
      <c r="B13" s="3">
        <v>53</v>
      </c>
      <c r="C13" s="4">
        <f t="shared" si="0"/>
        <v>1.4212925717350496E-2</v>
      </c>
      <c r="D13" s="3">
        <v>4</v>
      </c>
      <c r="E13" s="4">
        <f t="shared" si="1"/>
        <v>3.0303030303030304E-2</v>
      </c>
      <c r="F13" s="3">
        <v>74</v>
      </c>
      <c r="G13" s="4">
        <f t="shared" si="2"/>
        <v>1.6231629743364773E-2</v>
      </c>
      <c r="H13" s="3">
        <v>11</v>
      </c>
      <c r="I13" s="4">
        <f t="shared" si="3"/>
        <v>2.3861171366594359E-2</v>
      </c>
    </row>
    <row r="14" spans="1:9" x14ac:dyDescent="0.2">
      <c r="A14" s="2" t="s">
        <v>62</v>
      </c>
      <c r="B14" s="3">
        <v>32</v>
      </c>
      <c r="C14" s="4">
        <f t="shared" si="0"/>
        <v>8.5813891123625637E-3</v>
      </c>
      <c r="D14" s="3">
        <v>3</v>
      </c>
      <c r="E14" s="4">
        <f t="shared" si="1"/>
        <v>2.2727272727272728E-2</v>
      </c>
      <c r="F14" s="3">
        <v>36</v>
      </c>
      <c r="G14" s="4">
        <f t="shared" si="2"/>
        <v>7.896468523799079E-3</v>
      </c>
      <c r="H14" s="3">
        <v>4</v>
      </c>
      <c r="I14" s="4">
        <f t="shared" si="3"/>
        <v>8.6767895878524948E-3</v>
      </c>
    </row>
    <row r="15" spans="1:9" x14ac:dyDescent="0.2">
      <c r="A15" s="8" t="s">
        <v>58</v>
      </c>
      <c r="B15" s="3">
        <v>30</v>
      </c>
      <c r="C15" s="4">
        <f t="shared" si="0"/>
        <v>8.0450522928399038E-3</v>
      </c>
      <c r="D15" s="3">
        <v>1</v>
      </c>
      <c r="E15" s="4">
        <f t="shared" si="1"/>
        <v>7.575757575757576E-3</v>
      </c>
      <c r="F15" s="3">
        <v>39</v>
      </c>
      <c r="G15" s="4">
        <f t="shared" si="2"/>
        <v>8.5545075674490021E-3</v>
      </c>
      <c r="H15" s="3">
        <v>4</v>
      </c>
      <c r="I15" s="4">
        <f t="shared" si="3"/>
        <v>8.6767895878524948E-3</v>
      </c>
    </row>
    <row r="16" spans="1:9" x14ac:dyDescent="0.2">
      <c r="A16" s="8" t="s">
        <v>15</v>
      </c>
      <c r="B16" s="3">
        <v>20</v>
      </c>
      <c r="C16" s="4">
        <f t="shared" si="0"/>
        <v>5.3633681952266025E-3</v>
      </c>
      <c r="D16" s="3">
        <v>0</v>
      </c>
      <c r="E16" s="4">
        <f t="shared" si="1"/>
        <v>0</v>
      </c>
      <c r="F16" s="3">
        <v>29</v>
      </c>
      <c r="G16" s="4">
        <f t="shared" si="2"/>
        <v>6.3610440886159242E-3</v>
      </c>
      <c r="H16" s="3">
        <v>3</v>
      </c>
      <c r="I16" s="4">
        <f t="shared" si="3"/>
        <v>6.5075921908893707E-3</v>
      </c>
    </row>
    <row r="17" spans="1:9" x14ac:dyDescent="0.2">
      <c r="A17" s="2" t="s">
        <v>63</v>
      </c>
      <c r="B17" s="3">
        <v>10</v>
      </c>
      <c r="C17" s="4">
        <f t="shared" si="0"/>
        <v>2.6816840976133013E-3</v>
      </c>
      <c r="D17" s="3">
        <v>3</v>
      </c>
      <c r="E17" s="4">
        <f t="shared" si="1"/>
        <v>2.2727272727272728E-2</v>
      </c>
      <c r="F17" s="3">
        <v>13</v>
      </c>
      <c r="G17" s="4">
        <f t="shared" si="2"/>
        <v>2.8515025224830006E-3</v>
      </c>
      <c r="H17" s="3">
        <v>3</v>
      </c>
      <c r="I17" s="4">
        <f t="shared" si="3"/>
        <v>6.5075921908893707E-3</v>
      </c>
    </row>
    <row r="18" spans="1:9" x14ac:dyDescent="0.2">
      <c r="A18" s="8" t="s">
        <v>27</v>
      </c>
      <c r="B18" s="3">
        <v>3</v>
      </c>
      <c r="C18" s="4">
        <f t="shared" si="0"/>
        <v>8.045052292839903E-4</v>
      </c>
      <c r="D18" s="3">
        <v>1</v>
      </c>
      <c r="E18" s="4">
        <f t="shared" si="1"/>
        <v>7.575757575757576E-3</v>
      </c>
      <c r="F18" s="3">
        <v>2</v>
      </c>
      <c r="G18" s="4">
        <f t="shared" si="2"/>
        <v>4.3869269576661551E-4</v>
      </c>
      <c r="H18" s="3">
        <v>1</v>
      </c>
      <c r="I18" s="4">
        <f t="shared" si="3"/>
        <v>2.1691973969631237E-3</v>
      </c>
    </row>
    <row r="19" spans="1:9" x14ac:dyDescent="0.2">
      <c r="A19" s="34" t="s">
        <v>41</v>
      </c>
      <c r="B19" s="3">
        <v>807</v>
      </c>
      <c r="C19" s="4">
        <f t="shared" ref="C19:C20" si="4">B19/3729</f>
        <v>0.21641190667739341</v>
      </c>
      <c r="D19" s="3">
        <v>44</v>
      </c>
      <c r="E19" s="4">
        <f t="shared" ref="E19:E20" si="5">D19/132</f>
        <v>0.33333333333333331</v>
      </c>
      <c r="F19" s="3">
        <v>860</v>
      </c>
      <c r="G19" s="4">
        <f t="shared" ref="G19:G20" si="6">F19/4559</f>
        <v>0.18863785917964465</v>
      </c>
      <c r="H19" s="3">
        <v>89</v>
      </c>
      <c r="I19" s="4">
        <f t="shared" ref="I19:I20" si="7">H19/461</f>
        <v>0.19305856832971802</v>
      </c>
    </row>
    <row r="20" spans="1:9" x14ac:dyDescent="0.2">
      <c r="A20" s="24" t="s">
        <v>66</v>
      </c>
      <c r="B20" s="21">
        <f>SUM(B6:B19)</f>
        <v>3729</v>
      </c>
      <c r="C20" s="9">
        <f t="shared" si="4"/>
        <v>1</v>
      </c>
      <c r="D20" s="21">
        <f>SUM(D6:D19)</f>
        <v>132</v>
      </c>
      <c r="E20" s="9">
        <f t="shared" si="5"/>
        <v>1</v>
      </c>
      <c r="F20" s="21">
        <f>SUM(F6:F19)</f>
        <v>4559</v>
      </c>
      <c r="G20" s="9">
        <f t="shared" si="6"/>
        <v>1</v>
      </c>
      <c r="H20" s="21">
        <f>SUM(H6:H19)</f>
        <v>461</v>
      </c>
      <c r="I20" s="9">
        <f t="shared" si="7"/>
        <v>1</v>
      </c>
    </row>
    <row r="21" spans="1:9" x14ac:dyDescent="0.2">
      <c r="B21" s="30"/>
      <c r="C21" s="30"/>
      <c r="D21" s="30"/>
      <c r="E21" s="30"/>
      <c r="F21" s="30"/>
      <c r="G21" s="30"/>
      <c r="H21" s="30"/>
    </row>
  </sheetData>
  <sortState ref="A6:I19">
    <sortCondition descending="1" ref="B6:B19"/>
    <sortCondition descending="1" ref="D6:D19"/>
    <sortCondition descending="1" ref="F6:F19"/>
    <sortCondition descending="1" ref="H6:H19"/>
  </sortState>
  <mergeCells count="4">
    <mergeCell ref="B4:C4"/>
    <mergeCell ref="D4:E4"/>
    <mergeCell ref="F4:G4"/>
    <mergeCell ref="H4:I4"/>
  </mergeCells>
  <pageMargins left="0.39370078740157483" right="0" top="0.39370078740157483" bottom="0.39370078740157483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1" sqref="A21"/>
    </sheetView>
  </sheetViews>
  <sheetFormatPr defaultRowHeight="12.75" x14ac:dyDescent="0.2"/>
  <cols>
    <col min="1" max="1" width="82.28515625" style="1" customWidth="1"/>
    <col min="2" max="9" width="7.7109375" style="1" customWidth="1"/>
    <col min="10" max="10" width="1" style="1" customWidth="1"/>
    <col min="11" max="16384" width="9.140625" style="1"/>
  </cols>
  <sheetData>
    <row r="1" spans="1:9" x14ac:dyDescent="0.2">
      <c r="A1" s="10" t="s">
        <v>64</v>
      </c>
    </row>
    <row r="5" spans="1:9" x14ac:dyDescent="0.2">
      <c r="B5" s="37" t="s">
        <v>0</v>
      </c>
      <c r="C5" s="37"/>
      <c r="D5" s="37" t="s">
        <v>1</v>
      </c>
      <c r="E5" s="37"/>
      <c r="F5" s="37" t="s">
        <v>3</v>
      </c>
      <c r="G5" s="37"/>
      <c r="H5" s="37" t="s">
        <v>52</v>
      </c>
      <c r="I5" s="37"/>
    </row>
    <row r="6" spans="1:9" x14ac:dyDescent="0.2">
      <c r="B6" s="26" t="s">
        <v>31</v>
      </c>
      <c r="C6" s="26" t="s">
        <v>2</v>
      </c>
      <c r="D6" s="26" t="s">
        <v>31</v>
      </c>
      <c r="E6" s="26" t="s">
        <v>2</v>
      </c>
      <c r="F6" s="26" t="s">
        <v>31</v>
      </c>
      <c r="G6" s="26" t="s">
        <v>2</v>
      </c>
      <c r="H6" s="26" t="s">
        <v>31</v>
      </c>
      <c r="I6" s="26" t="s">
        <v>2</v>
      </c>
    </row>
    <row r="7" spans="1:9" x14ac:dyDescent="0.2">
      <c r="A7" s="8" t="s">
        <v>35</v>
      </c>
      <c r="B7" s="3">
        <v>1194</v>
      </c>
      <c r="C7" s="4">
        <f t="shared" ref="C7:C19" si="0">B7/3975</f>
        <v>0.30037735849056602</v>
      </c>
      <c r="D7" s="3">
        <v>30</v>
      </c>
      <c r="E7" s="4">
        <f t="shared" ref="E7:E19" si="1">D7/150</f>
        <v>0.2</v>
      </c>
      <c r="F7" s="3">
        <v>1459</v>
      </c>
      <c r="G7" s="4">
        <f t="shared" ref="G7:G19" si="2">F7/4798</f>
        <v>0.30408503543142978</v>
      </c>
      <c r="H7" s="3">
        <v>169</v>
      </c>
      <c r="I7" s="4">
        <f t="shared" ref="I7:I19" si="3">H7/542</f>
        <v>0.31180811808118081</v>
      </c>
    </row>
    <row r="8" spans="1:9" x14ac:dyDescent="0.2">
      <c r="A8" s="2" t="s">
        <v>57</v>
      </c>
      <c r="B8" s="3">
        <v>401</v>
      </c>
      <c r="C8" s="4">
        <f t="shared" si="0"/>
        <v>0.10088050314465409</v>
      </c>
      <c r="D8" s="3">
        <v>7</v>
      </c>
      <c r="E8" s="4">
        <f t="shared" si="1"/>
        <v>4.6666666666666669E-2</v>
      </c>
      <c r="F8" s="3">
        <v>514</v>
      </c>
      <c r="G8" s="4">
        <f t="shared" si="2"/>
        <v>0.10712796998749478</v>
      </c>
      <c r="H8" s="3">
        <v>59</v>
      </c>
      <c r="I8" s="4">
        <f t="shared" si="3"/>
        <v>0.10885608856088561</v>
      </c>
    </row>
    <row r="9" spans="1:9" x14ac:dyDescent="0.2">
      <c r="A9" s="8" t="s">
        <v>26</v>
      </c>
      <c r="B9" s="3">
        <v>399</v>
      </c>
      <c r="C9" s="4">
        <f t="shared" si="0"/>
        <v>0.10037735849056603</v>
      </c>
      <c r="D9" s="3">
        <v>25</v>
      </c>
      <c r="E9" s="4">
        <f t="shared" si="1"/>
        <v>0.16666666666666666</v>
      </c>
      <c r="F9" s="3">
        <v>545</v>
      </c>
      <c r="G9" s="4">
        <f t="shared" si="2"/>
        <v>0.11358899541475614</v>
      </c>
      <c r="H9" s="3">
        <v>84</v>
      </c>
      <c r="I9" s="4">
        <f t="shared" si="3"/>
        <v>0.15498154981549817</v>
      </c>
    </row>
    <row r="10" spans="1:9" x14ac:dyDescent="0.2">
      <c r="A10" s="8" t="s">
        <v>33</v>
      </c>
      <c r="B10" s="3">
        <v>329</v>
      </c>
      <c r="C10" s="4">
        <f t="shared" si="0"/>
        <v>8.2767295597484275E-2</v>
      </c>
      <c r="D10" s="3">
        <v>0</v>
      </c>
      <c r="E10" s="4">
        <f t="shared" si="1"/>
        <v>0</v>
      </c>
      <c r="F10" s="3">
        <v>447</v>
      </c>
      <c r="G10" s="4">
        <f t="shared" si="2"/>
        <v>9.3163818257607334E-2</v>
      </c>
      <c r="H10" s="3">
        <v>11</v>
      </c>
      <c r="I10" s="4">
        <f t="shared" si="3"/>
        <v>2.0295202952029519E-2</v>
      </c>
    </row>
    <row r="11" spans="1:9" x14ac:dyDescent="0.2">
      <c r="A11" s="2" t="s">
        <v>60</v>
      </c>
      <c r="B11" s="3">
        <v>277</v>
      </c>
      <c r="C11" s="4">
        <f t="shared" si="0"/>
        <v>6.9685534591194975E-2</v>
      </c>
      <c r="D11" s="3">
        <v>4</v>
      </c>
      <c r="E11" s="4">
        <f t="shared" si="1"/>
        <v>2.6666666666666668E-2</v>
      </c>
      <c r="F11" s="3">
        <v>339</v>
      </c>
      <c r="G11" s="4">
        <f t="shared" si="2"/>
        <v>7.0654439349729051E-2</v>
      </c>
      <c r="H11" s="3">
        <v>18</v>
      </c>
      <c r="I11" s="4">
        <f t="shared" si="3"/>
        <v>3.3210332103321034E-2</v>
      </c>
    </row>
    <row r="12" spans="1:9" x14ac:dyDescent="0.2">
      <c r="A12" s="2" t="s">
        <v>59</v>
      </c>
      <c r="B12" s="3">
        <v>179</v>
      </c>
      <c r="C12" s="4">
        <f t="shared" si="0"/>
        <v>4.5031446540880503E-2</v>
      </c>
      <c r="D12" s="3">
        <v>2</v>
      </c>
      <c r="E12" s="4">
        <f t="shared" si="1"/>
        <v>1.3333333333333334E-2</v>
      </c>
      <c r="F12" s="3">
        <v>231</v>
      </c>
      <c r="G12" s="4">
        <f t="shared" si="2"/>
        <v>4.8145060441850768E-2</v>
      </c>
      <c r="H12" s="3">
        <v>11</v>
      </c>
      <c r="I12" s="4">
        <f t="shared" si="3"/>
        <v>2.0295202952029519E-2</v>
      </c>
    </row>
    <row r="13" spans="1:9" x14ac:dyDescent="0.2">
      <c r="A13" s="8" t="s">
        <v>39</v>
      </c>
      <c r="B13" s="3">
        <v>125</v>
      </c>
      <c r="C13" s="4">
        <f t="shared" si="0"/>
        <v>3.1446540880503145E-2</v>
      </c>
      <c r="D13" s="3">
        <v>10</v>
      </c>
      <c r="E13" s="4">
        <f t="shared" si="1"/>
        <v>6.6666666666666666E-2</v>
      </c>
      <c r="F13" s="3">
        <v>119</v>
      </c>
      <c r="G13" s="4">
        <f t="shared" si="2"/>
        <v>2.4802000833680702E-2</v>
      </c>
      <c r="H13" s="3">
        <v>19</v>
      </c>
      <c r="I13" s="4">
        <f t="shared" si="3"/>
        <v>3.5055350553505532E-2</v>
      </c>
    </row>
    <row r="14" spans="1:9" x14ac:dyDescent="0.2">
      <c r="A14" s="2" t="s">
        <v>61</v>
      </c>
      <c r="B14" s="3">
        <v>46</v>
      </c>
      <c r="C14" s="4">
        <f t="shared" si="0"/>
        <v>1.1572327044025157E-2</v>
      </c>
      <c r="D14" s="3">
        <v>3</v>
      </c>
      <c r="E14" s="4">
        <f t="shared" si="1"/>
        <v>0.02</v>
      </c>
      <c r="F14" s="3">
        <v>55</v>
      </c>
      <c r="G14" s="4">
        <f t="shared" si="2"/>
        <v>1.1463109629012088E-2</v>
      </c>
      <c r="H14" s="3">
        <v>7</v>
      </c>
      <c r="I14" s="4">
        <f t="shared" si="3"/>
        <v>1.2915129151291513E-2</v>
      </c>
    </row>
    <row r="15" spans="1:9" x14ac:dyDescent="0.2">
      <c r="A15" s="8" t="s">
        <v>58</v>
      </c>
      <c r="B15" s="3">
        <v>28</v>
      </c>
      <c r="C15" s="4">
        <f t="shared" si="0"/>
        <v>7.0440251572327041E-3</v>
      </c>
      <c r="D15" s="3">
        <v>2</v>
      </c>
      <c r="E15" s="4">
        <f t="shared" si="1"/>
        <v>1.3333333333333334E-2</v>
      </c>
      <c r="F15" s="3">
        <v>35</v>
      </c>
      <c r="G15" s="4">
        <f t="shared" si="2"/>
        <v>7.2947061275531475E-3</v>
      </c>
      <c r="H15" s="3">
        <v>9</v>
      </c>
      <c r="I15" s="4">
        <f t="shared" si="3"/>
        <v>1.6605166051660517E-2</v>
      </c>
    </row>
    <row r="16" spans="1:9" x14ac:dyDescent="0.2">
      <c r="A16" s="8" t="s">
        <v>15</v>
      </c>
      <c r="B16" s="3">
        <v>23</v>
      </c>
      <c r="C16" s="4">
        <f t="shared" si="0"/>
        <v>5.7861635220125785E-3</v>
      </c>
      <c r="D16" s="3">
        <v>0</v>
      </c>
      <c r="E16" s="4">
        <f t="shared" si="1"/>
        <v>0</v>
      </c>
      <c r="F16" s="3">
        <v>38</v>
      </c>
      <c r="G16" s="4">
        <f t="shared" si="2"/>
        <v>7.919966652771988E-3</v>
      </c>
      <c r="H16" s="3">
        <v>2</v>
      </c>
      <c r="I16" s="4">
        <f t="shared" si="3"/>
        <v>3.6900369003690036E-3</v>
      </c>
    </row>
    <row r="17" spans="1:9" x14ac:dyDescent="0.2">
      <c r="A17" s="2" t="s">
        <v>62</v>
      </c>
      <c r="B17" s="3">
        <v>13</v>
      </c>
      <c r="C17" s="4">
        <f t="shared" si="0"/>
        <v>3.2704402515723271E-3</v>
      </c>
      <c r="D17" s="3">
        <v>1</v>
      </c>
      <c r="E17" s="4">
        <f t="shared" si="1"/>
        <v>6.6666666666666671E-3</v>
      </c>
      <c r="F17" s="3">
        <v>17</v>
      </c>
      <c r="G17" s="4">
        <f t="shared" si="2"/>
        <v>3.5431429762401E-3</v>
      </c>
      <c r="H17" s="3">
        <v>1</v>
      </c>
      <c r="I17" s="4">
        <f t="shared" si="3"/>
        <v>1.8450184501845018E-3</v>
      </c>
    </row>
    <row r="18" spans="1:9" x14ac:dyDescent="0.2">
      <c r="A18" s="2" t="s">
        <v>63</v>
      </c>
      <c r="B18" s="3">
        <v>7</v>
      </c>
      <c r="C18" s="4">
        <f t="shared" si="0"/>
        <v>1.761006289308176E-3</v>
      </c>
      <c r="D18" s="3">
        <v>0</v>
      </c>
      <c r="E18" s="4">
        <f t="shared" si="1"/>
        <v>0</v>
      </c>
      <c r="F18" s="3">
        <v>8</v>
      </c>
      <c r="G18" s="4">
        <f t="shared" si="2"/>
        <v>1.6673614005835765E-3</v>
      </c>
      <c r="H18" s="3">
        <v>1</v>
      </c>
      <c r="I18" s="4">
        <f t="shared" si="3"/>
        <v>1.8450184501845018E-3</v>
      </c>
    </row>
    <row r="19" spans="1:9" x14ac:dyDescent="0.2">
      <c r="A19" s="2" t="s">
        <v>65</v>
      </c>
      <c r="B19" s="3">
        <v>1</v>
      </c>
      <c r="C19" s="4">
        <f t="shared" si="0"/>
        <v>2.5157232704402514E-4</v>
      </c>
      <c r="D19" s="3">
        <v>0</v>
      </c>
      <c r="E19" s="4">
        <f t="shared" si="1"/>
        <v>0</v>
      </c>
      <c r="F19" s="3">
        <v>1</v>
      </c>
      <c r="G19" s="4">
        <f t="shared" si="2"/>
        <v>2.0842017507294707E-4</v>
      </c>
      <c r="H19" s="3">
        <v>0</v>
      </c>
      <c r="I19" s="4">
        <f t="shared" si="3"/>
        <v>0</v>
      </c>
    </row>
    <row r="20" spans="1:9" s="32" customFormat="1" x14ac:dyDescent="0.2">
      <c r="A20" s="34" t="s">
        <v>41</v>
      </c>
      <c r="B20" s="34">
        <v>953</v>
      </c>
      <c r="C20" s="16">
        <f t="shared" ref="C20:C21" si="4">B20/3975</f>
        <v>0.23974842767295598</v>
      </c>
      <c r="D20" s="34">
        <v>66</v>
      </c>
      <c r="E20" s="16">
        <f t="shared" ref="E20:E21" si="5">D20/150</f>
        <v>0.44</v>
      </c>
      <c r="F20" s="34">
        <v>990</v>
      </c>
      <c r="G20" s="16">
        <f t="shared" ref="G20:G21" si="6">F20/4798</f>
        <v>0.20633597332221759</v>
      </c>
      <c r="H20" s="34">
        <v>151</v>
      </c>
      <c r="I20" s="16">
        <f t="shared" ref="I20:I21" si="7">H20/542</f>
        <v>0.27859778597785978</v>
      </c>
    </row>
    <row r="21" spans="1:9" x14ac:dyDescent="0.2">
      <c r="A21" s="33" t="s">
        <v>4</v>
      </c>
      <c r="B21" s="21">
        <f>SUM(B7:B20)</f>
        <v>3975</v>
      </c>
      <c r="C21" s="9">
        <f t="shared" si="4"/>
        <v>1</v>
      </c>
      <c r="D21" s="21">
        <f>SUM(D7:D20)</f>
        <v>150</v>
      </c>
      <c r="E21" s="9">
        <f t="shared" si="5"/>
        <v>1</v>
      </c>
      <c r="F21" s="21">
        <f>SUM(F7:F20)</f>
        <v>4798</v>
      </c>
      <c r="G21" s="9">
        <f t="shared" si="6"/>
        <v>1</v>
      </c>
      <c r="H21" s="21">
        <f>SUM(H7:H20)</f>
        <v>542</v>
      </c>
      <c r="I21" s="9">
        <f t="shared" si="7"/>
        <v>1</v>
      </c>
    </row>
    <row r="22" spans="1:9" x14ac:dyDescent="0.2">
      <c r="B22" s="30"/>
      <c r="C22" s="31"/>
      <c r="F22" s="30"/>
      <c r="G22" s="31"/>
      <c r="H22" s="30"/>
    </row>
  </sheetData>
  <sortState ref="A4:I15">
    <sortCondition descending="1" ref="B4:B15"/>
  </sortState>
  <mergeCells count="4">
    <mergeCell ref="B5:C5"/>
    <mergeCell ref="D5:E5"/>
    <mergeCell ref="F5:G5"/>
    <mergeCell ref="H5:I5"/>
  </mergeCells>
  <pageMargins left="0.39370078740157483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5" sqref="A25"/>
    </sheetView>
  </sheetViews>
  <sheetFormatPr defaultRowHeight="12.75" x14ac:dyDescent="0.2"/>
  <cols>
    <col min="1" max="1" width="56.5703125" style="27" customWidth="1"/>
    <col min="2" max="9" width="8.85546875" style="1" customWidth="1"/>
    <col min="10" max="16384" width="9.140625" style="1"/>
  </cols>
  <sheetData>
    <row r="1" spans="1:9" x14ac:dyDescent="0.2">
      <c r="A1" s="10" t="s">
        <v>56</v>
      </c>
    </row>
    <row r="3" spans="1:9" x14ac:dyDescent="0.2">
      <c r="A3" s="40" t="s">
        <v>42</v>
      </c>
      <c r="B3" s="38" t="s">
        <v>0</v>
      </c>
      <c r="C3" s="39"/>
      <c r="D3" s="38" t="s">
        <v>1</v>
      </c>
      <c r="E3" s="39"/>
      <c r="F3" s="38" t="s">
        <v>3</v>
      </c>
      <c r="G3" s="39"/>
      <c r="H3" s="38" t="s">
        <v>52</v>
      </c>
      <c r="I3" s="39"/>
    </row>
    <row r="4" spans="1:9" x14ac:dyDescent="0.2">
      <c r="A4" s="41"/>
      <c r="B4" s="25" t="s">
        <v>31</v>
      </c>
      <c r="C4" s="25" t="s">
        <v>2</v>
      </c>
      <c r="D4" s="25" t="s">
        <v>31</v>
      </c>
      <c r="E4" s="25" t="s">
        <v>2</v>
      </c>
      <c r="F4" s="25" t="s">
        <v>31</v>
      </c>
      <c r="G4" s="25" t="s">
        <v>2</v>
      </c>
      <c r="H4" s="25" t="s">
        <v>31</v>
      </c>
      <c r="I4" s="25" t="s">
        <v>2</v>
      </c>
    </row>
    <row r="5" spans="1:9" x14ac:dyDescent="0.2">
      <c r="A5" s="8" t="s">
        <v>35</v>
      </c>
      <c r="B5" s="3">
        <v>850</v>
      </c>
      <c r="C5" s="4">
        <f>B5/3875</f>
        <v>0.21935483870967742</v>
      </c>
      <c r="D5" s="3">
        <v>27</v>
      </c>
      <c r="E5" s="4">
        <f>D5/136</f>
        <v>0.19852941176470587</v>
      </c>
      <c r="F5" s="3">
        <v>1037</v>
      </c>
      <c r="G5" s="4">
        <f>F5/4824</f>
        <v>0.21496683250414594</v>
      </c>
      <c r="H5" s="3">
        <v>93</v>
      </c>
      <c r="I5" s="4">
        <f>H5/496</f>
        <v>0.1875</v>
      </c>
    </row>
    <row r="6" spans="1:9" x14ac:dyDescent="0.2">
      <c r="A6" s="8" t="s">
        <v>26</v>
      </c>
      <c r="B6" s="3">
        <v>364</v>
      </c>
      <c r="C6" s="4">
        <f t="shared" ref="C6:C32" si="0">B6/3875</f>
        <v>9.3935483870967743E-2</v>
      </c>
      <c r="D6" s="3">
        <v>17</v>
      </c>
      <c r="E6" s="4">
        <f t="shared" ref="E6:E33" si="1">D6/136</f>
        <v>0.125</v>
      </c>
      <c r="F6" s="3">
        <v>524</v>
      </c>
      <c r="G6" s="4">
        <f t="shared" ref="G6:G33" si="2">F6/4824</f>
        <v>0.10862354892205639</v>
      </c>
      <c r="H6" s="3">
        <v>90</v>
      </c>
      <c r="I6" s="4">
        <f t="shared" ref="I6:I33" si="3">H6/496</f>
        <v>0.18145161290322581</v>
      </c>
    </row>
    <row r="7" spans="1:9" x14ac:dyDescent="0.2">
      <c r="A7" s="8" t="s">
        <v>8</v>
      </c>
      <c r="B7" s="3">
        <v>331</v>
      </c>
      <c r="C7" s="4">
        <f t="shared" si="0"/>
        <v>8.5419354838709674E-2</v>
      </c>
      <c r="D7" s="3">
        <v>4</v>
      </c>
      <c r="E7" s="4">
        <f t="shared" si="1"/>
        <v>2.9411764705882353E-2</v>
      </c>
      <c r="F7" s="3">
        <v>446</v>
      </c>
      <c r="G7" s="4">
        <f t="shared" si="2"/>
        <v>9.2454394693200659E-2</v>
      </c>
      <c r="H7" s="3">
        <v>32</v>
      </c>
      <c r="I7" s="4">
        <f t="shared" si="3"/>
        <v>6.4516129032258063E-2</v>
      </c>
    </row>
    <row r="8" spans="1:9" x14ac:dyDescent="0.2">
      <c r="A8" s="8" t="s">
        <v>33</v>
      </c>
      <c r="B8" s="3">
        <v>269</v>
      </c>
      <c r="C8" s="4">
        <f t="shared" si="0"/>
        <v>6.9419354838709674E-2</v>
      </c>
      <c r="D8" s="3">
        <v>0</v>
      </c>
      <c r="E8" s="4">
        <f t="shared" si="1"/>
        <v>0</v>
      </c>
      <c r="F8" s="3">
        <v>355</v>
      </c>
      <c r="G8" s="4">
        <f t="shared" si="2"/>
        <v>7.359038142620232E-2</v>
      </c>
      <c r="H8" s="3">
        <v>7</v>
      </c>
      <c r="I8" s="4">
        <f t="shared" si="3"/>
        <v>1.4112903225806451E-2</v>
      </c>
    </row>
    <row r="9" spans="1:9" x14ac:dyDescent="0.2">
      <c r="A9" s="8" t="s">
        <v>36</v>
      </c>
      <c r="B9" s="3">
        <v>182</v>
      </c>
      <c r="C9" s="4">
        <f t="shared" si="0"/>
        <v>4.6967741935483871E-2</v>
      </c>
      <c r="D9" s="3">
        <v>1</v>
      </c>
      <c r="E9" s="4">
        <f t="shared" si="1"/>
        <v>7.3529411764705881E-3</v>
      </c>
      <c r="F9" s="3">
        <v>236</v>
      </c>
      <c r="G9" s="4">
        <f t="shared" si="2"/>
        <v>4.8922056384742951E-2</v>
      </c>
      <c r="H9" s="3">
        <v>26</v>
      </c>
      <c r="I9" s="4">
        <f t="shared" si="3"/>
        <v>5.2419354838709679E-2</v>
      </c>
    </row>
    <row r="10" spans="1:9" x14ac:dyDescent="0.2">
      <c r="A10" s="8" t="s">
        <v>39</v>
      </c>
      <c r="B10" s="3">
        <v>91</v>
      </c>
      <c r="C10" s="4">
        <f t="shared" si="0"/>
        <v>2.3483870967741936E-2</v>
      </c>
      <c r="D10" s="3">
        <v>9</v>
      </c>
      <c r="E10" s="4">
        <f t="shared" si="1"/>
        <v>6.6176470588235295E-2</v>
      </c>
      <c r="F10" s="3">
        <v>84</v>
      </c>
      <c r="G10" s="4">
        <f t="shared" si="2"/>
        <v>1.7412935323383085E-2</v>
      </c>
      <c r="H10" s="3">
        <v>20</v>
      </c>
      <c r="I10" s="4">
        <f t="shared" si="3"/>
        <v>4.0322580645161289E-2</v>
      </c>
    </row>
    <row r="11" spans="1:9" x14ac:dyDescent="0.2">
      <c r="A11" s="8" t="s">
        <v>12</v>
      </c>
      <c r="B11" s="3">
        <v>70</v>
      </c>
      <c r="C11" s="4">
        <f t="shared" si="0"/>
        <v>1.806451612903226E-2</v>
      </c>
      <c r="D11" s="3">
        <v>0</v>
      </c>
      <c r="E11" s="4">
        <f t="shared" si="1"/>
        <v>0</v>
      </c>
      <c r="F11" s="3">
        <v>95</v>
      </c>
      <c r="G11" s="4">
        <f t="shared" si="2"/>
        <v>1.9693200663349918E-2</v>
      </c>
      <c r="H11" s="3">
        <v>4</v>
      </c>
      <c r="I11" s="4">
        <f t="shared" si="3"/>
        <v>8.0645161290322578E-3</v>
      </c>
    </row>
    <row r="12" spans="1:9" x14ac:dyDescent="0.2">
      <c r="A12" s="8" t="s">
        <v>28</v>
      </c>
      <c r="B12" s="3">
        <v>26</v>
      </c>
      <c r="C12" s="4">
        <f t="shared" si="0"/>
        <v>6.7096774193548389E-3</v>
      </c>
      <c r="D12" s="3">
        <v>0</v>
      </c>
      <c r="E12" s="4">
        <f t="shared" si="1"/>
        <v>0</v>
      </c>
      <c r="F12" s="3">
        <v>26</v>
      </c>
      <c r="G12" s="4">
        <f t="shared" si="2"/>
        <v>5.3897180762852402E-3</v>
      </c>
      <c r="H12" s="3">
        <v>4</v>
      </c>
      <c r="I12" s="4">
        <f t="shared" si="3"/>
        <v>8.0645161290322578E-3</v>
      </c>
    </row>
    <row r="13" spans="1:9" x14ac:dyDescent="0.2">
      <c r="A13" s="8" t="s">
        <v>11</v>
      </c>
      <c r="B13" s="3">
        <v>22</v>
      </c>
      <c r="C13" s="4">
        <f t="shared" si="0"/>
        <v>5.67741935483871E-3</v>
      </c>
      <c r="D13" s="3">
        <v>0</v>
      </c>
      <c r="E13" s="4">
        <f t="shared" si="1"/>
        <v>0</v>
      </c>
      <c r="F13" s="3">
        <v>25</v>
      </c>
      <c r="G13" s="4">
        <f t="shared" si="2"/>
        <v>5.1824212271973464E-3</v>
      </c>
      <c r="H13" s="3">
        <v>1</v>
      </c>
      <c r="I13" s="4">
        <f t="shared" si="3"/>
        <v>2.0161290322580645E-3</v>
      </c>
    </row>
    <row r="14" spans="1:9" x14ac:dyDescent="0.2">
      <c r="A14" s="8" t="s">
        <v>40</v>
      </c>
      <c r="B14" s="3">
        <v>17</v>
      </c>
      <c r="C14" s="4">
        <f t="shared" si="0"/>
        <v>4.3870967741935487E-3</v>
      </c>
      <c r="D14" s="3">
        <v>0</v>
      </c>
      <c r="E14" s="4">
        <f t="shared" si="1"/>
        <v>0</v>
      </c>
      <c r="F14" s="3">
        <v>25</v>
      </c>
      <c r="G14" s="4">
        <f t="shared" si="2"/>
        <v>5.1824212271973464E-3</v>
      </c>
      <c r="H14" s="3">
        <v>5</v>
      </c>
      <c r="I14" s="4">
        <f t="shared" si="3"/>
        <v>1.0080645161290322E-2</v>
      </c>
    </row>
    <row r="15" spans="1:9" x14ac:dyDescent="0.2">
      <c r="A15" s="8" t="s">
        <v>10</v>
      </c>
      <c r="B15" s="3">
        <v>17</v>
      </c>
      <c r="C15" s="4">
        <f t="shared" si="0"/>
        <v>4.3870967741935487E-3</v>
      </c>
      <c r="D15" s="3">
        <v>1</v>
      </c>
      <c r="E15" s="4">
        <f t="shared" si="1"/>
        <v>7.3529411764705881E-3</v>
      </c>
      <c r="F15" s="3">
        <v>22</v>
      </c>
      <c r="G15" s="4">
        <f t="shared" si="2"/>
        <v>4.5605306799336651E-3</v>
      </c>
      <c r="H15" s="3">
        <v>4</v>
      </c>
      <c r="I15" s="4">
        <f t="shared" si="3"/>
        <v>8.0645161290322578E-3</v>
      </c>
    </row>
    <row r="16" spans="1:9" x14ac:dyDescent="0.2">
      <c r="A16" s="8" t="s">
        <v>23</v>
      </c>
      <c r="B16" s="3">
        <v>17</v>
      </c>
      <c r="C16" s="4">
        <f t="shared" si="0"/>
        <v>4.3870967741935487E-3</v>
      </c>
      <c r="D16" s="3">
        <v>0</v>
      </c>
      <c r="E16" s="4">
        <f t="shared" si="1"/>
        <v>0</v>
      </c>
      <c r="F16" s="3">
        <v>19</v>
      </c>
      <c r="G16" s="4">
        <f t="shared" si="2"/>
        <v>3.9386401326699837E-3</v>
      </c>
      <c r="H16" s="3">
        <v>2</v>
      </c>
      <c r="I16" s="4">
        <f t="shared" si="3"/>
        <v>4.0322580645161289E-3</v>
      </c>
    </row>
    <row r="17" spans="1:9" x14ac:dyDescent="0.2">
      <c r="A17" s="8" t="s">
        <v>25</v>
      </c>
      <c r="B17" s="3">
        <v>12</v>
      </c>
      <c r="C17" s="4">
        <f t="shared" si="0"/>
        <v>3.096774193548387E-3</v>
      </c>
      <c r="D17" s="3">
        <v>0</v>
      </c>
      <c r="E17" s="4">
        <f t="shared" si="1"/>
        <v>0</v>
      </c>
      <c r="F17" s="3">
        <v>12</v>
      </c>
      <c r="G17" s="4">
        <f t="shared" si="2"/>
        <v>2.4875621890547263E-3</v>
      </c>
      <c r="H17" s="3">
        <v>1</v>
      </c>
      <c r="I17" s="4">
        <f t="shared" si="3"/>
        <v>2.0161290322580645E-3</v>
      </c>
    </row>
    <row r="18" spans="1:9" x14ac:dyDescent="0.2">
      <c r="A18" s="8" t="s">
        <v>30</v>
      </c>
      <c r="B18" s="3">
        <v>11</v>
      </c>
      <c r="C18" s="4">
        <f t="shared" si="0"/>
        <v>2.838709677419355E-3</v>
      </c>
      <c r="D18" s="3">
        <v>0</v>
      </c>
      <c r="E18" s="4">
        <f t="shared" si="1"/>
        <v>0</v>
      </c>
      <c r="F18" s="3">
        <v>11</v>
      </c>
      <c r="G18" s="4">
        <f t="shared" si="2"/>
        <v>2.2802653399668325E-3</v>
      </c>
      <c r="H18" s="3">
        <v>3</v>
      </c>
      <c r="I18" s="4">
        <f t="shared" si="3"/>
        <v>6.0483870967741934E-3</v>
      </c>
    </row>
    <row r="19" spans="1:9" x14ac:dyDescent="0.2">
      <c r="A19" s="8" t="s">
        <v>22</v>
      </c>
      <c r="B19" s="3">
        <v>11</v>
      </c>
      <c r="C19" s="4">
        <f t="shared" si="0"/>
        <v>2.838709677419355E-3</v>
      </c>
      <c r="D19" s="3">
        <v>0</v>
      </c>
      <c r="E19" s="4">
        <f t="shared" si="1"/>
        <v>0</v>
      </c>
      <c r="F19" s="3">
        <v>16</v>
      </c>
      <c r="G19" s="4">
        <f t="shared" si="2"/>
        <v>3.3167495854063019E-3</v>
      </c>
      <c r="H19" s="3">
        <v>0</v>
      </c>
      <c r="I19" s="4">
        <f t="shared" si="3"/>
        <v>0</v>
      </c>
    </row>
    <row r="20" spans="1:9" x14ac:dyDescent="0.2">
      <c r="A20" s="8" t="s">
        <v>37</v>
      </c>
      <c r="B20" s="3">
        <v>11</v>
      </c>
      <c r="C20" s="4">
        <f t="shared" si="0"/>
        <v>2.838709677419355E-3</v>
      </c>
      <c r="D20" s="3">
        <v>1</v>
      </c>
      <c r="E20" s="4">
        <f t="shared" si="1"/>
        <v>7.3529411764705881E-3</v>
      </c>
      <c r="F20" s="3">
        <v>12</v>
      </c>
      <c r="G20" s="4">
        <f t="shared" si="2"/>
        <v>2.4875621890547263E-3</v>
      </c>
      <c r="H20" s="3">
        <v>2</v>
      </c>
      <c r="I20" s="4">
        <f t="shared" si="3"/>
        <v>4.0322580645161289E-3</v>
      </c>
    </row>
    <row r="21" spans="1:9" x14ac:dyDescent="0.2">
      <c r="A21" s="8" t="s">
        <v>15</v>
      </c>
      <c r="B21" s="3">
        <v>9</v>
      </c>
      <c r="C21" s="4">
        <f t="shared" si="0"/>
        <v>2.3225806451612901E-3</v>
      </c>
      <c r="D21" s="3">
        <v>0</v>
      </c>
      <c r="E21" s="4">
        <f t="shared" si="1"/>
        <v>0</v>
      </c>
      <c r="F21" s="3">
        <v>12</v>
      </c>
      <c r="G21" s="4">
        <f t="shared" si="2"/>
        <v>2.4875621890547263E-3</v>
      </c>
      <c r="H21" s="3">
        <v>1</v>
      </c>
      <c r="I21" s="4">
        <f t="shared" si="3"/>
        <v>2.0161290322580645E-3</v>
      </c>
    </row>
    <row r="22" spans="1:9" x14ac:dyDescent="0.2">
      <c r="A22" s="8" t="s">
        <v>7</v>
      </c>
      <c r="B22" s="3">
        <v>8</v>
      </c>
      <c r="C22" s="4">
        <f t="shared" si="0"/>
        <v>2.0645161290322581E-3</v>
      </c>
      <c r="D22" s="3">
        <v>1</v>
      </c>
      <c r="E22" s="4">
        <f t="shared" si="1"/>
        <v>7.3529411764705881E-3</v>
      </c>
      <c r="F22" s="3">
        <v>10</v>
      </c>
      <c r="G22" s="4">
        <f t="shared" si="2"/>
        <v>2.0729684908789387E-3</v>
      </c>
      <c r="H22" s="3">
        <v>1</v>
      </c>
      <c r="I22" s="4">
        <f t="shared" si="3"/>
        <v>2.0161290322580645E-3</v>
      </c>
    </row>
    <row r="23" spans="1:9" x14ac:dyDescent="0.2">
      <c r="A23" s="8" t="s">
        <v>20</v>
      </c>
      <c r="B23" s="3">
        <v>7</v>
      </c>
      <c r="C23" s="4">
        <f t="shared" si="0"/>
        <v>1.8064516129032257E-3</v>
      </c>
      <c r="D23" s="3">
        <v>0</v>
      </c>
      <c r="E23" s="4">
        <f t="shared" si="1"/>
        <v>0</v>
      </c>
      <c r="F23" s="3">
        <v>7</v>
      </c>
      <c r="G23" s="4">
        <f t="shared" si="2"/>
        <v>1.4510779436152569E-3</v>
      </c>
      <c r="H23" s="3">
        <v>1</v>
      </c>
      <c r="I23" s="4">
        <f t="shared" si="3"/>
        <v>2.0161290322580645E-3</v>
      </c>
    </row>
    <row r="24" spans="1:9" x14ac:dyDescent="0.2">
      <c r="A24" s="8" t="s">
        <v>9</v>
      </c>
      <c r="B24" s="3">
        <v>4</v>
      </c>
      <c r="C24" s="4">
        <f t="shared" si="0"/>
        <v>1.0322580645161291E-3</v>
      </c>
      <c r="D24" s="3">
        <v>0</v>
      </c>
      <c r="E24" s="4">
        <f t="shared" si="1"/>
        <v>0</v>
      </c>
      <c r="F24" s="3">
        <v>6</v>
      </c>
      <c r="G24" s="4">
        <f t="shared" si="2"/>
        <v>1.2437810945273632E-3</v>
      </c>
      <c r="H24" s="3">
        <v>0</v>
      </c>
      <c r="I24" s="4">
        <f t="shared" si="3"/>
        <v>0</v>
      </c>
    </row>
    <row r="25" spans="1:9" x14ac:dyDescent="0.2">
      <c r="A25" s="8" t="s">
        <v>27</v>
      </c>
      <c r="B25" s="3">
        <v>4</v>
      </c>
      <c r="C25" s="4">
        <f t="shared" si="0"/>
        <v>1.0322580645161291E-3</v>
      </c>
      <c r="D25" s="3">
        <v>2</v>
      </c>
      <c r="E25" s="4">
        <f t="shared" si="1"/>
        <v>1.4705882352941176E-2</v>
      </c>
      <c r="F25" s="3">
        <v>4</v>
      </c>
      <c r="G25" s="4">
        <f t="shared" si="2"/>
        <v>8.2918739635157548E-4</v>
      </c>
      <c r="H25" s="3">
        <v>2</v>
      </c>
      <c r="I25" s="4">
        <f t="shared" si="3"/>
        <v>4.0322580645161289E-3</v>
      </c>
    </row>
    <row r="26" spans="1:9" x14ac:dyDescent="0.2">
      <c r="A26" s="8" t="s">
        <v>29</v>
      </c>
      <c r="B26" s="3">
        <v>3</v>
      </c>
      <c r="C26" s="4">
        <f t="shared" si="0"/>
        <v>7.7419354838709675E-4</v>
      </c>
      <c r="D26" s="3">
        <v>0</v>
      </c>
      <c r="E26" s="4">
        <f t="shared" si="1"/>
        <v>0</v>
      </c>
      <c r="F26" s="3">
        <v>3</v>
      </c>
      <c r="G26" s="4">
        <f t="shared" si="2"/>
        <v>6.2189054726368158E-4</v>
      </c>
      <c r="H26" s="3">
        <v>0</v>
      </c>
      <c r="I26" s="4">
        <f t="shared" si="3"/>
        <v>0</v>
      </c>
    </row>
    <row r="27" spans="1:9" x14ac:dyDescent="0.2">
      <c r="A27" s="8" t="s">
        <v>5</v>
      </c>
      <c r="B27" s="3">
        <v>2</v>
      </c>
      <c r="C27" s="4">
        <f t="shared" si="0"/>
        <v>5.1612903225806454E-4</v>
      </c>
      <c r="D27" s="3">
        <v>1</v>
      </c>
      <c r="E27" s="4">
        <f t="shared" si="1"/>
        <v>7.3529411764705881E-3</v>
      </c>
      <c r="F27" s="3">
        <v>2</v>
      </c>
      <c r="G27" s="4">
        <f t="shared" si="2"/>
        <v>4.1459369817578774E-4</v>
      </c>
      <c r="H27" s="3">
        <v>0</v>
      </c>
      <c r="I27" s="4">
        <f t="shared" si="3"/>
        <v>0</v>
      </c>
    </row>
    <row r="28" spans="1:9" x14ac:dyDescent="0.2">
      <c r="A28" s="8" t="s">
        <v>14</v>
      </c>
      <c r="B28" s="3">
        <v>2</v>
      </c>
      <c r="C28" s="4">
        <f t="shared" si="0"/>
        <v>5.1612903225806454E-4</v>
      </c>
      <c r="D28" s="3">
        <v>0</v>
      </c>
      <c r="E28" s="4">
        <f t="shared" si="1"/>
        <v>0</v>
      </c>
      <c r="F28" s="3">
        <v>2</v>
      </c>
      <c r="G28" s="4">
        <f t="shared" si="2"/>
        <v>4.1459369817578774E-4</v>
      </c>
      <c r="H28" s="3">
        <v>0</v>
      </c>
      <c r="I28" s="4">
        <f t="shared" si="3"/>
        <v>0</v>
      </c>
    </row>
    <row r="29" spans="1:9" x14ac:dyDescent="0.2">
      <c r="A29" s="8" t="s">
        <v>50</v>
      </c>
      <c r="B29" s="3">
        <v>1</v>
      </c>
      <c r="C29" s="4">
        <f t="shared" si="0"/>
        <v>2.5806451612903227E-4</v>
      </c>
      <c r="D29" s="3">
        <v>0</v>
      </c>
      <c r="E29" s="4">
        <f t="shared" si="1"/>
        <v>0</v>
      </c>
      <c r="F29" s="3">
        <v>1</v>
      </c>
      <c r="G29" s="4">
        <f t="shared" si="2"/>
        <v>2.0729684908789387E-4</v>
      </c>
      <c r="H29" s="3">
        <v>0</v>
      </c>
      <c r="I29" s="4">
        <f t="shared" si="3"/>
        <v>0</v>
      </c>
    </row>
    <row r="30" spans="1:9" x14ac:dyDescent="0.2">
      <c r="A30" s="8" t="s">
        <v>18</v>
      </c>
      <c r="B30" s="3">
        <v>1</v>
      </c>
      <c r="C30" s="4">
        <f t="shared" si="0"/>
        <v>2.5806451612903227E-4</v>
      </c>
      <c r="D30" s="3">
        <v>0</v>
      </c>
      <c r="E30" s="4">
        <f t="shared" si="1"/>
        <v>0</v>
      </c>
      <c r="F30" s="3">
        <v>1</v>
      </c>
      <c r="G30" s="4">
        <f t="shared" si="2"/>
        <v>2.0729684908789387E-4</v>
      </c>
      <c r="H30" s="3">
        <v>0</v>
      </c>
      <c r="I30" s="4">
        <f t="shared" si="3"/>
        <v>0</v>
      </c>
    </row>
    <row r="31" spans="1:9" x14ac:dyDescent="0.2">
      <c r="A31" s="8" t="s">
        <v>47</v>
      </c>
      <c r="B31" s="3">
        <v>1</v>
      </c>
      <c r="C31" s="4">
        <f t="shared" si="0"/>
        <v>2.5806451612903227E-4</v>
      </c>
      <c r="D31" s="3">
        <v>0</v>
      </c>
      <c r="E31" s="4">
        <f t="shared" si="1"/>
        <v>0</v>
      </c>
      <c r="F31" s="3">
        <v>1</v>
      </c>
      <c r="G31" s="4">
        <f t="shared" si="2"/>
        <v>2.0729684908789387E-4</v>
      </c>
      <c r="H31" s="3">
        <v>1</v>
      </c>
      <c r="I31" s="4">
        <f t="shared" si="3"/>
        <v>2.0161290322580645E-3</v>
      </c>
    </row>
    <row r="32" spans="1:9" x14ac:dyDescent="0.2">
      <c r="A32" s="29" t="s">
        <v>55</v>
      </c>
      <c r="B32" s="28">
        <v>1532</v>
      </c>
      <c r="C32" s="4">
        <f t="shared" si="0"/>
        <v>0.39535483870967741</v>
      </c>
      <c r="D32" s="28">
        <v>72</v>
      </c>
      <c r="E32" s="4">
        <f t="shared" si="1"/>
        <v>0.52941176470588236</v>
      </c>
      <c r="F32" s="28">
        <v>1830</v>
      </c>
      <c r="G32" s="4">
        <f t="shared" si="2"/>
        <v>0.37935323383084579</v>
      </c>
      <c r="H32" s="28">
        <v>196</v>
      </c>
      <c r="I32" s="4">
        <f t="shared" si="3"/>
        <v>0.39516129032258063</v>
      </c>
    </row>
    <row r="33" spans="1:9" x14ac:dyDescent="0.2">
      <c r="A33" s="24" t="s">
        <v>4</v>
      </c>
      <c r="B33" s="21">
        <f>SUM(B5:B32)</f>
        <v>3875</v>
      </c>
      <c r="C33" s="9">
        <f>B33/3875</f>
        <v>1</v>
      </c>
      <c r="D33" s="21">
        <f t="shared" ref="D33:H33" si="4">SUM(D5:D32)</f>
        <v>136</v>
      </c>
      <c r="E33" s="9">
        <f t="shared" si="1"/>
        <v>1</v>
      </c>
      <c r="F33" s="21">
        <f t="shared" si="4"/>
        <v>4824</v>
      </c>
      <c r="G33" s="9">
        <f t="shared" si="2"/>
        <v>1</v>
      </c>
      <c r="H33" s="21">
        <f t="shared" si="4"/>
        <v>496</v>
      </c>
      <c r="I33" s="9">
        <f t="shared" si="3"/>
        <v>1</v>
      </c>
    </row>
  </sheetData>
  <sortState ref="A4:E32">
    <sortCondition descending="1" ref="B4:B32"/>
  </sortState>
  <mergeCells count="5">
    <mergeCell ref="A3:A4"/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2.75" x14ac:dyDescent="0.2"/>
  <cols>
    <col min="1" max="1" width="53.28515625" style="1" customWidth="1"/>
    <col min="2" max="9" width="9.140625" style="1"/>
    <col min="10" max="10" width="3.28515625" style="1" customWidth="1"/>
    <col min="11" max="16384" width="9.140625" style="1"/>
  </cols>
  <sheetData>
    <row r="1" spans="1:9" x14ac:dyDescent="0.2">
      <c r="A1" s="10" t="s">
        <v>54</v>
      </c>
    </row>
    <row r="2" spans="1:9" s="23" customFormat="1" x14ac:dyDescent="0.2"/>
    <row r="3" spans="1:9" x14ac:dyDescent="0.2">
      <c r="A3" s="42" t="s">
        <v>42</v>
      </c>
      <c r="B3" s="37" t="s">
        <v>0</v>
      </c>
      <c r="C3" s="37"/>
      <c r="D3" s="37" t="s">
        <v>1</v>
      </c>
      <c r="E3" s="37"/>
      <c r="F3" s="37" t="s">
        <v>3</v>
      </c>
      <c r="G3" s="37"/>
      <c r="H3" s="37" t="s">
        <v>52</v>
      </c>
      <c r="I3" s="37"/>
    </row>
    <row r="4" spans="1:9" x14ac:dyDescent="0.2">
      <c r="A4" s="42"/>
      <c r="B4" s="22" t="s">
        <v>31</v>
      </c>
      <c r="C4" s="22" t="s">
        <v>2</v>
      </c>
      <c r="D4" s="22" t="s">
        <v>31</v>
      </c>
      <c r="E4" s="22" t="s">
        <v>2</v>
      </c>
      <c r="F4" s="22" t="s">
        <v>31</v>
      </c>
      <c r="G4" s="22" t="s">
        <v>2</v>
      </c>
      <c r="H4" s="22" t="s">
        <v>31</v>
      </c>
      <c r="I4" s="22" t="s">
        <v>2</v>
      </c>
    </row>
    <row r="5" spans="1:9" x14ac:dyDescent="0.2">
      <c r="A5" s="2" t="s">
        <v>35</v>
      </c>
      <c r="B5" s="3">
        <v>650</v>
      </c>
      <c r="C5" s="4">
        <f>B5/3792</f>
        <v>0.17141350210970463</v>
      </c>
      <c r="D5" s="3">
        <v>12</v>
      </c>
      <c r="E5" s="4">
        <f>D5/158</f>
        <v>7.5949367088607597E-2</v>
      </c>
      <c r="F5" s="3">
        <v>775</v>
      </c>
      <c r="G5" s="4">
        <f>F5/4648</f>
        <v>0.16673838209982789</v>
      </c>
      <c r="H5" s="3">
        <v>55</v>
      </c>
      <c r="I5" s="4">
        <f>H5/525</f>
        <v>0.10476190476190476</v>
      </c>
    </row>
    <row r="6" spans="1:9" x14ac:dyDescent="0.2">
      <c r="A6" s="2" t="s">
        <v>26</v>
      </c>
      <c r="B6" s="3">
        <v>584</v>
      </c>
      <c r="C6" s="4">
        <f t="shared" ref="C6:C36" si="0">B6/3792</f>
        <v>0.15400843881856541</v>
      </c>
      <c r="D6" s="3">
        <v>24</v>
      </c>
      <c r="E6" s="4">
        <f t="shared" ref="E6:E36" si="1">D6/158</f>
        <v>0.15189873417721519</v>
      </c>
      <c r="F6" s="3">
        <v>794</v>
      </c>
      <c r="G6" s="4">
        <f t="shared" ref="G6:G36" si="2">F6/4648</f>
        <v>0.17082616179001722</v>
      </c>
      <c r="H6" s="3">
        <v>125</v>
      </c>
      <c r="I6" s="4">
        <f t="shared" ref="I6:I36" si="3">H6/525</f>
        <v>0.23809523809523808</v>
      </c>
    </row>
    <row r="7" spans="1:9" x14ac:dyDescent="0.2">
      <c r="A7" s="2" t="s">
        <v>33</v>
      </c>
      <c r="B7" s="3">
        <v>288</v>
      </c>
      <c r="C7" s="4">
        <f t="shared" si="0"/>
        <v>7.5949367088607597E-2</v>
      </c>
      <c r="D7" s="3">
        <v>0</v>
      </c>
      <c r="E7" s="4">
        <f t="shared" si="1"/>
        <v>0</v>
      </c>
      <c r="F7" s="3">
        <v>376</v>
      </c>
      <c r="G7" s="4">
        <f t="shared" si="2"/>
        <v>8.0895008605851984E-2</v>
      </c>
      <c r="H7" s="3">
        <v>11</v>
      </c>
      <c r="I7" s="4">
        <f t="shared" si="3"/>
        <v>2.0952380952380951E-2</v>
      </c>
    </row>
    <row r="8" spans="1:9" x14ac:dyDescent="0.2">
      <c r="A8" s="2" t="s">
        <v>41</v>
      </c>
      <c r="B8" s="3">
        <v>274</v>
      </c>
      <c r="C8" s="4">
        <f t="shared" si="0"/>
        <v>7.2257383966244731E-2</v>
      </c>
      <c r="D8" s="3">
        <v>13</v>
      </c>
      <c r="E8" s="4">
        <f t="shared" si="1"/>
        <v>8.2278481012658222E-2</v>
      </c>
      <c r="F8" s="3">
        <v>325</v>
      </c>
      <c r="G8" s="4">
        <f t="shared" si="2"/>
        <v>6.9922547332185891E-2</v>
      </c>
      <c r="H8" s="3">
        <v>70</v>
      </c>
      <c r="I8" s="4">
        <f t="shared" si="3"/>
        <v>0.13333333333333333</v>
      </c>
    </row>
    <row r="9" spans="1:9" x14ac:dyDescent="0.2">
      <c r="A9" s="2" t="s">
        <v>12</v>
      </c>
      <c r="B9" s="3">
        <v>199</v>
      </c>
      <c r="C9" s="4">
        <f t="shared" si="0"/>
        <v>5.2478902953586495E-2</v>
      </c>
      <c r="D9" s="3">
        <v>0</v>
      </c>
      <c r="E9" s="4">
        <f t="shared" si="1"/>
        <v>0</v>
      </c>
      <c r="F9" s="3">
        <v>287</v>
      </c>
      <c r="G9" s="4">
        <f t="shared" si="2"/>
        <v>6.1746987951807226E-2</v>
      </c>
      <c r="H9" s="3">
        <v>10</v>
      </c>
      <c r="I9" s="4">
        <f t="shared" si="3"/>
        <v>1.9047619047619049E-2</v>
      </c>
    </row>
    <row r="10" spans="1:9" x14ac:dyDescent="0.2">
      <c r="A10" s="2" t="s">
        <v>36</v>
      </c>
      <c r="B10" s="3">
        <v>160</v>
      </c>
      <c r="C10" s="4">
        <f t="shared" si="0"/>
        <v>4.2194092827004218E-2</v>
      </c>
      <c r="D10" s="3">
        <v>5</v>
      </c>
      <c r="E10" s="4">
        <f t="shared" si="1"/>
        <v>3.1645569620253167E-2</v>
      </c>
      <c r="F10" s="3">
        <v>200</v>
      </c>
      <c r="G10" s="4">
        <f t="shared" si="2"/>
        <v>4.3029259896729774E-2</v>
      </c>
      <c r="H10" s="3">
        <v>14</v>
      </c>
      <c r="I10" s="4">
        <f t="shared" si="3"/>
        <v>2.6666666666666668E-2</v>
      </c>
    </row>
    <row r="11" spans="1:9" x14ac:dyDescent="0.2">
      <c r="A11" s="2" t="s">
        <v>8</v>
      </c>
      <c r="B11" s="3">
        <v>136</v>
      </c>
      <c r="C11" s="4">
        <f t="shared" si="0"/>
        <v>3.5864978902953586E-2</v>
      </c>
      <c r="D11" s="3">
        <v>1</v>
      </c>
      <c r="E11" s="4">
        <f t="shared" si="1"/>
        <v>6.3291139240506328E-3</v>
      </c>
      <c r="F11" s="3">
        <v>176</v>
      </c>
      <c r="G11" s="4">
        <f t="shared" si="2"/>
        <v>3.7865748709122203E-2</v>
      </c>
      <c r="H11" s="3">
        <v>13</v>
      </c>
      <c r="I11" s="4">
        <f t="shared" si="3"/>
        <v>2.4761904761904763E-2</v>
      </c>
    </row>
    <row r="12" spans="1:9" x14ac:dyDescent="0.2">
      <c r="A12" s="2" t="s">
        <v>28</v>
      </c>
      <c r="B12" s="3">
        <v>70</v>
      </c>
      <c r="C12" s="4">
        <f t="shared" si="0"/>
        <v>1.8459915611814346E-2</v>
      </c>
      <c r="D12" s="3">
        <v>2</v>
      </c>
      <c r="E12" s="4">
        <f t="shared" si="1"/>
        <v>1.2658227848101266E-2</v>
      </c>
      <c r="F12" s="3">
        <v>69</v>
      </c>
      <c r="G12" s="4">
        <f t="shared" si="2"/>
        <v>1.4845094664371773E-2</v>
      </c>
      <c r="H12" s="3">
        <v>10</v>
      </c>
      <c r="I12" s="4">
        <f t="shared" si="3"/>
        <v>1.9047619047619049E-2</v>
      </c>
    </row>
    <row r="13" spans="1:9" x14ac:dyDescent="0.2">
      <c r="A13" s="2" t="s">
        <v>23</v>
      </c>
      <c r="B13" s="3">
        <v>60</v>
      </c>
      <c r="C13" s="4">
        <f t="shared" si="0"/>
        <v>1.5822784810126583E-2</v>
      </c>
      <c r="D13" s="3">
        <v>1</v>
      </c>
      <c r="E13" s="4">
        <f t="shared" si="1"/>
        <v>6.3291139240506328E-3</v>
      </c>
      <c r="F13" s="3">
        <v>63</v>
      </c>
      <c r="G13" s="4">
        <f t="shared" si="2"/>
        <v>1.355421686746988E-2</v>
      </c>
      <c r="H13" s="3">
        <v>4</v>
      </c>
      <c r="I13" s="4">
        <f t="shared" si="3"/>
        <v>7.619047619047619E-3</v>
      </c>
    </row>
    <row r="14" spans="1:9" x14ac:dyDescent="0.2">
      <c r="A14" s="2" t="s">
        <v>11</v>
      </c>
      <c r="B14" s="3">
        <v>45</v>
      </c>
      <c r="C14" s="4">
        <f t="shared" si="0"/>
        <v>1.1867088607594937E-2</v>
      </c>
      <c r="D14" s="3">
        <v>0</v>
      </c>
      <c r="E14" s="4">
        <f t="shared" si="1"/>
        <v>0</v>
      </c>
      <c r="F14" s="3">
        <v>63</v>
      </c>
      <c r="G14" s="4">
        <f t="shared" si="2"/>
        <v>1.355421686746988E-2</v>
      </c>
      <c r="H14" s="3">
        <v>4</v>
      </c>
      <c r="I14" s="4">
        <f t="shared" si="3"/>
        <v>7.619047619047619E-3</v>
      </c>
    </row>
    <row r="15" spans="1:9" x14ac:dyDescent="0.2">
      <c r="A15" s="2" t="s">
        <v>30</v>
      </c>
      <c r="B15" s="3">
        <v>30</v>
      </c>
      <c r="C15" s="4">
        <f t="shared" si="0"/>
        <v>7.9113924050632917E-3</v>
      </c>
      <c r="D15" s="3">
        <v>8</v>
      </c>
      <c r="E15" s="4">
        <f t="shared" si="1"/>
        <v>5.0632911392405063E-2</v>
      </c>
      <c r="F15" s="3">
        <v>25</v>
      </c>
      <c r="G15" s="4">
        <f t="shared" si="2"/>
        <v>5.3786574870912218E-3</v>
      </c>
      <c r="H15" s="3">
        <v>8</v>
      </c>
      <c r="I15" s="4">
        <f t="shared" si="3"/>
        <v>1.5238095238095238E-2</v>
      </c>
    </row>
    <row r="16" spans="1:9" x14ac:dyDescent="0.2">
      <c r="A16" s="2" t="s">
        <v>25</v>
      </c>
      <c r="B16" s="3">
        <v>27</v>
      </c>
      <c r="C16" s="4">
        <f t="shared" si="0"/>
        <v>7.1202531645569618E-3</v>
      </c>
      <c r="D16" s="3">
        <v>0</v>
      </c>
      <c r="E16" s="4">
        <f t="shared" si="1"/>
        <v>0</v>
      </c>
      <c r="F16" s="3">
        <v>27</v>
      </c>
      <c r="G16" s="4">
        <f t="shared" si="2"/>
        <v>5.8089500860585199E-3</v>
      </c>
      <c r="H16" s="3">
        <v>3</v>
      </c>
      <c r="I16" s="4">
        <f t="shared" si="3"/>
        <v>5.7142857142857143E-3</v>
      </c>
    </row>
    <row r="17" spans="1:9" x14ac:dyDescent="0.2">
      <c r="A17" s="2" t="s">
        <v>39</v>
      </c>
      <c r="B17" s="3">
        <v>23</v>
      </c>
      <c r="C17" s="4">
        <f t="shared" si="0"/>
        <v>6.0654008438818562E-3</v>
      </c>
      <c r="D17" s="3">
        <v>6</v>
      </c>
      <c r="E17" s="4">
        <f t="shared" si="1"/>
        <v>3.7974683544303799E-2</v>
      </c>
      <c r="F17" s="3">
        <v>18</v>
      </c>
      <c r="G17" s="4">
        <f t="shared" si="2"/>
        <v>3.8726333907056799E-3</v>
      </c>
      <c r="H17" s="3">
        <v>4</v>
      </c>
      <c r="I17" s="4">
        <f t="shared" si="3"/>
        <v>7.619047619047619E-3</v>
      </c>
    </row>
    <row r="18" spans="1:9" x14ac:dyDescent="0.2">
      <c r="A18" s="2" t="s">
        <v>7</v>
      </c>
      <c r="B18" s="3">
        <v>14</v>
      </c>
      <c r="C18" s="4">
        <f t="shared" si="0"/>
        <v>3.6919831223628692E-3</v>
      </c>
      <c r="D18" s="3">
        <v>4</v>
      </c>
      <c r="E18" s="4">
        <f t="shared" si="1"/>
        <v>2.5316455696202531E-2</v>
      </c>
      <c r="F18" s="3">
        <v>40</v>
      </c>
      <c r="G18" s="4">
        <f t="shared" si="2"/>
        <v>8.6058519793459545E-3</v>
      </c>
      <c r="H18" s="3">
        <v>6</v>
      </c>
      <c r="I18" s="4">
        <f t="shared" si="3"/>
        <v>1.1428571428571429E-2</v>
      </c>
    </row>
    <row r="19" spans="1:9" x14ac:dyDescent="0.2">
      <c r="A19" s="2" t="s">
        <v>15</v>
      </c>
      <c r="B19" s="3">
        <v>14</v>
      </c>
      <c r="C19" s="4">
        <f t="shared" si="0"/>
        <v>3.6919831223628692E-3</v>
      </c>
      <c r="D19" s="3">
        <v>0</v>
      </c>
      <c r="E19" s="4">
        <f t="shared" si="1"/>
        <v>0</v>
      </c>
      <c r="F19" s="3">
        <v>17</v>
      </c>
      <c r="G19" s="4">
        <f t="shared" si="2"/>
        <v>3.6574870912220309E-3</v>
      </c>
      <c r="H19" s="3">
        <v>2</v>
      </c>
      <c r="I19" s="4">
        <f t="shared" si="3"/>
        <v>3.8095238095238095E-3</v>
      </c>
    </row>
    <row r="20" spans="1:9" x14ac:dyDescent="0.2">
      <c r="A20" s="2" t="s">
        <v>22</v>
      </c>
      <c r="B20" s="3">
        <v>12</v>
      </c>
      <c r="C20" s="4">
        <f t="shared" si="0"/>
        <v>3.1645569620253164E-3</v>
      </c>
      <c r="D20" s="3">
        <v>0</v>
      </c>
      <c r="E20" s="4">
        <f t="shared" si="1"/>
        <v>0</v>
      </c>
      <c r="F20" s="3">
        <v>15</v>
      </c>
      <c r="G20" s="4">
        <f t="shared" si="2"/>
        <v>3.2271944922547331E-3</v>
      </c>
      <c r="H20" s="3">
        <v>2</v>
      </c>
      <c r="I20" s="4">
        <f t="shared" si="3"/>
        <v>3.8095238095238095E-3</v>
      </c>
    </row>
    <row r="21" spans="1:9" x14ac:dyDescent="0.2">
      <c r="A21" s="2" t="s">
        <v>37</v>
      </c>
      <c r="B21" s="3">
        <v>11</v>
      </c>
      <c r="C21" s="4">
        <f t="shared" si="0"/>
        <v>2.9008438818565402E-3</v>
      </c>
      <c r="D21" s="3">
        <v>0</v>
      </c>
      <c r="E21" s="4">
        <f t="shared" si="1"/>
        <v>0</v>
      </c>
      <c r="F21" s="3">
        <v>15</v>
      </c>
      <c r="G21" s="4">
        <f t="shared" si="2"/>
        <v>3.2271944922547331E-3</v>
      </c>
      <c r="H21" s="3">
        <v>3</v>
      </c>
      <c r="I21" s="4">
        <f t="shared" si="3"/>
        <v>5.7142857142857143E-3</v>
      </c>
    </row>
    <row r="22" spans="1:9" x14ac:dyDescent="0.2">
      <c r="A22" s="2" t="s">
        <v>20</v>
      </c>
      <c r="B22" s="3">
        <v>10</v>
      </c>
      <c r="C22" s="4">
        <f t="shared" si="0"/>
        <v>2.6371308016877636E-3</v>
      </c>
      <c r="D22" s="3">
        <v>1</v>
      </c>
      <c r="E22" s="4">
        <f t="shared" si="1"/>
        <v>6.3291139240506328E-3</v>
      </c>
      <c r="F22" s="3">
        <v>9</v>
      </c>
      <c r="G22" s="4">
        <f t="shared" si="2"/>
        <v>1.93631669535284E-3</v>
      </c>
      <c r="H22" s="3">
        <v>4</v>
      </c>
      <c r="I22" s="4">
        <f t="shared" si="3"/>
        <v>7.619047619047619E-3</v>
      </c>
    </row>
    <row r="23" spans="1:9" x14ac:dyDescent="0.2">
      <c r="A23" s="2" t="s">
        <v>9</v>
      </c>
      <c r="B23" s="3">
        <v>8</v>
      </c>
      <c r="C23" s="4">
        <f t="shared" si="0"/>
        <v>2.1097046413502108E-3</v>
      </c>
      <c r="D23" s="3">
        <v>0</v>
      </c>
      <c r="E23" s="4">
        <f t="shared" si="1"/>
        <v>0</v>
      </c>
      <c r="F23" s="3">
        <v>14</v>
      </c>
      <c r="G23" s="4">
        <f t="shared" si="2"/>
        <v>3.0120481927710845E-3</v>
      </c>
      <c r="H23" s="3">
        <v>0</v>
      </c>
      <c r="I23" s="4">
        <f t="shared" si="3"/>
        <v>0</v>
      </c>
    </row>
    <row r="24" spans="1:9" x14ac:dyDescent="0.2">
      <c r="A24" s="2" t="s">
        <v>10</v>
      </c>
      <c r="B24" s="3">
        <v>8</v>
      </c>
      <c r="C24" s="4">
        <f t="shared" si="0"/>
        <v>2.1097046413502108E-3</v>
      </c>
      <c r="D24" s="3">
        <v>0</v>
      </c>
      <c r="E24" s="4">
        <f t="shared" si="1"/>
        <v>0</v>
      </c>
      <c r="F24" s="3">
        <v>9</v>
      </c>
      <c r="G24" s="4">
        <f t="shared" si="2"/>
        <v>1.93631669535284E-3</v>
      </c>
      <c r="H24" s="3">
        <v>0</v>
      </c>
      <c r="I24" s="4">
        <f t="shared" si="3"/>
        <v>0</v>
      </c>
    </row>
    <row r="25" spans="1:9" x14ac:dyDescent="0.2">
      <c r="A25" s="2" t="s">
        <v>40</v>
      </c>
      <c r="B25" s="3">
        <v>7</v>
      </c>
      <c r="C25" s="4">
        <f t="shared" si="0"/>
        <v>1.8459915611814346E-3</v>
      </c>
      <c r="D25" s="3">
        <v>1</v>
      </c>
      <c r="E25" s="4">
        <f t="shared" si="1"/>
        <v>6.3291139240506328E-3</v>
      </c>
      <c r="F25" s="3">
        <v>10</v>
      </c>
      <c r="G25" s="4">
        <f t="shared" si="2"/>
        <v>2.1514629948364886E-3</v>
      </c>
      <c r="H25" s="3">
        <v>3</v>
      </c>
      <c r="I25" s="4">
        <f t="shared" si="3"/>
        <v>5.7142857142857143E-3</v>
      </c>
    </row>
    <row r="26" spans="1:9" x14ac:dyDescent="0.2">
      <c r="A26" s="2" t="s">
        <v>5</v>
      </c>
      <c r="B26" s="3">
        <v>6</v>
      </c>
      <c r="C26" s="4">
        <f t="shared" si="0"/>
        <v>1.5822784810126582E-3</v>
      </c>
      <c r="D26" s="3">
        <v>2</v>
      </c>
      <c r="E26" s="4">
        <f t="shared" si="1"/>
        <v>1.2658227848101266E-2</v>
      </c>
      <c r="F26" s="3">
        <v>12</v>
      </c>
      <c r="G26" s="4">
        <f t="shared" si="2"/>
        <v>2.5817555938037868E-3</v>
      </c>
      <c r="H26" s="3">
        <v>2</v>
      </c>
      <c r="I26" s="4">
        <f t="shared" si="3"/>
        <v>3.8095238095238095E-3</v>
      </c>
    </row>
    <row r="27" spans="1:9" x14ac:dyDescent="0.2">
      <c r="A27" s="2" t="s">
        <v>29</v>
      </c>
      <c r="B27" s="3">
        <v>4</v>
      </c>
      <c r="C27" s="4">
        <f t="shared" si="0"/>
        <v>1.0548523206751054E-3</v>
      </c>
      <c r="D27" s="3">
        <v>0</v>
      </c>
      <c r="E27" s="4">
        <f t="shared" si="1"/>
        <v>0</v>
      </c>
      <c r="F27" s="3">
        <v>4</v>
      </c>
      <c r="G27" s="4">
        <f t="shared" si="2"/>
        <v>8.6058519793459555E-4</v>
      </c>
      <c r="H27" s="3">
        <v>1</v>
      </c>
      <c r="I27" s="4">
        <f t="shared" si="3"/>
        <v>1.9047619047619048E-3</v>
      </c>
    </row>
    <row r="28" spans="1:9" x14ac:dyDescent="0.2">
      <c r="A28" s="2" t="s">
        <v>51</v>
      </c>
      <c r="B28" s="3">
        <v>3</v>
      </c>
      <c r="C28" s="4">
        <f t="shared" si="0"/>
        <v>7.911392405063291E-4</v>
      </c>
      <c r="D28" s="3">
        <v>0</v>
      </c>
      <c r="E28" s="4">
        <f t="shared" si="1"/>
        <v>0</v>
      </c>
      <c r="F28" s="3">
        <v>4</v>
      </c>
      <c r="G28" s="4">
        <f t="shared" si="2"/>
        <v>8.6058519793459555E-4</v>
      </c>
      <c r="H28" s="3">
        <v>0</v>
      </c>
      <c r="I28" s="4">
        <f t="shared" si="3"/>
        <v>0</v>
      </c>
    </row>
    <row r="29" spans="1:9" x14ac:dyDescent="0.2">
      <c r="A29" s="2" t="s">
        <v>18</v>
      </c>
      <c r="B29" s="3">
        <v>3</v>
      </c>
      <c r="C29" s="4">
        <f t="shared" si="0"/>
        <v>7.911392405063291E-4</v>
      </c>
      <c r="D29" s="3">
        <v>0</v>
      </c>
      <c r="E29" s="4">
        <f t="shared" si="1"/>
        <v>0</v>
      </c>
      <c r="F29" s="3">
        <v>3</v>
      </c>
      <c r="G29" s="4">
        <f t="shared" si="2"/>
        <v>6.4543889845094669E-4</v>
      </c>
      <c r="H29" s="3">
        <v>2</v>
      </c>
      <c r="I29" s="4">
        <f t="shared" si="3"/>
        <v>3.8095238095238095E-3</v>
      </c>
    </row>
    <row r="30" spans="1:9" x14ac:dyDescent="0.2">
      <c r="A30" s="2" t="s">
        <v>17</v>
      </c>
      <c r="B30" s="3">
        <v>3</v>
      </c>
      <c r="C30" s="4">
        <f t="shared" si="0"/>
        <v>7.911392405063291E-4</v>
      </c>
      <c r="D30" s="3">
        <v>0</v>
      </c>
      <c r="E30" s="4">
        <f t="shared" si="1"/>
        <v>0</v>
      </c>
      <c r="F30" s="3">
        <v>4</v>
      </c>
      <c r="G30" s="4">
        <f t="shared" si="2"/>
        <v>8.6058519793459555E-4</v>
      </c>
      <c r="H30" s="3">
        <v>1</v>
      </c>
      <c r="I30" s="4">
        <f t="shared" si="3"/>
        <v>1.9047619047619048E-3</v>
      </c>
    </row>
    <row r="31" spans="1:9" x14ac:dyDescent="0.2">
      <c r="A31" s="2" t="s">
        <v>48</v>
      </c>
      <c r="B31" s="3">
        <v>2</v>
      </c>
      <c r="C31" s="4">
        <f t="shared" si="0"/>
        <v>5.274261603375527E-4</v>
      </c>
      <c r="D31" s="3">
        <v>1</v>
      </c>
      <c r="E31" s="4">
        <f t="shared" si="1"/>
        <v>6.3291139240506328E-3</v>
      </c>
      <c r="F31" s="3">
        <v>1</v>
      </c>
      <c r="G31" s="4">
        <f t="shared" si="2"/>
        <v>2.1514629948364889E-4</v>
      </c>
      <c r="H31" s="3">
        <v>0</v>
      </c>
      <c r="I31" s="4">
        <f t="shared" si="3"/>
        <v>0</v>
      </c>
    </row>
    <row r="32" spans="1:9" x14ac:dyDescent="0.2">
      <c r="A32" s="2" t="s">
        <v>13</v>
      </c>
      <c r="B32" s="3">
        <v>1</v>
      </c>
      <c r="C32" s="4">
        <f t="shared" si="0"/>
        <v>2.6371308016877635E-4</v>
      </c>
      <c r="D32" s="3">
        <v>0</v>
      </c>
      <c r="E32" s="4">
        <f t="shared" si="1"/>
        <v>0</v>
      </c>
      <c r="F32" s="3">
        <v>2</v>
      </c>
      <c r="G32" s="4">
        <f t="shared" si="2"/>
        <v>4.3029259896729778E-4</v>
      </c>
      <c r="H32" s="3">
        <v>0</v>
      </c>
      <c r="I32" s="4">
        <f t="shared" si="3"/>
        <v>0</v>
      </c>
    </row>
    <row r="33" spans="1:9" x14ac:dyDescent="0.2">
      <c r="A33" s="2" t="s">
        <v>14</v>
      </c>
      <c r="B33" s="3">
        <v>1</v>
      </c>
      <c r="C33" s="4">
        <f t="shared" si="0"/>
        <v>2.6371308016877635E-4</v>
      </c>
      <c r="D33" s="3">
        <v>0</v>
      </c>
      <c r="E33" s="4">
        <f t="shared" si="1"/>
        <v>0</v>
      </c>
      <c r="F33" s="3">
        <v>1</v>
      </c>
      <c r="G33" s="4">
        <f t="shared" si="2"/>
        <v>2.1514629948364889E-4</v>
      </c>
      <c r="H33" s="3">
        <v>1</v>
      </c>
      <c r="I33" s="4">
        <f t="shared" si="3"/>
        <v>1.9047619047619048E-3</v>
      </c>
    </row>
    <row r="34" spans="1:9" x14ac:dyDescent="0.2">
      <c r="A34" s="2" t="s">
        <v>27</v>
      </c>
      <c r="B34" s="3">
        <v>1</v>
      </c>
      <c r="C34" s="4">
        <f t="shared" si="0"/>
        <v>2.6371308016877635E-4</v>
      </c>
      <c r="D34" s="3">
        <v>0</v>
      </c>
      <c r="E34" s="4">
        <f t="shared" si="1"/>
        <v>0</v>
      </c>
      <c r="F34" s="3">
        <v>1</v>
      </c>
      <c r="G34" s="4">
        <f t="shared" si="2"/>
        <v>2.1514629948364889E-4</v>
      </c>
      <c r="H34" s="3">
        <v>0</v>
      </c>
      <c r="I34" s="4">
        <f t="shared" si="3"/>
        <v>0</v>
      </c>
    </row>
    <row r="35" spans="1:9" x14ac:dyDescent="0.2">
      <c r="A35" s="2" t="s">
        <v>21</v>
      </c>
      <c r="B35" s="3">
        <v>1138</v>
      </c>
      <c r="C35" s="4">
        <f t="shared" si="0"/>
        <v>0.30010548523206754</v>
      </c>
      <c r="D35" s="3">
        <v>77</v>
      </c>
      <c r="E35" s="4">
        <f t="shared" si="1"/>
        <v>0.48734177215189872</v>
      </c>
      <c r="F35" s="3">
        <v>1289</v>
      </c>
      <c r="G35" s="4">
        <f t="shared" si="2"/>
        <v>0.27732358003442342</v>
      </c>
      <c r="H35" s="3">
        <v>167</v>
      </c>
      <c r="I35" s="4">
        <f t="shared" si="3"/>
        <v>0.3180952380952381</v>
      </c>
    </row>
    <row r="36" spans="1:9" x14ac:dyDescent="0.2">
      <c r="A36" s="24" t="s">
        <v>4</v>
      </c>
      <c r="B36" s="21">
        <v>3792</v>
      </c>
      <c r="C36" s="9">
        <f t="shared" si="0"/>
        <v>1</v>
      </c>
      <c r="D36" s="21">
        <v>158</v>
      </c>
      <c r="E36" s="9">
        <f t="shared" si="1"/>
        <v>1</v>
      </c>
      <c r="F36" s="21">
        <v>4648</v>
      </c>
      <c r="G36" s="9">
        <f t="shared" si="2"/>
        <v>1</v>
      </c>
      <c r="H36" s="21">
        <v>525</v>
      </c>
      <c r="I36" s="9">
        <f t="shared" si="3"/>
        <v>1</v>
      </c>
    </row>
  </sheetData>
  <sortState ref="A9:I39">
    <sortCondition descending="1" ref="B9:B39"/>
  </sortState>
  <mergeCells count="5">
    <mergeCell ref="B3:C3"/>
    <mergeCell ref="D3:E3"/>
    <mergeCell ref="F3:G3"/>
    <mergeCell ref="H3:I3"/>
    <mergeCell ref="A3:A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20" sqref="A20"/>
    </sheetView>
  </sheetViews>
  <sheetFormatPr defaultRowHeight="12.75" x14ac:dyDescent="0.2"/>
  <cols>
    <col min="1" max="1" width="56" style="1" bestFit="1" customWidth="1"/>
    <col min="2" max="9" width="9" style="1" customWidth="1"/>
    <col min="10" max="10" width="3.140625" style="1" customWidth="1"/>
    <col min="11" max="16384" width="9.140625" style="1"/>
  </cols>
  <sheetData>
    <row r="1" spans="1:9" x14ac:dyDescent="0.2">
      <c r="A1" s="10" t="s">
        <v>53</v>
      </c>
    </row>
    <row r="3" spans="1:9" x14ac:dyDescent="0.2">
      <c r="A3" s="42" t="s">
        <v>42</v>
      </c>
      <c r="B3" s="37" t="s">
        <v>0</v>
      </c>
      <c r="C3" s="37"/>
      <c r="D3" s="37" t="s">
        <v>1</v>
      </c>
      <c r="E3" s="37"/>
      <c r="F3" s="37" t="s">
        <v>3</v>
      </c>
      <c r="G3" s="37"/>
      <c r="H3" s="37" t="s">
        <v>52</v>
      </c>
      <c r="I3" s="37"/>
    </row>
    <row r="4" spans="1:9" x14ac:dyDescent="0.2">
      <c r="A4" s="42"/>
      <c r="B4" s="20" t="s">
        <v>31</v>
      </c>
      <c r="C4" s="20" t="s">
        <v>2</v>
      </c>
      <c r="D4" s="20" t="s">
        <v>31</v>
      </c>
      <c r="E4" s="20" t="s">
        <v>2</v>
      </c>
      <c r="F4" s="20" t="s">
        <v>31</v>
      </c>
      <c r="G4" s="20" t="s">
        <v>2</v>
      </c>
      <c r="H4" s="20" t="s">
        <v>31</v>
      </c>
      <c r="I4" s="20" t="s">
        <v>2</v>
      </c>
    </row>
    <row r="5" spans="1:9" x14ac:dyDescent="0.2">
      <c r="A5" s="2" t="s">
        <v>26</v>
      </c>
      <c r="B5" s="3">
        <v>596</v>
      </c>
      <c r="C5" s="4">
        <f t="shared" ref="C5" si="0">B5/3692</f>
        <v>0.16143011917659805</v>
      </c>
      <c r="D5" s="3">
        <v>33</v>
      </c>
      <c r="E5" s="4">
        <f t="shared" ref="E5" si="1">D5/188</f>
        <v>0.17553191489361702</v>
      </c>
      <c r="F5" s="3">
        <v>807</v>
      </c>
      <c r="G5" s="4">
        <f t="shared" ref="G5" si="2">F5/4566</f>
        <v>0.17674113009198422</v>
      </c>
      <c r="H5" s="3">
        <v>113</v>
      </c>
      <c r="I5" s="4">
        <f t="shared" ref="I5" si="3">H5/479</f>
        <v>0.23590814196242171</v>
      </c>
    </row>
    <row r="6" spans="1:9" x14ac:dyDescent="0.2">
      <c r="A6" s="2" t="s">
        <v>35</v>
      </c>
      <c r="B6" s="3">
        <v>570</v>
      </c>
      <c r="C6" s="4">
        <f t="shared" ref="C6:C34" si="4">B6/3692</f>
        <v>0.1543878656554713</v>
      </c>
      <c r="D6" s="3">
        <v>20</v>
      </c>
      <c r="E6" s="4">
        <f t="shared" ref="E6:E34" si="5">D6/188</f>
        <v>0.10638297872340426</v>
      </c>
      <c r="F6" s="3">
        <v>683</v>
      </c>
      <c r="G6" s="4">
        <f t="shared" ref="G6:G34" si="6">F6/4566</f>
        <v>0.14958388085851948</v>
      </c>
      <c r="H6" s="3">
        <v>59</v>
      </c>
      <c r="I6" s="4">
        <f t="shared" ref="I6:I34" si="7">H6/479</f>
        <v>0.12317327766179541</v>
      </c>
    </row>
    <row r="7" spans="1:9" x14ac:dyDescent="0.2">
      <c r="A7" s="2" t="s">
        <v>33</v>
      </c>
      <c r="B7" s="3">
        <v>236</v>
      </c>
      <c r="C7" s="4">
        <f t="shared" si="4"/>
        <v>6.3921993499458291E-2</v>
      </c>
      <c r="D7" s="3">
        <v>4</v>
      </c>
      <c r="E7" s="4">
        <f t="shared" si="5"/>
        <v>2.1276595744680851E-2</v>
      </c>
      <c r="F7" s="3">
        <v>327</v>
      </c>
      <c r="G7" s="4">
        <f t="shared" si="6"/>
        <v>7.1616294349540074E-2</v>
      </c>
      <c r="H7" s="3">
        <v>20</v>
      </c>
      <c r="I7" s="4">
        <f t="shared" si="7"/>
        <v>4.1753653444676408E-2</v>
      </c>
    </row>
    <row r="8" spans="1:9" x14ac:dyDescent="0.2">
      <c r="A8" s="2" t="s">
        <v>41</v>
      </c>
      <c r="B8" s="3">
        <v>218</v>
      </c>
      <c r="C8" s="4">
        <f t="shared" si="4"/>
        <v>5.9046587215601298E-2</v>
      </c>
      <c r="D8" s="3">
        <v>24</v>
      </c>
      <c r="E8" s="4">
        <f t="shared" si="5"/>
        <v>0.1276595744680851</v>
      </c>
      <c r="F8" s="3">
        <v>257</v>
      </c>
      <c r="G8" s="4">
        <f t="shared" si="6"/>
        <v>5.6285589137100307E-2</v>
      </c>
      <c r="H8" s="3">
        <v>47</v>
      </c>
      <c r="I8" s="4">
        <f t="shared" si="7"/>
        <v>9.8121085594989568E-2</v>
      </c>
    </row>
    <row r="9" spans="1:9" x14ac:dyDescent="0.2">
      <c r="A9" s="2" t="s">
        <v>12</v>
      </c>
      <c r="B9" s="3">
        <v>209</v>
      </c>
      <c r="C9" s="4">
        <f t="shared" si="4"/>
        <v>5.6608884073672809E-2</v>
      </c>
      <c r="D9" s="3">
        <v>2</v>
      </c>
      <c r="E9" s="4">
        <f t="shared" si="5"/>
        <v>1.0638297872340425E-2</v>
      </c>
      <c r="F9" s="3">
        <v>257</v>
      </c>
      <c r="G9" s="4">
        <f t="shared" si="6"/>
        <v>5.6285589137100307E-2</v>
      </c>
      <c r="H9" s="3">
        <v>15</v>
      </c>
      <c r="I9" s="4">
        <f t="shared" si="7"/>
        <v>3.1315240083507306E-2</v>
      </c>
    </row>
    <row r="10" spans="1:9" x14ac:dyDescent="0.2">
      <c r="A10" s="2" t="s">
        <v>8</v>
      </c>
      <c r="B10" s="3">
        <v>196</v>
      </c>
      <c r="C10" s="4">
        <f t="shared" si="4"/>
        <v>5.3087757313109427E-2</v>
      </c>
      <c r="D10" s="3">
        <v>5</v>
      </c>
      <c r="E10" s="4">
        <f t="shared" si="5"/>
        <v>2.6595744680851064E-2</v>
      </c>
      <c r="F10" s="3">
        <v>269</v>
      </c>
      <c r="G10" s="4">
        <f t="shared" si="6"/>
        <v>5.8913710030661412E-2</v>
      </c>
      <c r="H10" s="3">
        <v>20</v>
      </c>
      <c r="I10" s="4">
        <f t="shared" si="7"/>
        <v>4.1753653444676408E-2</v>
      </c>
    </row>
    <row r="11" spans="1:9" x14ac:dyDescent="0.2">
      <c r="A11" s="2" t="s">
        <v>36</v>
      </c>
      <c r="B11" s="3">
        <v>153</v>
      </c>
      <c r="C11" s="4">
        <f t="shared" si="4"/>
        <v>4.14409534127844E-2</v>
      </c>
      <c r="D11" s="3">
        <v>1</v>
      </c>
      <c r="E11" s="4">
        <f t="shared" si="5"/>
        <v>5.3191489361702126E-3</v>
      </c>
      <c r="F11" s="3">
        <v>183</v>
      </c>
      <c r="G11" s="4">
        <f t="shared" si="6"/>
        <v>4.0078843626806832E-2</v>
      </c>
      <c r="H11" s="3">
        <v>1</v>
      </c>
      <c r="I11" s="4">
        <f t="shared" si="7"/>
        <v>2.0876826722338203E-3</v>
      </c>
    </row>
    <row r="12" spans="1:9" x14ac:dyDescent="0.2">
      <c r="A12" s="2" t="s">
        <v>28</v>
      </c>
      <c r="B12" s="3">
        <v>84</v>
      </c>
      <c r="C12" s="4">
        <f t="shared" si="4"/>
        <v>2.2751895991332611E-2</v>
      </c>
      <c r="D12" s="3">
        <v>2</v>
      </c>
      <c r="E12" s="4">
        <f t="shared" si="5"/>
        <v>1.0638297872340425E-2</v>
      </c>
      <c r="F12" s="3">
        <v>86</v>
      </c>
      <c r="G12" s="4">
        <f t="shared" si="6"/>
        <v>1.8834866403854577E-2</v>
      </c>
      <c r="H12" s="3">
        <v>8</v>
      </c>
      <c r="I12" s="4">
        <f t="shared" si="7"/>
        <v>1.6701461377870562E-2</v>
      </c>
    </row>
    <row r="13" spans="1:9" x14ac:dyDescent="0.2">
      <c r="A13" s="2" t="s">
        <v>23</v>
      </c>
      <c r="B13" s="3">
        <v>58</v>
      </c>
      <c r="C13" s="4">
        <f t="shared" si="4"/>
        <v>1.5709642470205849E-2</v>
      </c>
      <c r="D13" s="3">
        <v>3</v>
      </c>
      <c r="E13" s="4">
        <f t="shared" si="5"/>
        <v>1.5957446808510637E-2</v>
      </c>
      <c r="F13" s="3">
        <v>59</v>
      </c>
      <c r="G13" s="4">
        <f t="shared" si="6"/>
        <v>1.2921594393342093E-2</v>
      </c>
      <c r="H13" s="3">
        <v>2</v>
      </c>
      <c r="I13" s="4">
        <f t="shared" si="7"/>
        <v>4.1753653444676405E-3</v>
      </c>
    </row>
    <row r="14" spans="1:9" x14ac:dyDescent="0.2">
      <c r="A14" s="2" t="s">
        <v>11</v>
      </c>
      <c r="B14" s="3">
        <v>52</v>
      </c>
      <c r="C14" s="4">
        <f t="shared" si="4"/>
        <v>1.4084507042253521E-2</v>
      </c>
      <c r="D14" s="3">
        <v>1</v>
      </c>
      <c r="E14" s="4">
        <f t="shared" si="5"/>
        <v>5.3191489361702126E-3</v>
      </c>
      <c r="F14" s="3">
        <v>57</v>
      </c>
      <c r="G14" s="4">
        <f t="shared" si="6"/>
        <v>1.2483574244415242E-2</v>
      </c>
      <c r="H14" s="3">
        <v>3</v>
      </c>
      <c r="I14" s="4">
        <f t="shared" si="7"/>
        <v>6.2630480167014616E-3</v>
      </c>
    </row>
    <row r="15" spans="1:9" x14ac:dyDescent="0.2">
      <c r="A15" s="2" t="s">
        <v>25</v>
      </c>
      <c r="B15" s="3">
        <v>37</v>
      </c>
      <c r="C15" s="4">
        <f t="shared" si="4"/>
        <v>1.0021668472372697E-2</v>
      </c>
      <c r="D15" s="3">
        <v>0</v>
      </c>
      <c r="E15" s="4">
        <f t="shared" si="5"/>
        <v>0</v>
      </c>
      <c r="F15" s="3">
        <v>38</v>
      </c>
      <c r="G15" s="4">
        <f t="shared" si="6"/>
        <v>8.3223828296101615E-3</v>
      </c>
      <c r="H15" s="3">
        <v>4</v>
      </c>
      <c r="I15" s="4">
        <f t="shared" si="7"/>
        <v>8.350730688935281E-3</v>
      </c>
    </row>
    <row r="16" spans="1:9" x14ac:dyDescent="0.2">
      <c r="A16" s="2" t="s">
        <v>39</v>
      </c>
      <c r="B16" s="3">
        <v>29</v>
      </c>
      <c r="C16" s="4">
        <f t="shared" si="4"/>
        <v>7.8548212351029247E-3</v>
      </c>
      <c r="D16" s="3">
        <v>9</v>
      </c>
      <c r="E16" s="4">
        <f t="shared" si="5"/>
        <v>4.7872340425531915E-2</v>
      </c>
      <c r="F16" s="3">
        <v>21</v>
      </c>
      <c r="G16" s="4">
        <f t="shared" si="6"/>
        <v>4.5992115637319315E-3</v>
      </c>
      <c r="H16" s="3">
        <v>10</v>
      </c>
      <c r="I16" s="4">
        <f t="shared" si="7"/>
        <v>2.0876826722338204E-2</v>
      </c>
    </row>
    <row r="17" spans="1:9" x14ac:dyDescent="0.2">
      <c r="A17" s="2" t="s">
        <v>30</v>
      </c>
      <c r="B17" s="3">
        <v>23</v>
      </c>
      <c r="C17" s="4">
        <f t="shared" si="4"/>
        <v>6.2296858071505959E-3</v>
      </c>
      <c r="D17" s="3">
        <v>2</v>
      </c>
      <c r="E17" s="4">
        <f t="shared" si="5"/>
        <v>1.0638297872340425E-2</v>
      </c>
      <c r="F17" s="3">
        <v>24</v>
      </c>
      <c r="G17" s="4">
        <f t="shared" si="6"/>
        <v>5.2562417871222077E-3</v>
      </c>
      <c r="H17" s="3">
        <v>3</v>
      </c>
      <c r="I17" s="4">
        <f t="shared" si="7"/>
        <v>6.2630480167014616E-3</v>
      </c>
    </row>
    <row r="18" spans="1:9" x14ac:dyDescent="0.2">
      <c r="A18" s="2" t="s">
        <v>40</v>
      </c>
      <c r="B18" s="3">
        <v>21</v>
      </c>
      <c r="C18" s="4">
        <f t="shared" si="4"/>
        <v>5.6879739978331527E-3</v>
      </c>
      <c r="D18" s="3">
        <v>4</v>
      </c>
      <c r="E18" s="4">
        <f t="shared" si="5"/>
        <v>2.1276595744680851E-2</v>
      </c>
      <c r="F18" s="3">
        <v>34</v>
      </c>
      <c r="G18" s="4">
        <f t="shared" si="6"/>
        <v>7.4463425317564608E-3</v>
      </c>
      <c r="H18" s="3">
        <v>6</v>
      </c>
      <c r="I18" s="4">
        <f t="shared" si="7"/>
        <v>1.2526096033402923E-2</v>
      </c>
    </row>
    <row r="19" spans="1:9" x14ac:dyDescent="0.2">
      <c r="A19" s="2" t="s">
        <v>15</v>
      </c>
      <c r="B19" s="3">
        <v>16</v>
      </c>
      <c r="C19" s="4">
        <f t="shared" si="4"/>
        <v>4.3336944745395447E-3</v>
      </c>
      <c r="D19" s="3">
        <v>0</v>
      </c>
      <c r="E19" s="4">
        <f t="shared" si="5"/>
        <v>0</v>
      </c>
      <c r="F19" s="3">
        <v>31</v>
      </c>
      <c r="G19" s="4">
        <f t="shared" si="6"/>
        <v>6.7893123083661846E-3</v>
      </c>
      <c r="H19" s="3">
        <v>2</v>
      </c>
      <c r="I19" s="4">
        <f t="shared" si="7"/>
        <v>4.1753653444676405E-3</v>
      </c>
    </row>
    <row r="20" spans="1:9" x14ac:dyDescent="0.2">
      <c r="A20" s="2" t="s">
        <v>10</v>
      </c>
      <c r="B20" s="3">
        <v>15</v>
      </c>
      <c r="C20" s="4">
        <f t="shared" si="4"/>
        <v>4.0628385698808231E-3</v>
      </c>
      <c r="D20" s="3">
        <v>0</v>
      </c>
      <c r="E20" s="4">
        <f t="shared" si="5"/>
        <v>0</v>
      </c>
      <c r="F20" s="3">
        <v>17</v>
      </c>
      <c r="G20" s="4">
        <f t="shared" si="6"/>
        <v>3.7231712658782304E-3</v>
      </c>
      <c r="H20" s="3">
        <v>0</v>
      </c>
      <c r="I20" s="4">
        <f t="shared" si="7"/>
        <v>0</v>
      </c>
    </row>
    <row r="21" spans="1:9" x14ac:dyDescent="0.2">
      <c r="A21" s="2" t="s">
        <v>20</v>
      </c>
      <c r="B21" s="3">
        <v>14</v>
      </c>
      <c r="C21" s="4">
        <f t="shared" si="4"/>
        <v>3.791982665222102E-3</v>
      </c>
      <c r="D21" s="3">
        <v>3</v>
      </c>
      <c r="E21" s="4">
        <f t="shared" si="5"/>
        <v>1.5957446808510637E-2</v>
      </c>
      <c r="F21" s="3">
        <v>11</v>
      </c>
      <c r="G21" s="4">
        <f t="shared" si="6"/>
        <v>2.4091108190976785E-3</v>
      </c>
      <c r="H21" s="3">
        <v>1</v>
      </c>
      <c r="I21" s="4">
        <f t="shared" si="7"/>
        <v>2.0876826722338203E-3</v>
      </c>
    </row>
    <row r="22" spans="1:9" x14ac:dyDescent="0.2">
      <c r="A22" s="2" t="s">
        <v>37</v>
      </c>
      <c r="B22" s="3">
        <v>12</v>
      </c>
      <c r="C22" s="4">
        <f t="shared" si="4"/>
        <v>3.2502708559046588E-3</v>
      </c>
      <c r="D22" s="3">
        <v>0</v>
      </c>
      <c r="E22" s="4">
        <f t="shared" si="5"/>
        <v>0</v>
      </c>
      <c r="F22" s="3">
        <v>15</v>
      </c>
      <c r="G22" s="4">
        <f t="shared" si="6"/>
        <v>3.2851511169513796E-3</v>
      </c>
      <c r="H22" s="3">
        <v>2</v>
      </c>
      <c r="I22" s="4">
        <f t="shared" si="7"/>
        <v>4.1753653444676405E-3</v>
      </c>
    </row>
    <row r="23" spans="1:9" x14ac:dyDescent="0.2">
      <c r="A23" s="2" t="s">
        <v>5</v>
      </c>
      <c r="B23" s="3">
        <v>11</v>
      </c>
      <c r="C23" s="4">
        <f t="shared" si="4"/>
        <v>2.9794149512459372E-3</v>
      </c>
      <c r="D23" s="3">
        <v>0</v>
      </c>
      <c r="E23" s="4">
        <f t="shared" si="5"/>
        <v>0</v>
      </c>
      <c r="F23" s="3">
        <v>15</v>
      </c>
      <c r="G23" s="4">
        <f t="shared" si="6"/>
        <v>3.2851511169513796E-3</v>
      </c>
      <c r="H23" s="3">
        <v>0</v>
      </c>
      <c r="I23" s="4">
        <f t="shared" si="7"/>
        <v>0</v>
      </c>
    </row>
    <row r="24" spans="1:9" x14ac:dyDescent="0.2">
      <c r="A24" s="2" t="s">
        <v>22</v>
      </c>
      <c r="B24" s="3">
        <v>11</v>
      </c>
      <c r="C24" s="4">
        <f t="shared" si="4"/>
        <v>2.9794149512459372E-3</v>
      </c>
      <c r="D24" s="3">
        <v>0</v>
      </c>
      <c r="E24" s="4">
        <f t="shared" si="5"/>
        <v>0</v>
      </c>
      <c r="F24" s="3">
        <v>14</v>
      </c>
      <c r="G24" s="4">
        <f t="shared" si="6"/>
        <v>3.0661410424879547E-3</v>
      </c>
      <c r="H24" s="3">
        <v>1</v>
      </c>
      <c r="I24" s="4">
        <f t="shared" si="7"/>
        <v>2.0876826722338203E-3</v>
      </c>
    </row>
    <row r="25" spans="1:9" x14ac:dyDescent="0.2">
      <c r="A25" s="2" t="s">
        <v>9</v>
      </c>
      <c r="B25" s="3">
        <v>9</v>
      </c>
      <c r="C25" s="4">
        <f t="shared" si="4"/>
        <v>2.437703141928494E-3</v>
      </c>
      <c r="D25" s="3">
        <v>0</v>
      </c>
      <c r="E25" s="4">
        <f t="shared" si="5"/>
        <v>0</v>
      </c>
      <c r="F25" s="3">
        <v>16</v>
      </c>
      <c r="G25" s="4">
        <f t="shared" si="6"/>
        <v>3.504161191414805E-3</v>
      </c>
      <c r="H25" s="3">
        <v>0</v>
      </c>
      <c r="I25" s="4">
        <f t="shared" si="7"/>
        <v>0</v>
      </c>
    </row>
    <row r="26" spans="1:9" x14ac:dyDescent="0.2">
      <c r="A26" s="2" t="s">
        <v>44</v>
      </c>
      <c r="B26" s="3">
        <v>4</v>
      </c>
      <c r="C26" s="4">
        <f t="shared" si="4"/>
        <v>1.0834236186348862E-3</v>
      </c>
      <c r="D26" s="3">
        <v>0</v>
      </c>
      <c r="E26" s="4">
        <f t="shared" si="5"/>
        <v>0</v>
      </c>
      <c r="F26" s="3">
        <v>4</v>
      </c>
      <c r="G26" s="4">
        <f t="shared" si="6"/>
        <v>8.7604029785370125E-4</v>
      </c>
      <c r="H26" s="3">
        <v>0</v>
      </c>
      <c r="I26" s="4">
        <f t="shared" si="7"/>
        <v>0</v>
      </c>
    </row>
    <row r="27" spans="1:9" x14ac:dyDescent="0.2">
      <c r="A27" s="2" t="s">
        <v>48</v>
      </c>
      <c r="B27" s="3">
        <v>3</v>
      </c>
      <c r="C27" s="4">
        <f t="shared" si="4"/>
        <v>8.1256771397616469E-4</v>
      </c>
      <c r="D27" s="3">
        <v>0</v>
      </c>
      <c r="E27" s="4">
        <f t="shared" si="5"/>
        <v>0</v>
      </c>
      <c r="F27" s="3">
        <v>3</v>
      </c>
      <c r="G27" s="4">
        <f t="shared" si="6"/>
        <v>6.5703022339027597E-4</v>
      </c>
      <c r="H27" s="3">
        <v>0</v>
      </c>
      <c r="I27" s="4">
        <f t="shared" si="7"/>
        <v>0</v>
      </c>
    </row>
    <row r="28" spans="1:9" x14ac:dyDescent="0.2">
      <c r="A28" s="2" t="s">
        <v>18</v>
      </c>
      <c r="B28" s="3">
        <v>3</v>
      </c>
      <c r="C28" s="4">
        <f t="shared" si="4"/>
        <v>8.1256771397616469E-4</v>
      </c>
      <c r="D28" s="3">
        <v>0</v>
      </c>
      <c r="E28" s="4">
        <f t="shared" si="5"/>
        <v>0</v>
      </c>
      <c r="F28" s="3">
        <v>3</v>
      </c>
      <c r="G28" s="4">
        <f t="shared" si="6"/>
        <v>6.5703022339027597E-4</v>
      </c>
      <c r="H28" s="3">
        <v>0</v>
      </c>
      <c r="I28" s="4">
        <f t="shared" si="7"/>
        <v>0</v>
      </c>
    </row>
    <row r="29" spans="1:9" x14ac:dyDescent="0.2">
      <c r="A29" s="2" t="s">
        <v>29</v>
      </c>
      <c r="B29" s="3">
        <v>2</v>
      </c>
      <c r="C29" s="4">
        <f t="shared" si="4"/>
        <v>5.4171180931744309E-4</v>
      </c>
      <c r="D29" s="3">
        <v>1</v>
      </c>
      <c r="E29" s="4">
        <f t="shared" si="5"/>
        <v>5.3191489361702126E-3</v>
      </c>
      <c r="F29" s="3">
        <v>1</v>
      </c>
      <c r="G29" s="4">
        <f t="shared" si="6"/>
        <v>2.1901007446342531E-4</v>
      </c>
      <c r="H29" s="3">
        <v>0</v>
      </c>
      <c r="I29" s="4">
        <f t="shared" si="7"/>
        <v>0</v>
      </c>
    </row>
    <row r="30" spans="1:9" x14ac:dyDescent="0.2">
      <c r="A30" s="2" t="s">
        <v>50</v>
      </c>
      <c r="B30" s="3">
        <v>1</v>
      </c>
      <c r="C30" s="4">
        <f t="shared" si="4"/>
        <v>2.7085590465872155E-4</v>
      </c>
      <c r="D30" s="3">
        <v>1</v>
      </c>
      <c r="E30" s="4">
        <f t="shared" si="5"/>
        <v>5.3191489361702126E-3</v>
      </c>
      <c r="F30" s="3">
        <v>0</v>
      </c>
      <c r="G30" s="4">
        <f t="shared" si="6"/>
        <v>0</v>
      </c>
      <c r="H30" s="3">
        <v>0</v>
      </c>
      <c r="I30" s="4">
        <f t="shared" si="7"/>
        <v>0</v>
      </c>
    </row>
    <row r="31" spans="1:9" x14ac:dyDescent="0.2">
      <c r="A31" s="2" t="s">
        <v>14</v>
      </c>
      <c r="B31" s="3">
        <v>1</v>
      </c>
      <c r="C31" s="4">
        <f t="shared" si="4"/>
        <v>2.7085590465872155E-4</v>
      </c>
      <c r="D31" s="3">
        <v>0</v>
      </c>
      <c r="E31" s="4">
        <f t="shared" si="5"/>
        <v>0</v>
      </c>
      <c r="F31" s="3">
        <v>1</v>
      </c>
      <c r="G31" s="4">
        <f t="shared" si="6"/>
        <v>2.1901007446342531E-4</v>
      </c>
      <c r="H31" s="3">
        <v>0</v>
      </c>
      <c r="I31" s="4">
        <f t="shared" si="7"/>
        <v>0</v>
      </c>
    </row>
    <row r="32" spans="1:9" x14ac:dyDescent="0.2">
      <c r="A32" s="2" t="s">
        <v>27</v>
      </c>
      <c r="B32" s="3">
        <v>1</v>
      </c>
      <c r="C32" s="4">
        <f t="shared" si="4"/>
        <v>2.7085590465872155E-4</v>
      </c>
      <c r="D32" s="3">
        <v>0</v>
      </c>
      <c r="E32" s="4">
        <f t="shared" si="5"/>
        <v>0</v>
      </c>
      <c r="F32" s="3">
        <v>2</v>
      </c>
      <c r="G32" s="4">
        <f t="shared" si="6"/>
        <v>4.3802014892685063E-4</v>
      </c>
      <c r="H32" s="3">
        <v>2</v>
      </c>
      <c r="I32" s="4">
        <f t="shared" si="7"/>
        <v>4.1753653444676405E-3</v>
      </c>
    </row>
    <row r="33" spans="1:9" x14ac:dyDescent="0.2">
      <c r="A33" s="2" t="s">
        <v>51</v>
      </c>
      <c r="B33" s="3">
        <v>1</v>
      </c>
      <c r="C33" s="4">
        <f t="shared" si="4"/>
        <v>2.7085590465872155E-4</v>
      </c>
      <c r="D33" s="3">
        <v>0</v>
      </c>
      <c r="E33" s="4">
        <f t="shared" si="5"/>
        <v>0</v>
      </c>
      <c r="F33" s="3">
        <v>1</v>
      </c>
      <c r="G33" s="4">
        <f t="shared" si="6"/>
        <v>2.1901007446342531E-4</v>
      </c>
      <c r="H33" s="3">
        <v>0</v>
      </c>
      <c r="I33" s="4">
        <f t="shared" si="7"/>
        <v>0</v>
      </c>
    </row>
    <row r="34" spans="1:9" x14ac:dyDescent="0.2">
      <c r="A34" s="2" t="s">
        <v>21</v>
      </c>
      <c r="B34" s="3">
        <v>1081</v>
      </c>
      <c r="C34" s="4">
        <f t="shared" si="4"/>
        <v>0.29279523293607801</v>
      </c>
      <c r="D34" s="3">
        <v>71</v>
      </c>
      <c r="E34" s="4">
        <f t="shared" si="5"/>
        <v>0.37765957446808512</v>
      </c>
      <c r="F34" s="3">
        <v>1285</v>
      </c>
      <c r="G34" s="4">
        <f t="shared" si="6"/>
        <v>0.28142794568550156</v>
      </c>
      <c r="H34" s="3">
        <v>153</v>
      </c>
      <c r="I34" s="4">
        <f t="shared" si="7"/>
        <v>0.31941544885177453</v>
      </c>
    </row>
    <row r="35" spans="1:9" x14ac:dyDescent="0.2">
      <c r="A35" s="17" t="s">
        <v>4</v>
      </c>
      <c r="B35" s="21">
        <v>3692</v>
      </c>
      <c r="C35" s="9">
        <f t="shared" ref="C35" si="8">B35/3692</f>
        <v>1</v>
      </c>
      <c r="D35" s="21">
        <v>188</v>
      </c>
      <c r="E35" s="9">
        <f t="shared" ref="E35" si="9">D35/188</f>
        <v>1</v>
      </c>
      <c r="F35" s="21">
        <v>4566</v>
      </c>
      <c r="G35" s="9">
        <f t="shared" ref="G35" si="10">F35/4566</f>
        <v>1</v>
      </c>
      <c r="H35" s="21">
        <v>479</v>
      </c>
      <c r="I35" s="9">
        <f t="shared" ref="I35" si="11">H35/479</f>
        <v>1</v>
      </c>
    </row>
  </sheetData>
  <sortState ref="A6:I34">
    <sortCondition descending="1" ref="C6:C34"/>
  </sortState>
  <mergeCells count="5">
    <mergeCell ref="A3:A4"/>
    <mergeCell ref="B3:C3"/>
    <mergeCell ref="D3:E3"/>
    <mergeCell ref="F3:G3"/>
    <mergeCell ref="H3:I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14" sqref="A14"/>
    </sheetView>
  </sheetViews>
  <sheetFormatPr defaultRowHeight="12.75" x14ac:dyDescent="0.2"/>
  <cols>
    <col min="1" max="1" width="54.7109375" style="1" customWidth="1"/>
    <col min="2" max="7" width="8" style="1" customWidth="1"/>
    <col min="8" max="16384" width="9.140625" style="1"/>
  </cols>
  <sheetData>
    <row r="1" spans="1:7" x14ac:dyDescent="0.2">
      <c r="A1" s="10" t="s">
        <v>49</v>
      </c>
    </row>
    <row r="3" spans="1:7" x14ac:dyDescent="0.2">
      <c r="A3" s="40" t="s">
        <v>42</v>
      </c>
      <c r="B3" s="37" t="s">
        <v>0</v>
      </c>
      <c r="C3" s="37"/>
      <c r="D3" s="37" t="s">
        <v>1</v>
      </c>
      <c r="E3" s="37"/>
      <c r="F3" s="37" t="s">
        <v>3</v>
      </c>
      <c r="G3" s="37"/>
    </row>
    <row r="4" spans="1:7" x14ac:dyDescent="0.2">
      <c r="A4" s="41"/>
      <c r="B4" s="14" t="s">
        <v>31</v>
      </c>
      <c r="C4" s="14" t="s">
        <v>2</v>
      </c>
      <c r="D4" s="14" t="s">
        <v>31</v>
      </c>
      <c r="E4" s="14" t="s">
        <v>2</v>
      </c>
      <c r="F4" s="14" t="s">
        <v>31</v>
      </c>
      <c r="G4" s="14" t="s">
        <v>2</v>
      </c>
    </row>
    <row r="5" spans="1:7" x14ac:dyDescent="0.2">
      <c r="A5" s="8" t="s">
        <v>26</v>
      </c>
      <c r="B5" s="15">
        <v>520</v>
      </c>
      <c r="C5" s="16">
        <f t="shared" ref="C5:C35" si="0">B5/3728</f>
        <v>0.13948497854077252</v>
      </c>
      <c r="D5" s="15">
        <v>44</v>
      </c>
      <c r="E5" s="16">
        <f t="shared" ref="E5:E35" si="1">D5/212</f>
        <v>0.20754716981132076</v>
      </c>
      <c r="F5" s="15">
        <v>715</v>
      </c>
      <c r="G5" s="16">
        <f t="shared" ref="G5:G35" si="2">F5/4603</f>
        <v>0.15533347816641321</v>
      </c>
    </row>
    <row r="6" spans="1:7" x14ac:dyDescent="0.2">
      <c r="A6" s="8" t="s">
        <v>35</v>
      </c>
      <c r="B6" s="15">
        <v>511</v>
      </c>
      <c r="C6" s="16">
        <f t="shared" si="0"/>
        <v>0.13707081545064378</v>
      </c>
      <c r="D6" s="15">
        <v>27</v>
      </c>
      <c r="E6" s="16">
        <f t="shared" si="1"/>
        <v>0.12735849056603774</v>
      </c>
      <c r="F6" s="15">
        <v>623</v>
      </c>
      <c r="G6" s="16">
        <f t="shared" si="2"/>
        <v>0.13534651314360199</v>
      </c>
    </row>
    <row r="7" spans="1:7" x14ac:dyDescent="0.2">
      <c r="A7" s="8" t="s">
        <v>41</v>
      </c>
      <c r="B7" s="15">
        <v>451</v>
      </c>
      <c r="C7" s="16">
        <f t="shared" si="0"/>
        <v>0.12097639484978541</v>
      </c>
      <c r="D7" s="15">
        <v>33</v>
      </c>
      <c r="E7" s="16">
        <f t="shared" si="1"/>
        <v>0.15566037735849056</v>
      </c>
      <c r="F7" s="15">
        <v>575</v>
      </c>
      <c r="G7" s="16">
        <f t="shared" si="2"/>
        <v>0.12491853139257006</v>
      </c>
    </row>
    <row r="8" spans="1:7" x14ac:dyDescent="0.2">
      <c r="A8" s="8" t="s">
        <v>8</v>
      </c>
      <c r="B8" s="15">
        <v>205</v>
      </c>
      <c r="C8" s="16">
        <f t="shared" si="0"/>
        <v>5.4989270386266095E-2</v>
      </c>
      <c r="D8" s="15">
        <v>9</v>
      </c>
      <c r="E8" s="16">
        <f t="shared" si="1"/>
        <v>4.2452830188679243E-2</v>
      </c>
      <c r="F8" s="15">
        <v>288</v>
      </c>
      <c r="G8" s="16">
        <f t="shared" si="2"/>
        <v>6.2567890506191617E-2</v>
      </c>
    </row>
    <row r="9" spans="1:7" x14ac:dyDescent="0.2">
      <c r="A9" s="8" t="s">
        <v>33</v>
      </c>
      <c r="B9" s="15">
        <v>170</v>
      </c>
      <c r="C9" s="16">
        <f t="shared" si="0"/>
        <v>4.5600858369098711E-2</v>
      </c>
      <c r="D9" s="15">
        <v>1</v>
      </c>
      <c r="E9" s="16">
        <f t="shared" si="1"/>
        <v>4.7169811320754715E-3</v>
      </c>
      <c r="F9" s="15">
        <v>226</v>
      </c>
      <c r="G9" s="16">
        <f t="shared" si="2"/>
        <v>4.9098414077775362E-2</v>
      </c>
    </row>
    <row r="10" spans="1:7" x14ac:dyDescent="0.2">
      <c r="A10" s="8" t="s">
        <v>12</v>
      </c>
      <c r="B10" s="15">
        <v>145</v>
      </c>
      <c r="C10" s="16">
        <f t="shared" si="0"/>
        <v>3.8894849785407727E-2</v>
      </c>
      <c r="D10" s="15">
        <v>4</v>
      </c>
      <c r="E10" s="16">
        <f t="shared" si="1"/>
        <v>1.8867924528301886E-2</v>
      </c>
      <c r="F10" s="15">
        <v>202</v>
      </c>
      <c r="G10" s="16">
        <f t="shared" si="2"/>
        <v>4.3884423202259396E-2</v>
      </c>
    </row>
    <row r="11" spans="1:7" x14ac:dyDescent="0.2">
      <c r="A11" s="8" t="s">
        <v>36</v>
      </c>
      <c r="B11" s="15">
        <v>109</v>
      </c>
      <c r="C11" s="16">
        <f t="shared" si="0"/>
        <v>2.9238197424892705E-2</v>
      </c>
      <c r="D11" s="15">
        <v>4</v>
      </c>
      <c r="E11" s="16">
        <f t="shared" si="1"/>
        <v>1.8867924528301886E-2</v>
      </c>
      <c r="F11" s="15">
        <v>140</v>
      </c>
      <c r="G11" s="16">
        <f t="shared" si="2"/>
        <v>3.0414946773843144E-2</v>
      </c>
    </row>
    <row r="12" spans="1:7" x14ac:dyDescent="0.2">
      <c r="A12" s="8" t="s">
        <v>39</v>
      </c>
      <c r="B12" s="15">
        <v>53</v>
      </c>
      <c r="C12" s="16">
        <f t="shared" si="0"/>
        <v>1.4216738197424892E-2</v>
      </c>
      <c r="D12" s="15">
        <v>11</v>
      </c>
      <c r="E12" s="16">
        <f t="shared" si="1"/>
        <v>5.1886792452830191E-2</v>
      </c>
      <c r="F12" s="15">
        <v>46</v>
      </c>
      <c r="G12" s="16">
        <f t="shared" si="2"/>
        <v>9.9934825114056051E-3</v>
      </c>
    </row>
    <row r="13" spans="1:7" x14ac:dyDescent="0.2">
      <c r="A13" s="8" t="s">
        <v>25</v>
      </c>
      <c r="B13" s="15">
        <v>42</v>
      </c>
      <c r="C13" s="16">
        <f t="shared" si="0"/>
        <v>1.1266094420600859E-2</v>
      </c>
      <c r="D13" s="15">
        <v>3</v>
      </c>
      <c r="E13" s="16">
        <f t="shared" si="1"/>
        <v>1.4150943396226415E-2</v>
      </c>
      <c r="F13" s="15">
        <v>40</v>
      </c>
      <c r="G13" s="16">
        <f t="shared" si="2"/>
        <v>8.6899847925266133E-3</v>
      </c>
    </row>
    <row r="14" spans="1:7" x14ac:dyDescent="0.2">
      <c r="A14" s="8" t="s">
        <v>28</v>
      </c>
      <c r="B14" s="15">
        <v>39</v>
      </c>
      <c r="C14" s="16">
        <f t="shared" si="0"/>
        <v>1.046137339055794E-2</v>
      </c>
      <c r="D14" s="15">
        <v>3</v>
      </c>
      <c r="E14" s="16">
        <f t="shared" si="1"/>
        <v>1.4150943396226415E-2</v>
      </c>
      <c r="F14" s="15">
        <v>39</v>
      </c>
      <c r="G14" s="16">
        <f t="shared" si="2"/>
        <v>8.472735172713448E-3</v>
      </c>
    </row>
    <row r="15" spans="1:7" x14ac:dyDescent="0.2">
      <c r="A15" s="8" t="s">
        <v>30</v>
      </c>
      <c r="B15" s="15">
        <v>39</v>
      </c>
      <c r="C15" s="16">
        <f t="shared" si="0"/>
        <v>1.046137339055794E-2</v>
      </c>
      <c r="D15" s="15">
        <v>4</v>
      </c>
      <c r="E15" s="16">
        <f t="shared" si="1"/>
        <v>1.8867924528301886E-2</v>
      </c>
      <c r="F15" s="15">
        <v>40</v>
      </c>
      <c r="G15" s="16">
        <f t="shared" si="2"/>
        <v>8.6899847925266133E-3</v>
      </c>
    </row>
    <row r="16" spans="1:7" x14ac:dyDescent="0.2">
      <c r="A16" s="8" t="s">
        <v>23</v>
      </c>
      <c r="B16" s="15">
        <v>38</v>
      </c>
      <c r="C16" s="16">
        <f t="shared" si="0"/>
        <v>1.01931330472103E-2</v>
      </c>
      <c r="D16" s="15">
        <v>1</v>
      </c>
      <c r="E16" s="16">
        <f t="shared" si="1"/>
        <v>4.7169811320754715E-3</v>
      </c>
      <c r="F16" s="15">
        <v>38</v>
      </c>
      <c r="G16" s="16">
        <f t="shared" si="2"/>
        <v>8.2554855529002828E-3</v>
      </c>
    </row>
    <row r="17" spans="1:7" x14ac:dyDescent="0.2">
      <c r="A17" s="8" t="s">
        <v>11</v>
      </c>
      <c r="B17" s="15">
        <v>31</v>
      </c>
      <c r="C17" s="16">
        <f t="shared" si="0"/>
        <v>8.3154506437768238E-3</v>
      </c>
      <c r="D17" s="15">
        <v>2</v>
      </c>
      <c r="E17" s="16">
        <f t="shared" si="1"/>
        <v>9.433962264150943E-3</v>
      </c>
      <c r="F17" s="15">
        <v>34</v>
      </c>
      <c r="G17" s="16">
        <f t="shared" si="2"/>
        <v>7.3864870736476207E-3</v>
      </c>
    </row>
    <row r="18" spans="1:7" x14ac:dyDescent="0.2">
      <c r="A18" s="8" t="s">
        <v>7</v>
      </c>
      <c r="B18" s="15">
        <v>23</v>
      </c>
      <c r="C18" s="16">
        <f t="shared" si="0"/>
        <v>6.1695278969957079E-3</v>
      </c>
      <c r="D18" s="15">
        <v>0</v>
      </c>
      <c r="E18" s="16">
        <f t="shared" si="1"/>
        <v>0</v>
      </c>
      <c r="F18" s="15">
        <v>44</v>
      </c>
      <c r="G18" s="16">
        <f t="shared" si="2"/>
        <v>9.5589832717792745E-3</v>
      </c>
    </row>
    <row r="19" spans="1:7" x14ac:dyDescent="0.2">
      <c r="A19" s="8" t="s">
        <v>20</v>
      </c>
      <c r="B19" s="15">
        <v>21</v>
      </c>
      <c r="C19" s="16">
        <f t="shared" si="0"/>
        <v>5.6330472103004294E-3</v>
      </c>
      <c r="D19" s="15">
        <v>2</v>
      </c>
      <c r="E19" s="16">
        <f t="shared" si="1"/>
        <v>9.433962264150943E-3</v>
      </c>
      <c r="F19" s="15">
        <v>20</v>
      </c>
      <c r="G19" s="16">
        <f t="shared" si="2"/>
        <v>4.3449923962633067E-3</v>
      </c>
    </row>
    <row r="20" spans="1:7" x14ac:dyDescent="0.2">
      <c r="A20" s="8" t="s">
        <v>10</v>
      </c>
      <c r="B20" s="15">
        <v>19</v>
      </c>
      <c r="C20" s="16">
        <f t="shared" si="0"/>
        <v>5.09656652360515E-3</v>
      </c>
      <c r="D20" s="15">
        <v>1</v>
      </c>
      <c r="E20" s="16">
        <f t="shared" si="1"/>
        <v>4.7169811320754715E-3</v>
      </c>
      <c r="F20" s="15">
        <v>28</v>
      </c>
      <c r="G20" s="16">
        <f t="shared" si="2"/>
        <v>6.082989354768629E-3</v>
      </c>
    </row>
    <row r="21" spans="1:7" x14ac:dyDescent="0.2">
      <c r="A21" s="8" t="s">
        <v>22</v>
      </c>
      <c r="B21" s="15">
        <v>17</v>
      </c>
      <c r="C21" s="16">
        <f t="shared" si="0"/>
        <v>4.5600858369098714E-3</v>
      </c>
      <c r="D21" s="15">
        <v>2</v>
      </c>
      <c r="E21" s="16">
        <f t="shared" si="1"/>
        <v>9.433962264150943E-3</v>
      </c>
      <c r="F21" s="15">
        <v>21</v>
      </c>
      <c r="G21" s="16">
        <f t="shared" si="2"/>
        <v>4.562242016076472E-3</v>
      </c>
    </row>
    <row r="22" spans="1:7" x14ac:dyDescent="0.2">
      <c r="A22" s="8" t="s">
        <v>5</v>
      </c>
      <c r="B22" s="15">
        <v>13</v>
      </c>
      <c r="C22" s="16">
        <f t="shared" si="0"/>
        <v>3.4871244635193135E-3</v>
      </c>
      <c r="D22" s="15">
        <v>3</v>
      </c>
      <c r="E22" s="16">
        <f t="shared" si="1"/>
        <v>1.4150943396226415E-2</v>
      </c>
      <c r="F22" s="15">
        <v>13</v>
      </c>
      <c r="G22" s="16">
        <f t="shared" si="2"/>
        <v>2.8242450575711492E-3</v>
      </c>
    </row>
    <row r="23" spans="1:7" x14ac:dyDescent="0.2">
      <c r="A23" s="8" t="s">
        <v>29</v>
      </c>
      <c r="B23" s="15">
        <v>12</v>
      </c>
      <c r="C23" s="16">
        <f t="shared" si="0"/>
        <v>3.2188841201716738E-3</v>
      </c>
      <c r="D23" s="15">
        <v>1</v>
      </c>
      <c r="E23" s="16">
        <f t="shared" si="1"/>
        <v>4.7169811320754715E-3</v>
      </c>
      <c r="F23" s="15">
        <v>11</v>
      </c>
      <c r="G23" s="16">
        <f t="shared" si="2"/>
        <v>2.3897458179448186E-3</v>
      </c>
    </row>
    <row r="24" spans="1:7" x14ac:dyDescent="0.2">
      <c r="A24" s="8" t="s">
        <v>15</v>
      </c>
      <c r="B24" s="15">
        <v>12</v>
      </c>
      <c r="C24" s="16">
        <f t="shared" si="0"/>
        <v>3.2188841201716738E-3</v>
      </c>
      <c r="D24" s="15">
        <v>1</v>
      </c>
      <c r="E24" s="16">
        <f t="shared" si="1"/>
        <v>4.7169811320754715E-3</v>
      </c>
      <c r="F24" s="15">
        <v>17</v>
      </c>
      <c r="G24" s="16">
        <f t="shared" si="2"/>
        <v>3.6932435368238104E-3</v>
      </c>
    </row>
    <row r="25" spans="1:7" x14ac:dyDescent="0.2">
      <c r="A25" s="8" t="s">
        <v>9</v>
      </c>
      <c r="B25" s="15">
        <v>10</v>
      </c>
      <c r="C25" s="16">
        <f t="shared" si="0"/>
        <v>2.6824034334763948E-3</v>
      </c>
      <c r="D25" s="15">
        <v>0</v>
      </c>
      <c r="E25" s="16">
        <f t="shared" si="1"/>
        <v>0</v>
      </c>
      <c r="F25" s="15">
        <v>16</v>
      </c>
      <c r="G25" s="16">
        <f t="shared" si="2"/>
        <v>3.4759939170106451E-3</v>
      </c>
    </row>
    <row r="26" spans="1:7" x14ac:dyDescent="0.2">
      <c r="A26" s="8" t="s">
        <v>37</v>
      </c>
      <c r="B26" s="15">
        <v>6</v>
      </c>
      <c r="C26" s="16">
        <f t="shared" si="0"/>
        <v>1.6094420600858369E-3</v>
      </c>
      <c r="D26" s="15">
        <v>0</v>
      </c>
      <c r="E26" s="16">
        <f t="shared" si="1"/>
        <v>0</v>
      </c>
      <c r="F26" s="15">
        <v>14</v>
      </c>
      <c r="G26" s="16">
        <f t="shared" si="2"/>
        <v>3.0414946773843145E-3</v>
      </c>
    </row>
    <row r="27" spans="1:7" x14ac:dyDescent="0.2">
      <c r="A27" s="8" t="s">
        <v>48</v>
      </c>
      <c r="B27" s="15">
        <v>3</v>
      </c>
      <c r="C27" s="16">
        <f t="shared" si="0"/>
        <v>8.0472103004291845E-4</v>
      </c>
      <c r="D27" s="15">
        <v>2</v>
      </c>
      <c r="E27" s="16">
        <f t="shared" si="1"/>
        <v>9.433962264150943E-3</v>
      </c>
      <c r="F27" s="15">
        <v>1</v>
      </c>
      <c r="G27" s="16">
        <f t="shared" si="2"/>
        <v>2.1724961981316532E-4</v>
      </c>
    </row>
    <row r="28" spans="1:7" x14ac:dyDescent="0.2">
      <c r="A28" s="8" t="s">
        <v>18</v>
      </c>
      <c r="B28" s="15">
        <v>3</v>
      </c>
      <c r="C28" s="16">
        <f t="shared" si="0"/>
        <v>8.0472103004291845E-4</v>
      </c>
      <c r="D28" s="15">
        <v>0</v>
      </c>
      <c r="E28" s="16">
        <f t="shared" si="1"/>
        <v>0</v>
      </c>
      <c r="F28" s="15">
        <v>3</v>
      </c>
      <c r="G28" s="16">
        <f t="shared" si="2"/>
        <v>6.5174885943949598E-4</v>
      </c>
    </row>
    <row r="29" spans="1:7" x14ac:dyDescent="0.2">
      <c r="A29" s="8" t="s">
        <v>17</v>
      </c>
      <c r="B29" s="15">
        <v>2</v>
      </c>
      <c r="C29" s="16">
        <f t="shared" si="0"/>
        <v>5.3648068669527897E-4</v>
      </c>
      <c r="D29" s="15">
        <v>0</v>
      </c>
      <c r="E29" s="16">
        <f t="shared" si="1"/>
        <v>0</v>
      </c>
      <c r="F29" s="15">
        <v>2</v>
      </c>
      <c r="G29" s="16">
        <f t="shared" si="2"/>
        <v>4.3449923962633063E-4</v>
      </c>
    </row>
    <row r="30" spans="1:7" x14ac:dyDescent="0.2">
      <c r="A30" s="8" t="s">
        <v>45</v>
      </c>
      <c r="B30" s="15">
        <v>1</v>
      </c>
      <c r="C30" s="16">
        <f t="shared" si="0"/>
        <v>2.6824034334763948E-4</v>
      </c>
      <c r="D30" s="15">
        <v>0</v>
      </c>
      <c r="E30" s="16">
        <f t="shared" si="1"/>
        <v>0</v>
      </c>
      <c r="F30" s="15">
        <v>1</v>
      </c>
      <c r="G30" s="16">
        <f t="shared" si="2"/>
        <v>2.1724961981316532E-4</v>
      </c>
    </row>
    <row r="31" spans="1:7" x14ac:dyDescent="0.2">
      <c r="A31" s="8" t="s">
        <v>46</v>
      </c>
      <c r="B31" s="15">
        <v>1</v>
      </c>
      <c r="C31" s="16">
        <f t="shared" si="0"/>
        <v>2.6824034334763948E-4</v>
      </c>
      <c r="D31" s="15">
        <v>0</v>
      </c>
      <c r="E31" s="16">
        <f t="shared" si="1"/>
        <v>0</v>
      </c>
      <c r="F31" s="15">
        <v>2</v>
      </c>
      <c r="G31" s="16">
        <f t="shared" si="2"/>
        <v>4.3449923962633063E-4</v>
      </c>
    </row>
    <row r="32" spans="1:7" x14ac:dyDescent="0.2">
      <c r="A32" s="8" t="s">
        <v>27</v>
      </c>
      <c r="B32" s="15">
        <v>1</v>
      </c>
      <c r="C32" s="16">
        <f t="shared" si="0"/>
        <v>2.6824034334763948E-4</v>
      </c>
      <c r="D32" s="15">
        <v>2</v>
      </c>
      <c r="E32" s="16">
        <f t="shared" si="1"/>
        <v>9.433962264150943E-3</v>
      </c>
      <c r="F32" s="15">
        <v>3</v>
      </c>
      <c r="G32" s="16">
        <f t="shared" si="2"/>
        <v>6.5174885943949598E-4</v>
      </c>
    </row>
    <row r="33" spans="1:7" x14ac:dyDescent="0.2">
      <c r="A33" s="8" t="s">
        <v>44</v>
      </c>
      <c r="B33" s="15">
        <v>1</v>
      </c>
      <c r="C33" s="16">
        <f t="shared" si="0"/>
        <v>2.6824034334763948E-4</v>
      </c>
      <c r="D33" s="15">
        <v>0</v>
      </c>
      <c r="E33" s="16">
        <f t="shared" si="1"/>
        <v>0</v>
      </c>
      <c r="F33" s="15">
        <v>1</v>
      </c>
      <c r="G33" s="16">
        <f t="shared" si="2"/>
        <v>2.1724961981316532E-4</v>
      </c>
    </row>
    <row r="34" spans="1:7" x14ac:dyDescent="0.2">
      <c r="A34" s="8" t="s">
        <v>47</v>
      </c>
      <c r="B34" s="15">
        <v>1</v>
      </c>
      <c r="C34" s="16">
        <f t="shared" si="0"/>
        <v>2.6824034334763948E-4</v>
      </c>
      <c r="D34" s="15">
        <v>0</v>
      </c>
      <c r="E34" s="16">
        <f t="shared" si="1"/>
        <v>0</v>
      </c>
      <c r="F34" s="15">
        <v>1</v>
      </c>
      <c r="G34" s="16">
        <f t="shared" si="2"/>
        <v>2.1724961981316532E-4</v>
      </c>
    </row>
    <row r="35" spans="1:7" x14ac:dyDescent="0.2">
      <c r="A35" s="8" t="s">
        <v>21</v>
      </c>
      <c r="B35" s="15">
        <v>1229</v>
      </c>
      <c r="C35" s="16">
        <f t="shared" si="0"/>
        <v>0.32966738197424894</v>
      </c>
      <c r="D35" s="15">
        <v>52</v>
      </c>
      <c r="E35" s="16">
        <f t="shared" si="1"/>
        <v>0.24528301886792453</v>
      </c>
      <c r="F35" s="15">
        <v>1399</v>
      </c>
      <c r="G35" s="16">
        <f t="shared" si="2"/>
        <v>0.30393221811861831</v>
      </c>
    </row>
    <row r="36" spans="1:7" x14ac:dyDescent="0.2">
      <c r="A36" s="17" t="s">
        <v>4</v>
      </c>
      <c r="B36" s="18">
        <f>SUM(B5:B35)</f>
        <v>3728</v>
      </c>
      <c r="C36" s="19">
        <f t="shared" ref="C36" si="3">B36/3728</f>
        <v>1</v>
      </c>
      <c r="D36" s="18">
        <f t="shared" ref="D36:F36" si="4">SUM(D5:D35)</f>
        <v>212</v>
      </c>
      <c r="E36" s="19">
        <f t="shared" ref="E36" si="5">D36/212</f>
        <v>1</v>
      </c>
      <c r="F36" s="18">
        <f t="shared" si="4"/>
        <v>4603</v>
      </c>
      <c r="G36" s="19">
        <f t="shared" ref="G36" si="6">F36/4603</f>
        <v>1</v>
      </c>
    </row>
  </sheetData>
  <sortState ref="A6:G35">
    <sortCondition descending="1" ref="C6:C35"/>
  </sortState>
  <mergeCells count="4">
    <mergeCell ref="A3:A4"/>
    <mergeCell ref="B3:C3"/>
    <mergeCell ref="D3:E3"/>
    <mergeCell ref="F3:G3"/>
  </mergeCells>
  <pageMargins left="0.39370078740157483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3" sqref="A33"/>
    </sheetView>
  </sheetViews>
  <sheetFormatPr defaultRowHeight="12.75" x14ac:dyDescent="0.2"/>
  <cols>
    <col min="1" max="1" width="50.85546875" style="1" customWidth="1"/>
    <col min="2" max="7" width="8" style="1" customWidth="1"/>
    <col min="8" max="8" width="1.140625" style="1" customWidth="1"/>
    <col min="9" max="16384" width="9.140625" style="1"/>
  </cols>
  <sheetData>
    <row r="1" spans="1:7" x14ac:dyDescent="0.2">
      <c r="A1" s="10" t="s">
        <v>43</v>
      </c>
    </row>
    <row r="4" spans="1:7" x14ac:dyDescent="0.2">
      <c r="A4" s="40" t="s">
        <v>42</v>
      </c>
      <c r="B4" s="37" t="s">
        <v>0</v>
      </c>
      <c r="C4" s="37"/>
      <c r="D4" s="37" t="s">
        <v>1</v>
      </c>
      <c r="E4" s="37"/>
      <c r="F4" s="37" t="s">
        <v>3</v>
      </c>
      <c r="G4" s="37"/>
    </row>
    <row r="5" spans="1:7" x14ac:dyDescent="0.2">
      <c r="A5" s="41"/>
      <c r="B5" s="6" t="s">
        <v>31</v>
      </c>
      <c r="C5" s="6" t="s">
        <v>2</v>
      </c>
      <c r="D5" s="6" t="s">
        <v>31</v>
      </c>
      <c r="E5" s="6" t="s">
        <v>2</v>
      </c>
      <c r="F5" s="6" t="s">
        <v>31</v>
      </c>
      <c r="G5" s="6" t="s">
        <v>2</v>
      </c>
    </row>
    <row r="6" spans="1:7" x14ac:dyDescent="0.2">
      <c r="A6" s="2" t="s">
        <v>26</v>
      </c>
      <c r="B6" s="3">
        <v>409</v>
      </c>
      <c r="C6" s="4">
        <f t="shared" ref="C6:C35" si="0">B6/3489</f>
        <v>0.11722556606477501</v>
      </c>
      <c r="D6" s="3">
        <v>28</v>
      </c>
      <c r="E6" s="4">
        <f t="shared" ref="E6:E35" si="1">D6/179</f>
        <v>0.15642458100558659</v>
      </c>
      <c r="F6" s="3">
        <v>573</v>
      </c>
      <c r="G6" s="4">
        <f t="shared" ref="G6:G35" si="2">F6/4338</f>
        <v>0.13208852005532504</v>
      </c>
    </row>
    <row r="7" spans="1:7" x14ac:dyDescent="0.2">
      <c r="A7" s="2" t="s">
        <v>35</v>
      </c>
      <c r="B7" s="3">
        <v>248</v>
      </c>
      <c r="C7" s="4">
        <f t="shared" si="0"/>
        <v>7.1080538836342785E-2</v>
      </c>
      <c r="D7" s="3">
        <v>10</v>
      </c>
      <c r="E7" s="4">
        <f t="shared" si="1"/>
        <v>5.5865921787709494E-2</v>
      </c>
      <c r="F7" s="3">
        <v>318</v>
      </c>
      <c r="G7" s="4">
        <f t="shared" si="2"/>
        <v>7.3305670816044263E-2</v>
      </c>
    </row>
    <row r="8" spans="1:7" x14ac:dyDescent="0.2">
      <c r="A8" s="2" t="s">
        <v>41</v>
      </c>
      <c r="B8" s="3">
        <v>211</v>
      </c>
      <c r="C8" s="4">
        <f t="shared" si="0"/>
        <v>6.0475781026081969E-2</v>
      </c>
      <c r="D8" s="3">
        <v>24</v>
      </c>
      <c r="E8" s="4">
        <f t="shared" si="1"/>
        <v>0.13407821229050279</v>
      </c>
      <c r="F8" s="3">
        <v>242</v>
      </c>
      <c r="G8" s="4">
        <f t="shared" si="2"/>
        <v>5.5786076532964503E-2</v>
      </c>
    </row>
    <row r="9" spans="1:7" x14ac:dyDescent="0.2">
      <c r="A9" s="2" t="s">
        <v>8</v>
      </c>
      <c r="B9" s="3">
        <v>128</v>
      </c>
      <c r="C9" s="4">
        <f t="shared" si="0"/>
        <v>3.6686729721983377E-2</v>
      </c>
      <c r="D9" s="3">
        <v>3</v>
      </c>
      <c r="E9" s="4">
        <f t="shared" si="1"/>
        <v>1.6759776536312849E-2</v>
      </c>
      <c r="F9" s="3">
        <v>174</v>
      </c>
      <c r="G9" s="4">
        <f t="shared" si="2"/>
        <v>4.0110650069156296E-2</v>
      </c>
    </row>
    <row r="10" spans="1:7" x14ac:dyDescent="0.2">
      <c r="A10" s="2" t="s">
        <v>12</v>
      </c>
      <c r="B10" s="3">
        <v>97</v>
      </c>
      <c r="C10" s="4">
        <f t="shared" si="0"/>
        <v>2.7801662367440527E-2</v>
      </c>
      <c r="D10" s="3">
        <v>2</v>
      </c>
      <c r="E10" s="4">
        <f t="shared" si="1"/>
        <v>1.11731843575419E-2</v>
      </c>
      <c r="F10" s="3">
        <v>130</v>
      </c>
      <c r="G10" s="4">
        <f t="shared" si="2"/>
        <v>2.9967727063162749E-2</v>
      </c>
    </row>
    <row r="11" spans="1:7" x14ac:dyDescent="0.2">
      <c r="A11" s="2" t="s">
        <v>33</v>
      </c>
      <c r="B11" s="3">
        <v>84</v>
      </c>
      <c r="C11" s="4">
        <f t="shared" si="0"/>
        <v>2.407566638005159E-2</v>
      </c>
      <c r="D11" s="3">
        <v>1</v>
      </c>
      <c r="E11" s="4">
        <f t="shared" si="1"/>
        <v>5.5865921787709499E-3</v>
      </c>
      <c r="F11" s="3">
        <v>129</v>
      </c>
      <c r="G11" s="4">
        <f t="shared" si="2"/>
        <v>2.9737206085753802E-2</v>
      </c>
    </row>
    <row r="12" spans="1:7" x14ac:dyDescent="0.2">
      <c r="A12" s="2" t="s">
        <v>19</v>
      </c>
      <c r="B12" s="3">
        <v>78</v>
      </c>
      <c r="C12" s="4">
        <f t="shared" si="0"/>
        <v>2.235597592433362E-2</v>
      </c>
      <c r="D12" s="3">
        <v>5</v>
      </c>
      <c r="E12" s="4">
        <f t="shared" si="1"/>
        <v>2.7932960893854747E-2</v>
      </c>
      <c r="F12" s="3">
        <v>91</v>
      </c>
      <c r="G12" s="4">
        <f t="shared" si="2"/>
        <v>2.0977408944213922E-2</v>
      </c>
    </row>
    <row r="13" spans="1:7" x14ac:dyDescent="0.2">
      <c r="A13" s="2" t="s">
        <v>25</v>
      </c>
      <c r="B13" s="3">
        <v>36</v>
      </c>
      <c r="C13" s="4">
        <f t="shared" si="0"/>
        <v>1.0318142734307825E-2</v>
      </c>
      <c r="D13" s="3">
        <v>1</v>
      </c>
      <c r="E13" s="4">
        <f t="shared" si="1"/>
        <v>5.5865921787709499E-3</v>
      </c>
      <c r="F13" s="3">
        <v>35</v>
      </c>
      <c r="G13" s="4">
        <f t="shared" si="2"/>
        <v>8.0682342093130483E-3</v>
      </c>
    </row>
    <row r="14" spans="1:7" x14ac:dyDescent="0.2">
      <c r="A14" s="2" t="s">
        <v>23</v>
      </c>
      <c r="B14" s="3">
        <v>34</v>
      </c>
      <c r="C14" s="4">
        <f t="shared" si="0"/>
        <v>9.7449125824018348E-3</v>
      </c>
      <c r="D14" s="3">
        <v>0</v>
      </c>
      <c r="E14" s="4">
        <f t="shared" si="1"/>
        <v>0</v>
      </c>
      <c r="F14" s="3">
        <v>35</v>
      </c>
      <c r="G14" s="4">
        <f t="shared" si="2"/>
        <v>8.0682342093130483E-3</v>
      </c>
    </row>
    <row r="15" spans="1:7" x14ac:dyDescent="0.2">
      <c r="A15" s="2" t="s">
        <v>30</v>
      </c>
      <c r="B15" s="3">
        <v>31</v>
      </c>
      <c r="C15" s="4">
        <f t="shared" si="0"/>
        <v>8.8850673545428482E-3</v>
      </c>
      <c r="D15" s="3">
        <v>5</v>
      </c>
      <c r="E15" s="4">
        <f t="shared" si="1"/>
        <v>2.7932960893854747E-2</v>
      </c>
      <c r="F15" s="3">
        <v>29</v>
      </c>
      <c r="G15" s="4">
        <f t="shared" si="2"/>
        <v>6.6851083448593819E-3</v>
      </c>
    </row>
    <row r="16" spans="1:7" x14ac:dyDescent="0.2">
      <c r="A16" s="2" t="s">
        <v>7</v>
      </c>
      <c r="B16" s="3">
        <v>25</v>
      </c>
      <c r="C16" s="4">
        <f t="shared" si="0"/>
        <v>7.1653768988248785E-3</v>
      </c>
      <c r="D16" s="3">
        <v>5</v>
      </c>
      <c r="E16" s="4">
        <f t="shared" si="1"/>
        <v>2.7932960893854747E-2</v>
      </c>
      <c r="F16" s="3">
        <v>43</v>
      </c>
      <c r="G16" s="4">
        <f t="shared" si="2"/>
        <v>9.9124020285846007E-3</v>
      </c>
    </row>
    <row r="17" spans="1:7" x14ac:dyDescent="0.2">
      <c r="A17" s="2" t="s">
        <v>36</v>
      </c>
      <c r="B17" s="3">
        <v>25</v>
      </c>
      <c r="C17" s="4">
        <f t="shared" si="0"/>
        <v>7.1653768988248785E-3</v>
      </c>
      <c r="D17" s="3">
        <v>1</v>
      </c>
      <c r="E17" s="4">
        <f t="shared" si="1"/>
        <v>5.5865921787709499E-3</v>
      </c>
      <c r="F17" s="3">
        <v>39</v>
      </c>
      <c r="G17" s="4">
        <f t="shared" si="2"/>
        <v>8.9903181189488236E-3</v>
      </c>
    </row>
    <row r="18" spans="1:7" x14ac:dyDescent="0.2">
      <c r="A18" s="2" t="s">
        <v>39</v>
      </c>
      <c r="B18" s="3">
        <v>18</v>
      </c>
      <c r="C18" s="4">
        <f t="shared" si="0"/>
        <v>5.1590713671539126E-3</v>
      </c>
      <c r="D18" s="3">
        <v>2</v>
      </c>
      <c r="E18" s="4">
        <f t="shared" si="1"/>
        <v>1.11731843575419E-2</v>
      </c>
      <c r="F18" s="3">
        <v>18</v>
      </c>
      <c r="G18" s="4">
        <f t="shared" si="2"/>
        <v>4.1493775933609959E-3</v>
      </c>
    </row>
    <row r="19" spans="1:7" x14ac:dyDescent="0.2">
      <c r="A19" s="2" t="s">
        <v>28</v>
      </c>
      <c r="B19" s="3">
        <v>15</v>
      </c>
      <c r="C19" s="4">
        <f t="shared" si="0"/>
        <v>4.2992261392949269E-3</v>
      </c>
      <c r="D19" s="3">
        <v>1</v>
      </c>
      <c r="E19" s="4">
        <f t="shared" si="1"/>
        <v>5.5865921787709499E-3</v>
      </c>
      <c r="F19" s="3">
        <v>15</v>
      </c>
      <c r="G19" s="4">
        <f t="shared" si="2"/>
        <v>3.4578146611341631E-3</v>
      </c>
    </row>
    <row r="20" spans="1:7" x14ac:dyDescent="0.2">
      <c r="A20" s="2" t="s">
        <v>22</v>
      </c>
      <c r="B20" s="3">
        <v>15</v>
      </c>
      <c r="C20" s="4">
        <f t="shared" si="0"/>
        <v>4.2992261392949269E-3</v>
      </c>
      <c r="D20" s="3">
        <v>1</v>
      </c>
      <c r="E20" s="4">
        <f t="shared" si="1"/>
        <v>5.5865921787709499E-3</v>
      </c>
      <c r="F20" s="3">
        <v>22</v>
      </c>
      <c r="G20" s="4">
        <f t="shared" si="2"/>
        <v>5.0714615029967729E-3</v>
      </c>
    </row>
    <row r="21" spans="1:7" x14ac:dyDescent="0.2">
      <c r="A21" s="2" t="s">
        <v>29</v>
      </c>
      <c r="B21" s="3">
        <v>12</v>
      </c>
      <c r="C21" s="4">
        <f t="shared" si="0"/>
        <v>3.4393809114359416E-3</v>
      </c>
      <c r="D21" s="3">
        <v>0</v>
      </c>
      <c r="E21" s="4">
        <f t="shared" si="1"/>
        <v>0</v>
      </c>
      <c r="F21" s="3">
        <v>12</v>
      </c>
      <c r="G21" s="4">
        <f t="shared" si="2"/>
        <v>2.7662517289073307E-3</v>
      </c>
    </row>
    <row r="22" spans="1:7" x14ac:dyDescent="0.2">
      <c r="A22" s="2" t="s">
        <v>10</v>
      </c>
      <c r="B22" s="3">
        <v>10</v>
      </c>
      <c r="C22" s="4">
        <f t="shared" si="0"/>
        <v>2.8661507595299511E-3</v>
      </c>
      <c r="D22" s="3">
        <v>0</v>
      </c>
      <c r="E22" s="4">
        <f t="shared" si="1"/>
        <v>0</v>
      </c>
      <c r="F22" s="3">
        <v>12</v>
      </c>
      <c r="G22" s="4">
        <f t="shared" si="2"/>
        <v>2.7662517289073307E-3</v>
      </c>
    </row>
    <row r="23" spans="1:7" x14ac:dyDescent="0.2">
      <c r="A23" s="2" t="s">
        <v>20</v>
      </c>
      <c r="B23" s="3">
        <v>9</v>
      </c>
      <c r="C23" s="4">
        <f t="shared" si="0"/>
        <v>2.5795356835769563E-3</v>
      </c>
      <c r="D23" s="3">
        <v>1</v>
      </c>
      <c r="E23" s="4">
        <f t="shared" si="1"/>
        <v>5.5865921787709499E-3</v>
      </c>
      <c r="F23" s="3">
        <v>8</v>
      </c>
      <c r="G23" s="4">
        <f t="shared" si="2"/>
        <v>1.8441678192715537E-3</v>
      </c>
    </row>
    <row r="24" spans="1:7" x14ac:dyDescent="0.2">
      <c r="A24" s="2" t="s">
        <v>11</v>
      </c>
      <c r="B24" s="3">
        <v>9</v>
      </c>
      <c r="C24" s="4">
        <f t="shared" si="0"/>
        <v>2.5795356835769563E-3</v>
      </c>
      <c r="D24" s="3">
        <v>0</v>
      </c>
      <c r="E24" s="4">
        <f t="shared" si="1"/>
        <v>0</v>
      </c>
      <c r="F24" s="3">
        <v>10</v>
      </c>
      <c r="G24" s="4">
        <f t="shared" si="2"/>
        <v>2.3052097740894422E-3</v>
      </c>
    </row>
    <row r="25" spans="1:7" x14ac:dyDescent="0.2">
      <c r="A25" s="2" t="s">
        <v>9</v>
      </c>
      <c r="B25" s="3">
        <v>8</v>
      </c>
      <c r="C25" s="4">
        <f t="shared" si="0"/>
        <v>2.2929206076239611E-3</v>
      </c>
      <c r="D25" s="3">
        <v>0</v>
      </c>
      <c r="E25" s="4">
        <f t="shared" si="1"/>
        <v>0</v>
      </c>
      <c r="F25" s="3">
        <v>9</v>
      </c>
      <c r="G25" s="4">
        <f t="shared" si="2"/>
        <v>2.0746887966804979E-3</v>
      </c>
    </row>
    <row r="26" spans="1:7" x14ac:dyDescent="0.2">
      <c r="A26" s="2" t="s">
        <v>40</v>
      </c>
      <c r="B26" s="3">
        <v>7</v>
      </c>
      <c r="C26" s="4">
        <f t="shared" si="0"/>
        <v>2.0063055316709658E-3</v>
      </c>
      <c r="D26" s="3">
        <v>2</v>
      </c>
      <c r="E26" s="4">
        <f t="shared" si="1"/>
        <v>1.11731843575419E-2</v>
      </c>
      <c r="F26" s="3">
        <v>16</v>
      </c>
      <c r="G26" s="4">
        <f t="shared" si="2"/>
        <v>3.6883356385431073E-3</v>
      </c>
    </row>
    <row r="27" spans="1:7" x14ac:dyDescent="0.2">
      <c r="A27" s="2" t="s">
        <v>15</v>
      </c>
      <c r="B27" s="3">
        <v>7</v>
      </c>
      <c r="C27" s="4">
        <f t="shared" si="0"/>
        <v>2.0063055316709658E-3</v>
      </c>
      <c r="D27" s="3">
        <v>2</v>
      </c>
      <c r="E27" s="4">
        <f t="shared" si="1"/>
        <v>1.11731843575419E-2</v>
      </c>
      <c r="F27" s="3">
        <v>13</v>
      </c>
      <c r="G27" s="4">
        <f t="shared" si="2"/>
        <v>2.996772706316275E-3</v>
      </c>
    </row>
    <row r="28" spans="1:7" x14ac:dyDescent="0.2">
      <c r="A28" s="2" t="s">
        <v>5</v>
      </c>
      <c r="B28" s="3">
        <v>6</v>
      </c>
      <c r="C28" s="4">
        <f t="shared" si="0"/>
        <v>1.7196904557179708E-3</v>
      </c>
      <c r="D28" s="3">
        <v>3</v>
      </c>
      <c r="E28" s="4">
        <f t="shared" si="1"/>
        <v>1.6759776536312849E-2</v>
      </c>
      <c r="F28" s="3">
        <v>10</v>
      </c>
      <c r="G28" s="4">
        <f t="shared" si="2"/>
        <v>2.3052097740894422E-3</v>
      </c>
    </row>
    <row r="29" spans="1:7" x14ac:dyDescent="0.2">
      <c r="A29" s="2" t="s">
        <v>37</v>
      </c>
      <c r="B29" s="3">
        <v>6</v>
      </c>
      <c r="C29" s="4">
        <f t="shared" si="0"/>
        <v>1.7196904557179708E-3</v>
      </c>
      <c r="D29" s="3">
        <v>1</v>
      </c>
      <c r="E29" s="4">
        <f t="shared" si="1"/>
        <v>5.5865921787709499E-3</v>
      </c>
      <c r="F29" s="3">
        <v>8</v>
      </c>
      <c r="G29" s="4">
        <f t="shared" si="2"/>
        <v>1.8441678192715537E-3</v>
      </c>
    </row>
    <row r="30" spans="1:7" x14ac:dyDescent="0.2">
      <c r="A30" s="2" t="s">
        <v>34</v>
      </c>
      <c r="B30" s="3">
        <v>4</v>
      </c>
      <c r="C30" s="4">
        <f t="shared" si="0"/>
        <v>1.1464603038119805E-3</v>
      </c>
      <c r="D30" s="3">
        <v>0</v>
      </c>
      <c r="E30" s="4">
        <f t="shared" si="1"/>
        <v>0</v>
      </c>
      <c r="F30" s="3">
        <v>4</v>
      </c>
      <c r="G30" s="4">
        <f t="shared" si="2"/>
        <v>9.2208390963577683E-4</v>
      </c>
    </row>
    <row r="31" spans="1:7" x14ac:dyDescent="0.2">
      <c r="A31" s="2" t="s">
        <v>38</v>
      </c>
      <c r="B31" s="3">
        <v>3</v>
      </c>
      <c r="C31" s="4">
        <f t="shared" si="0"/>
        <v>8.598452278589854E-4</v>
      </c>
      <c r="D31" s="3">
        <v>1</v>
      </c>
      <c r="E31" s="4">
        <f t="shared" si="1"/>
        <v>5.5865921787709499E-3</v>
      </c>
      <c r="F31" s="3">
        <v>2</v>
      </c>
      <c r="G31" s="4">
        <f t="shared" si="2"/>
        <v>4.6104195481788842E-4</v>
      </c>
    </row>
    <row r="32" spans="1:7" x14ac:dyDescent="0.2">
      <c r="A32" s="2" t="s">
        <v>17</v>
      </c>
      <c r="B32" s="3">
        <v>2</v>
      </c>
      <c r="C32" s="4">
        <f t="shared" si="0"/>
        <v>5.7323015190599027E-4</v>
      </c>
      <c r="D32" s="3">
        <v>0</v>
      </c>
      <c r="E32" s="4">
        <f t="shared" si="1"/>
        <v>0</v>
      </c>
      <c r="F32" s="3">
        <v>2</v>
      </c>
      <c r="G32" s="4">
        <f t="shared" si="2"/>
        <v>4.6104195481788842E-4</v>
      </c>
    </row>
    <row r="33" spans="1:7" x14ac:dyDescent="0.2">
      <c r="A33" s="2" t="s">
        <v>27</v>
      </c>
      <c r="B33" s="3">
        <v>1</v>
      </c>
      <c r="C33" s="4">
        <f t="shared" si="0"/>
        <v>2.8661507595299513E-4</v>
      </c>
      <c r="D33" s="3">
        <v>1</v>
      </c>
      <c r="E33" s="4">
        <f t="shared" si="1"/>
        <v>5.5865921787709499E-3</v>
      </c>
      <c r="F33" s="3">
        <v>0</v>
      </c>
      <c r="G33" s="4">
        <f t="shared" si="2"/>
        <v>0</v>
      </c>
    </row>
    <row r="34" spans="1:7" x14ac:dyDescent="0.2">
      <c r="A34" s="2" t="s">
        <v>18</v>
      </c>
      <c r="B34" s="3">
        <v>1</v>
      </c>
      <c r="C34" s="4">
        <f t="shared" si="0"/>
        <v>2.8661507595299513E-4</v>
      </c>
      <c r="D34" s="3">
        <v>0</v>
      </c>
      <c r="E34" s="4">
        <f t="shared" si="1"/>
        <v>0</v>
      </c>
      <c r="F34" s="3">
        <v>1</v>
      </c>
      <c r="G34" s="4">
        <f t="shared" si="2"/>
        <v>2.3052097740894421E-4</v>
      </c>
    </row>
    <row r="35" spans="1:7" x14ac:dyDescent="0.2">
      <c r="A35" s="2" t="s">
        <v>21</v>
      </c>
      <c r="B35" s="3">
        <v>1950</v>
      </c>
      <c r="C35" s="4">
        <f t="shared" si="0"/>
        <v>0.55889939810834055</v>
      </c>
      <c r="D35" s="3">
        <v>79</v>
      </c>
      <c r="E35" s="4">
        <f t="shared" si="1"/>
        <v>0.44134078212290501</v>
      </c>
      <c r="F35" s="3">
        <v>2338</v>
      </c>
      <c r="G35" s="4">
        <f t="shared" si="2"/>
        <v>0.53895804518211154</v>
      </c>
    </row>
    <row r="36" spans="1:7" x14ac:dyDescent="0.2">
      <c r="A36" s="11" t="s">
        <v>4</v>
      </c>
      <c r="B36" s="12">
        <f>SUM(B6:B35)</f>
        <v>3489</v>
      </c>
      <c r="C36" s="13">
        <v>1</v>
      </c>
      <c r="D36" s="12">
        <f>SUM(D6:D35)</f>
        <v>179</v>
      </c>
      <c r="E36" s="13">
        <v>1</v>
      </c>
      <c r="F36" s="12">
        <f>SUM(F6:F35)</f>
        <v>4338</v>
      </c>
      <c r="G36" s="13">
        <v>1</v>
      </c>
    </row>
  </sheetData>
  <sortState ref="A4:G33">
    <sortCondition descending="1" ref="C4:C33"/>
  </sortState>
  <mergeCells count="4">
    <mergeCell ref="A4:A5"/>
    <mergeCell ref="B4:C4"/>
    <mergeCell ref="D4:E4"/>
    <mergeCell ref="F4:G4"/>
  </mergeCells>
  <pageMargins left="0.39370078740157483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9" sqref="A29"/>
    </sheetView>
  </sheetViews>
  <sheetFormatPr defaultRowHeight="12.75" x14ac:dyDescent="0.2"/>
  <cols>
    <col min="1" max="1" width="46.7109375" style="1" customWidth="1"/>
    <col min="2" max="7" width="8.42578125" style="1" customWidth="1"/>
    <col min="8" max="8" width="2.42578125" style="1" customWidth="1"/>
    <col min="9" max="16384" width="9.140625" style="1"/>
  </cols>
  <sheetData>
    <row r="1" spans="1:7" x14ac:dyDescent="0.2">
      <c r="A1" s="10" t="s">
        <v>32</v>
      </c>
    </row>
    <row r="3" spans="1:7" x14ac:dyDescent="0.2">
      <c r="A3" s="43" t="s">
        <v>42</v>
      </c>
      <c r="B3" s="37" t="s">
        <v>0</v>
      </c>
      <c r="C3" s="37"/>
      <c r="D3" s="37" t="s">
        <v>1</v>
      </c>
      <c r="E3" s="37"/>
      <c r="F3" s="37" t="s">
        <v>3</v>
      </c>
      <c r="G3" s="37"/>
    </row>
    <row r="4" spans="1:7" x14ac:dyDescent="0.2">
      <c r="A4" s="44"/>
      <c r="B4" s="5" t="s">
        <v>31</v>
      </c>
      <c r="C4" s="5" t="s">
        <v>2</v>
      </c>
      <c r="D4" s="5" t="s">
        <v>31</v>
      </c>
      <c r="E4" s="5" t="s">
        <v>2</v>
      </c>
      <c r="F4" s="5" t="s">
        <v>31</v>
      </c>
      <c r="G4" s="5" t="s">
        <v>2</v>
      </c>
    </row>
    <row r="5" spans="1:7" x14ac:dyDescent="0.2">
      <c r="A5" s="2" t="s">
        <v>26</v>
      </c>
      <c r="B5" s="3">
        <v>363</v>
      </c>
      <c r="C5" s="4">
        <f t="shared" ref="C5:C30" si="0">B5/3358</f>
        <v>0.10810005955926147</v>
      </c>
      <c r="D5" s="3">
        <v>23</v>
      </c>
      <c r="E5" s="4">
        <f t="shared" ref="E5:E30" si="1">D5/177</f>
        <v>0.12994350282485875</v>
      </c>
      <c r="F5" s="3">
        <v>529</v>
      </c>
      <c r="G5" s="4">
        <f t="shared" ref="G5:G30" si="2">F5/4179</f>
        <v>0.1265853074898301</v>
      </c>
    </row>
    <row r="6" spans="1:7" x14ac:dyDescent="0.2">
      <c r="A6" s="8" t="s">
        <v>16</v>
      </c>
      <c r="B6" s="3">
        <v>141</v>
      </c>
      <c r="C6" s="4">
        <f t="shared" si="0"/>
        <v>4.1989279332936273E-2</v>
      </c>
      <c r="D6" s="3">
        <v>8</v>
      </c>
      <c r="E6" s="4">
        <f t="shared" si="1"/>
        <v>4.519774011299435E-2</v>
      </c>
      <c r="F6" s="3">
        <v>163</v>
      </c>
      <c r="G6" s="4">
        <f t="shared" si="2"/>
        <v>3.9004546542234987E-2</v>
      </c>
    </row>
    <row r="7" spans="1:7" x14ac:dyDescent="0.2">
      <c r="A7" s="2" t="s">
        <v>30</v>
      </c>
      <c r="B7" s="3">
        <v>49</v>
      </c>
      <c r="C7" s="4">
        <f t="shared" si="0"/>
        <v>1.4592019058963668E-2</v>
      </c>
      <c r="D7" s="3">
        <v>8</v>
      </c>
      <c r="E7" s="4">
        <f t="shared" si="1"/>
        <v>4.519774011299435E-2</v>
      </c>
      <c r="F7" s="3">
        <v>41</v>
      </c>
      <c r="G7" s="4">
        <f t="shared" si="2"/>
        <v>9.8109595597032778E-3</v>
      </c>
    </row>
    <row r="8" spans="1:7" x14ac:dyDescent="0.2">
      <c r="A8" s="2" t="s">
        <v>19</v>
      </c>
      <c r="B8" s="3">
        <v>81</v>
      </c>
      <c r="C8" s="4">
        <f t="shared" si="0"/>
        <v>2.4121500893388922E-2</v>
      </c>
      <c r="D8" s="3">
        <v>6</v>
      </c>
      <c r="E8" s="4">
        <f t="shared" si="1"/>
        <v>3.3898305084745763E-2</v>
      </c>
      <c r="F8" s="3">
        <v>103</v>
      </c>
      <c r="G8" s="4">
        <f t="shared" si="2"/>
        <v>2.464704474754726E-2</v>
      </c>
    </row>
    <row r="9" spans="1:7" x14ac:dyDescent="0.2">
      <c r="A9" s="2" t="s">
        <v>34</v>
      </c>
      <c r="B9" s="3">
        <v>12</v>
      </c>
      <c r="C9" s="4">
        <f t="shared" si="0"/>
        <v>3.5735556879094698E-3</v>
      </c>
      <c r="D9" s="3">
        <v>4</v>
      </c>
      <c r="E9" s="4">
        <f t="shared" si="1"/>
        <v>2.2598870056497175E-2</v>
      </c>
      <c r="F9" s="3">
        <v>8</v>
      </c>
      <c r="G9" s="4">
        <f t="shared" si="2"/>
        <v>1.9143335726250299E-3</v>
      </c>
    </row>
    <row r="10" spans="1:7" x14ac:dyDescent="0.2">
      <c r="A10" s="2" t="s">
        <v>12</v>
      </c>
      <c r="B10" s="3">
        <v>78</v>
      </c>
      <c r="C10" s="4">
        <f t="shared" si="0"/>
        <v>2.3228111971411555E-2</v>
      </c>
      <c r="D10" s="3">
        <v>3</v>
      </c>
      <c r="E10" s="4">
        <f t="shared" si="1"/>
        <v>1.6949152542372881E-2</v>
      </c>
      <c r="F10" s="3">
        <v>107</v>
      </c>
      <c r="G10" s="4">
        <f t="shared" si="2"/>
        <v>2.5604211533859774E-2</v>
      </c>
    </row>
    <row r="11" spans="1:7" x14ac:dyDescent="0.2">
      <c r="A11" s="2" t="s">
        <v>28</v>
      </c>
      <c r="B11" s="3">
        <v>23</v>
      </c>
      <c r="C11" s="4">
        <f t="shared" si="0"/>
        <v>6.8493150684931503E-3</v>
      </c>
      <c r="D11" s="3">
        <v>3</v>
      </c>
      <c r="E11" s="4">
        <f t="shared" si="1"/>
        <v>1.6949152542372881E-2</v>
      </c>
      <c r="F11" s="3">
        <v>20</v>
      </c>
      <c r="G11" s="4">
        <f t="shared" si="2"/>
        <v>4.7858339315625751E-3</v>
      </c>
    </row>
    <row r="12" spans="1:7" x14ac:dyDescent="0.2">
      <c r="A12" s="2" t="s">
        <v>22</v>
      </c>
      <c r="B12" s="3">
        <v>14</v>
      </c>
      <c r="C12" s="4">
        <f t="shared" si="0"/>
        <v>4.1691483025610484E-3</v>
      </c>
      <c r="D12" s="3">
        <v>3</v>
      </c>
      <c r="E12" s="4">
        <f t="shared" si="1"/>
        <v>1.6949152542372881E-2</v>
      </c>
      <c r="F12" s="3">
        <v>16</v>
      </c>
      <c r="G12" s="4">
        <f t="shared" si="2"/>
        <v>3.8286671452500598E-3</v>
      </c>
    </row>
    <row r="13" spans="1:7" x14ac:dyDescent="0.2">
      <c r="A13" s="2" t="s">
        <v>8</v>
      </c>
      <c r="B13" s="3">
        <v>122</v>
      </c>
      <c r="C13" s="4">
        <f t="shared" si="0"/>
        <v>3.633114949374628E-2</v>
      </c>
      <c r="D13" s="3">
        <v>2</v>
      </c>
      <c r="E13" s="4">
        <f t="shared" si="1"/>
        <v>1.1299435028248588E-2</v>
      </c>
      <c r="F13" s="3">
        <v>170</v>
      </c>
      <c r="G13" s="4">
        <f t="shared" si="2"/>
        <v>4.0679588418281884E-2</v>
      </c>
    </row>
    <row r="14" spans="1:7" x14ac:dyDescent="0.2">
      <c r="A14" s="2" t="s">
        <v>23</v>
      </c>
      <c r="B14" s="3">
        <v>29</v>
      </c>
      <c r="C14" s="4">
        <f t="shared" si="0"/>
        <v>8.6360929124478861E-3</v>
      </c>
      <c r="D14" s="3">
        <v>2</v>
      </c>
      <c r="E14" s="4">
        <f t="shared" si="1"/>
        <v>1.1299435028248588E-2</v>
      </c>
      <c r="F14" s="3">
        <v>28</v>
      </c>
      <c r="G14" s="4">
        <f t="shared" si="2"/>
        <v>6.7001675041876048E-3</v>
      </c>
    </row>
    <row r="15" spans="1:7" x14ac:dyDescent="0.2">
      <c r="A15" s="2" t="s">
        <v>20</v>
      </c>
      <c r="B15" s="3">
        <v>19</v>
      </c>
      <c r="C15" s="4">
        <f t="shared" si="0"/>
        <v>5.658129839189994E-3</v>
      </c>
      <c r="D15" s="3">
        <v>2</v>
      </c>
      <c r="E15" s="4">
        <f t="shared" si="1"/>
        <v>1.1299435028248588E-2</v>
      </c>
      <c r="F15" s="3">
        <v>18</v>
      </c>
      <c r="G15" s="4">
        <f t="shared" si="2"/>
        <v>4.3072505384063172E-3</v>
      </c>
    </row>
    <row r="16" spans="1:7" x14ac:dyDescent="0.2">
      <c r="A16" s="2" t="s">
        <v>9</v>
      </c>
      <c r="B16" s="3">
        <v>9</v>
      </c>
      <c r="C16" s="4">
        <f t="shared" si="0"/>
        <v>2.6801667659321023E-3</v>
      </c>
      <c r="D16" s="3">
        <v>2</v>
      </c>
      <c r="E16" s="4">
        <f t="shared" si="1"/>
        <v>1.1299435028248588E-2</v>
      </c>
      <c r="F16" s="3">
        <v>8</v>
      </c>
      <c r="G16" s="4">
        <f t="shared" si="2"/>
        <v>1.9143335726250299E-3</v>
      </c>
    </row>
    <row r="17" spans="1:7" x14ac:dyDescent="0.2">
      <c r="A17" s="2" t="s">
        <v>7</v>
      </c>
      <c r="B17" s="3">
        <v>23</v>
      </c>
      <c r="C17" s="4">
        <f t="shared" si="0"/>
        <v>6.8493150684931503E-3</v>
      </c>
      <c r="D17" s="3">
        <v>1</v>
      </c>
      <c r="E17" s="4">
        <f t="shared" si="1"/>
        <v>5.6497175141242938E-3</v>
      </c>
      <c r="F17" s="3">
        <v>43</v>
      </c>
      <c r="G17" s="4">
        <f t="shared" si="2"/>
        <v>1.0289542952859537E-2</v>
      </c>
    </row>
    <row r="18" spans="1:7" x14ac:dyDescent="0.2">
      <c r="A18" s="2" t="s">
        <v>17</v>
      </c>
      <c r="B18" s="3">
        <v>2</v>
      </c>
      <c r="C18" s="4">
        <f t="shared" si="0"/>
        <v>5.9559261465157837E-4</v>
      </c>
      <c r="D18" s="3">
        <v>1</v>
      </c>
      <c r="E18" s="4">
        <f t="shared" si="1"/>
        <v>5.6497175141242938E-3</v>
      </c>
      <c r="F18" s="3">
        <v>1</v>
      </c>
      <c r="G18" s="4">
        <f t="shared" si="2"/>
        <v>2.3929169657812874E-4</v>
      </c>
    </row>
    <row r="19" spans="1:7" x14ac:dyDescent="0.2">
      <c r="A19" s="2" t="s">
        <v>6</v>
      </c>
      <c r="B19" s="3">
        <v>62</v>
      </c>
      <c r="C19" s="4">
        <f t="shared" si="0"/>
        <v>1.8463371054198929E-2</v>
      </c>
      <c r="D19" s="3">
        <v>0</v>
      </c>
      <c r="E19" s="4">
        <f t="shared" si="1"/>
        <v>0</v>
      </c>
      <c r="F19" s="3">
        <v>87</v>
      </c>
      <c r="G19" s="4">
        <f t="shared" si="2"/>
        <v>2.0818377602297201E-2</v>
      </c>
    </row>
    <row r="20" spans="1:7" x14ac:dyDescent="0.2">
      <c r="A20" s="2" t="s">
        <v>25</v>
      </c>
      <c r="B20" s="3">
        <v>47</v>
      </c>
      <c r="C20" s="4">
        <f t="shared" si="0"/>
        <v>1.399642644431209E-2</v>
      </c>
      <c r="D20" s="3">
        <v>0</v>
      </c>
      <c r="E20" s="4">
        <f t="shared" si="1"/>
        <v>0</v>
      </c>
      <c r="F20" s="3">
        <v>49</v>
      </c>
      <c r="G20" s="4">
        <f t="shared" si="2"/>
        <v>1.1725293132328308E-2</v>
      </c>
    </row>
    <row r="21" spans="1:7" x14ac:dyDescent="0.2">
      <c r="A21" s="2" t="s">
        <v>11</v>
      </c>
      <c r="B21" s="3">
        <v>15</v>
      </c>
      <c r="C21" s="4">
        <f t="shared" si="0"/>
        <v>4.4669446098868377E-3</v>
      </c>
      <c r="D21" s="3">
        <v>0</v>
      </c>
      <c r="E21" s="4">
        <f t="shared" si="1"/>
        <v>0</v>
      </c>
      <c r="F21" s="3">
        <v>23</v>
      </c>
      <c r="G21" s="4">
        <f t="shared" si="2"/>
        <v>5.5037090212969606E-3</v>
      </c>
    </row>
    <row r="22" spans="1:7" x14ac:dyDescent="0.2">
      <c r="A22" s="2" t="s">
        <v>10</v>
      </c>
      <c r="B22" s="3">
        <v>14</v>
      </c>
      <c r="C22" s="4">
        <f t="shared" si="0"/>
        <v>4.1691483025610484E-3</v>
      </c>
      <c r="D22" s="3">
        <v>0</v>
      </c>
      <c r="E22" s="4">
        <f t="shared" si="1"/>
        <v>0</v>
      </c>
      <c r="F22" s="3">
        <v>16</v>
      </c>
      <c r="G22" s="4">
        <f t="shared" si="2"/>
        <v>3.8286671452500598E-3</v>
      </c>
    </row>
    <row r="23" spans="1:7" x14ac:dyDescent="0.2">
      <c r="A23" s="2" t="s">
        <v>29</v>
      </c>
      <c r="B23" s="3">
        <v>12</v>
      </c>
      <c r="C23" s="4">
        <f t="shared" si="0"/>
        <v>3.5735556879094698E-3</v>
      </c>
      <c r="D23" s="3">
        <v>0</v>
      </c>
      <c r="E23" s="4">
        <f t="shared" si="1"/>
        <v>0</v>
      </c>
      <c r="F23" s="3">
        <v>12</v>
      </c>
      <c r="G23" s="4">
        <f t="shared" si="2"/>
        <v>2.871500358937545E-3</v>
      </c>
    </row>
    <row r="24" spans="1:7" x14ac:dyDescent="0.2">
      <c r="A24" s="8" t="s">
        <v>15</v>
      </c>
      <c r="B24" s="3">
        <v>3</v>
      </c>
      <c r="C24" s="4">
        <f t="shared" si="0"/>
        <v>8.9338892197736745E-4</v>
      </c>
      <c r="D24" s="3">
        <v>0</v>
      </c>
      <c r="E24" s="4">
        <f t="shared" si="1"/>
        <v>0</v>
      </c>
      <c r="F24" s="3">
        <v>3</v>
      </c>
      <c r="G24" s="4">
        <f t="shared" si="2"/>
        <v>7.1787508973438624E-4</v>
      </c>
    </row>
    <row r="25" spans="1:7" x14ac:dyDescent="0.2">
      <c r="A25" s="2" t="s">
        <v>27</v>
      </c>
      <c r="B25" s="3">
        <v>2</v>
      </c>
      <c r="C25" s="4">
        <f t="shared" si="0"/>
        <v>5.9559261465157837E-4</v>
      </c>
      <c r="D25" s="3">
        <v>0</v>
      </c>
      <c r="E25" s="4">
        <f t="shared" si="1"/>
        <v>0</v>
      </c>
      <c r="F25" s="3">
        <v>3</v>
      </c>
      <c r="G25" s="4">
        <f t="shared" si="2"/>
        <v>7.1787508973438624E-4</v>
      </c>
    </row>
    <row r="26" spans="1:7" x14ac:dyDescent="0.2">
      <c r="A26" s="2" t="s">
        <v>18</v>
      </c>
      <c r="B26" s="3">
        <v>2</v>
      </c>
      <c r="C26" s="4">
        <f t="shared" si="0"/>
        <v>5.9559261465157837E-4</v>
      </c>
      <c r="D26" s="3">
        <v>0</v>
      </c>
      <c r="E26" s="4">
        <f t="shared" si="1"/>
        <v>0</v>
      </c>
      <c r="F26" s="3">
        <v>2</v>
      </c>
      <c r="G26" s="4">
        <f t="shared" si="2"/>
        <v>4.7858339315625748E-4</v>
      </c>
    </row>
    <row r="27" spans="1:7" x14ac:dyDescent="0.2">
      <c r="A27" s="2" t="s">
        <v>5</v>
      </c>
      <c r="B27" s="3">
        <v>1</v>
      </c>
      <c r="C27" s="4">
        <f t="shared" si="0"/>
        <v>2.9779630732578919E-4</v>
      </c>
      <c r="D27" s="3">
        <v>0</v>
      </c>
      <c r="E27" s="4">
        <f t="shared" si="1"/>
        <v>0</v>
      </c>
      <c r="F27" s="3">
        <v>2</v>
      </c>
      <c r="G27" s="4">
        <f t="shared" si="2"/>
        <v>4.7858339315625748E-4</v>
      </c>
    </row>
    <row r="28" spans="1:7" x14ac:dyDescent="0.2">
      <c r="A28" s="2" t="s">
        <v>24</v>
      </c>
      <c r="B28" s="3">
        <v>1</v>
      </c>
      <c r="C28" s="4">
        <f t="shared" si="0"/>
        <v>2.9779630732578919E-4</v>
      </c>
      <c r="D28" s="3">
        <v>0</v>
      </c>
      <c r="E28" s="4">
        <f t="shared" si="1"/>
        <v>0</v>
      </c>
      <c r="F28" s="3">
        <v>1</v>
      </c>
      <c r="G28" s="4">
        <f t="shared" si="2"/>
        <v>2.3929169657812874E-4</v>
      </c>
    </row>
    <row r="29" spans="1:7" x14ac:dyDescent="0.2">
      <c r="A29" s="2" t="s">
        <v>13</v>
      </c>
      <c r="B29" s="3">
        <v>1</v>
      </c>
      <c r="C29" s="4">
        <f t="shared" si="0"/>
        <v>2.9779630732578919E-4</v>
      </c>
      <c r="D29" s="3">
        <v>0</v>
      </c>
      <c r="E29" s="4">
        <f t="shared" si="1"/>
        <v>0</v>
      </c>
      <c r="F29" s="3">
        <v>1</v>
      </c>
      <c r="G29" s="4">
        <f t="shared" si="2"/>
        <v>2.3929169657812874E-4</v>
      </c>
    </row>
    <row r="30" spans="1:7" x14ac:dyDescent="0.2">
      <c r="A30" s="2" t="s">
        <v>14</v>
      </c>
      <c r="B30" s="3">
        <v>1</v>
      </c>
      <c r="C30" s="4">
        <f t="shared" si="0"/>
        <v>2.9779630732578919E-4</v>
      </c>
      <c r="D30" s="3">
        <v>0</v>
      </c>
      <c r="E30" s="4">
        <f t="shared" si="1"/>
        <v>0</v>
      </c>
      <c r="F30" s="3">
        <v>1</v>
      </c>
      <c r="G30" s="4">
        <f t="shared" si="2"/>
        <v>2.3929169657812874E-4</v>
      </c>
    </row>
    <row r="31" spans="1:7" x14ac:dyDescent="0.2">
      <c r="A31" s="2" t="s">
        <v>21</v>
      </c>
      <c r="B31" s="3">
        <v>2232</v>
      </c>
      <c r="C31" s="4">
        <f t="shared" ref="C31" si="3">B31/3358</f>
        <v>0.66468135795116146</v>
      </c>
      <c r="D31" s="3">
        <v>109</v>
      </c>
      <c r="E31" s="4">
        <f t="shared" ref="E31" si="4">D31/177</f>
        <v>0.61581920903954801</v>
      </c>
      <c r="F31" s="3">
        <v>2724</v>
      </c>
      <c r="G31" s="4">
        <f t="shared" ref="G31:G32" si="5">F31/4179</f>
        <v>0.65183058147882267</v>
      </c>
    </row>
    <row r="32" spans="1:7" ht="13.5" customHeight="1" x14ac:dyDescent="0.2">
      <c r="A32" s="7" t="s">
        <v>4</v>
      </c>
      <c r="B32" s="7">
        <f>SUM(B5:B31)</f>
        <v>3358</v>
      </c>
      <c r="C32" s="9">
        <v>1</v>
      </c>
      <c r="D32" s="7">
        <f>SUM(D5:D31)</f>
        <v>177</v>
      </c>
      <c r="E32" s="9">
        <v>1</v>
      </c>
      <c r="F32" s="7">
        <f>SUM(F5:F31)</f>
        <v>4179</v>
      </c>
      <c r="G32" s="9">
        <f t="shared" si="5"/>
        <v>1</v>
      </c>
    </row>
  </sheetData>
  <sortState ref="A11:G35">
    <sortCondition descending="1" ref="E10:E35"/>
    <sortCondition descending="1" ref="C10:C35"/>
    <sortCondition descending="1" ref="F10:F35"/>
  </sortState>
  <mergeCells count="4">
    <mergeCell ref="B3:C3"/>
    <mergeCell ref="D3:E3"/>
    <mergeCell ref="F3:G3"/>
    <mergeCell ref="A3:A4"/>
  </mergeCells>
  <pageMargins left="0.39370078740157483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Aldis Lāma</dc:creator>
  <cp:lastModifiedBy>Aldis.Lama</cp:lastModifiedBy>
  <cp:lastPrinted>2017-05-17T06:31:51Z</cp:lastPrinted>
  <dcterms:created xsi:type="dcterms:W3CDTF">2013-02-19T11:35:10Z</dcterms:created>
  <dcterms:modified xsi:type="dcterms:W3CDTF">2021-04-23T11:48:32Z</dcterms:modified>
</cp:coreProperties>
</file>