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twaw-my.sharepoint.com/personal/01169800_pw_edu_pl/Documents/"/>
    </mc:Choice>
  </mc:AlternateContent>
  <xr:revisionPtr revIDLastSave="0" documentId="8_{12E2C330-13B3-4372-A480-B8E5E85A289B}" xr6:coauthVersionLast="47" xr6:coauthVersionMax="47" xr10:uidLastSave="{00000000-0000-0000-0000-000000000000}"/>
  <bookViews>
    <workbookView xWindow="-120" yWindow="-120" windowWidth="29040" windowHeight="15990" firstSheet="1" activeTab="1" xr2:uid="{D11166BE-9704-432F-803C-81979C581BBD}"/>
  </bookViews>
  <sheets>
    <sheet name="MonitoringTPS1200_Pt" sheetId="2" r:id="rId1"/>
    <sheet name="Sheet1" sheetId="1" r:id="rId2"/>
    <sheet name="Arkusz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88" i="1"/>
  <c r="P89" i="1"/>
  <c r="P90" i="1"/>
  <c r="P91" i="1"/>
  <c r="P79" i="1"/>
  <c r="P80" i="1"/>
  <c r="P81" i="1"/>
  <c r="P82" i="1"/>
  <c r="P70" i="1"/>
  <c r="P71" i="1"/>
  <c r="P72" i="1"/>
  <c r="P73" i="1"/>
  <c r="P61" i="1"/>
  <c r="P62" i="1"/>
  <c r="P63" i="1"/>
  <c r="P64" i="1"/>
  <c r="P52" i="1"/>
  <c r="P53" i="1"/>
  <c r="P54" i="1"/>
  <c r="P55" i="1"/>
  <c r="P43" i="1"/>
  <c r="P44" i="1"/>
  <c r="P45" i="1"/>
  <c r="P46" i="1"/>
  <c r="P34" i="1"/>
  <c r="P35" i="1"/>
  <c r="P36" i="1"/>
  <c r="P37" i="1"/>
  <c r="P25" i="1"/>
  <c r="P26" i="1"/>
  <c r="P27" i="1"/>
  <c r="P28" i="1"/>
  <c r="P16" i="1"/>
  <c r="P17" i="1"/>
  <c r="P18" i="1"/>
  <c r="P19" i="1"/>
  <c r="N88" i="1"/>
  <c r="N89" i="1"/>
  <c r="N90" i="1"/>
  <c r="N91" i="1"/>
  <c r="N79" i="1"/>
  <c r="N80" i="1"/>
  <c r="N81" i="1"/>
  <c r="N82" i="1"/>
  <c r="N61" i="1"/>
  <c r="N62" i="1"/>
  <c r="N63" i="1"/>
  <c r="N64" i="1"/>
  <c r="N70" i="1"/>
  <c r="N71" i="1"/>
  <c r="N72" i="1"/>
  <c r="N73" i="1"/>
  <c r="N52" i="1"/>
  <c r="N53" i="1"/>
  <c r="N54" i="1"/>
  <c r="N55" i="1"/>
  <c r="N43" i="1"/>
  <c r="N44" i="1"/>
  <c r="N45" i="1"/>
  <c r="N46" i="1"/>
  <c r="N34" i="1"/>
  <c r="N35" i="1"/>
  <c r="N36" i="1"/>
  <c r="N37" i="1"/>
  <c r="N25" i="1"/>
  <c r="N26" i="1"/>
  <c r="N27" i="1"/>
  <c r="N28" i="1"/>
  <c r="N16" i="1"/>
  <c r="N17" i="1"/>
  <c r="N18" i="1"/>
  <c r="N19" i="1"/>
  <c r="O88" i="1"/>
  <c r="O89" i="1"/>
  <c r="O90" i="1"/>
  <c r="O91" i="1"/>
  <c r="O79" i="1"/>
  <c r="O80" i="1"/>
  <c r="O81" i="1"/>
  <c r="O82" i="1"/>
  <c r="O70" i="1"/>
  <c r="O71" i="1"/>
  <c r="O72" i="1"/>
  <c r="O73" i="1"/>
  <c r="O61" i="1"/>
  <c r="O62" i="1"/>
  <c r="O63" i="1"/>
  <c r="O64" i="1"/>
  <c r="O52" i="1"/>
  <c r="O53" i="1"/>
  <c r="O54" i="1"/>
  <c r="O55" i="1"/>
  <c r="O43" i="1"/>
  <c r="O44" i="1"/>
  <c r="O45" i="1"/>
  <c r="O46" i="1"/>
  <c r="O34" i="1"/>
  <c r="O35" i="1"/>
  <c r="O36" i="1"/>
  <c r="O37" i="1"/>
  <c r="O25" i="1"/>
  <c r="O26" i="1"/>
  <c r="O27" i="1"/>
  <c r="O28" i="1"/>
  <c r="O16" i="1"/>
  <c r="O17" i="1"/>
  <c r="O18" i="1"/>
  <c r="O19" i="1"/>
  <c r="P10" i="1"/>
  <c r="P9" i="1"/>
  <c r="P7" i="1"/>
  <c r="O10" i="1"/>
  <c r="O8" i="1"/>
  <c r="O9" i="1"/>
  <c r="O7" i="1"/>
  <c r="N10" i="1"/>
  <c r="N9" i="1"/>
  <c r="N8" i="1"/>
  <c r="N7" i="1"/>
  <c r="P87" i="1"/>
  <c r="O87" i="1"/>
  <c r="N87" i="1"/>
  <c r="P86" i="1"/>
  <c r="O86" i="1"/>
  <c r="N86" i="1"/>
  <c r="P85" i="1"/>
  <c r="O85" i="1"/>
  <c r="N85" i="1"/>
  <c r="P84" i="1"/>
  <c r="O84" i="1"/>
  <c r="N84" i="1"/>
  <c r="P78" i="1"/>
  <c r="O78" i="1"/>
  <c r="N78" i="1"/>
  <c r="P77" i="1"/>
  <c r="O77" i="1"/>
  <c r="N77" i="1"/>
  <c r="P76" i="1"/>
  <c r="O76" i="1"/>
  <c r="N76" i="1"/>
  <c r="P75" i="1"/>
  <c r="O75" i="1"/>
  <c r="N75" i="1"/>
  <c r="P69" i="1"/>
  <c r="O69" i="1"/>
  <c r="N69" i="1"/>
  <c r="P68" i="1"/>
  <c r="O68" i="1"/>
  <c r="N68" i="1"/>
  <c r="P67" i="1"/>
  <c r="O67" i="1"/>
  <c r="N67" i="1"/>
  <c r="P66" i="1"/>
  <c r="O66" i="1"/>
  <c r="N66" i="1"/>
  <c r="P60" i="1"/>
  <c r="O60" i="1"/>
  <c r="N60" i="1"/>
  <c r="P59" i="1"/>
  <c r="O59" i="1"/>
  <c r="N59" i="1"/>
  <c r="P58" i="1"/>
  <c r="O58" i="1"/>
  <c r="N58" i="1"/>
  <c r="P57" i="1"/>
  <c r="O57" i="1"/>
  <c r="N57" i="1"/>
  <c r="P51" i="1"/>
  <c r="O51" i="1"/>
  <c r="N51" i="1"/>
  <c r="P50" i="1"/>
  <c r="O50" i="1"/>
  <c r="N50" i="1"/>
  <c r="P49" i="1"/>
  <c r="O49" i="1"/>
  <c r="N49" i="1"/>
  <c r="P48" i="1"/>
  <c r="O48" i="1"/>
  <c r="N48" i="1"/>
  <c r="P42" i="1"/>
  <c r="O42" i="1"/>
  <c r="N42" i="1"/>
  <c r="P41" i="1"/>
  <c r="O41" i="1"/>
  <c r="N41" i="1"/>
  <c r="P40" i="1"/>
  <c r="O40" i="1"/>
  <c r="N40" i="1"/>
  <c r="P39" i="1"/>
  <c r="O39" i="1"/>
  <c r="N39" i="1"/>
  <c r="P33" i="1"/>
  <c r="O33" i="1"/>
  <c r="N33" i="1"/>
  <c r="P32" i="1"/>
  <c r="O32" i="1"/>
  <c r="N32" i="1"/>
  <c r="P31" i="1"/>
  <c r="O31" i="1"/>
  <c r="N31" i="1"/>
  <c r="P30" i="1"/>
  <c r="O30" i="1"/>
  <c r="N30" i="1"/>
  <c r="O23" i="1"/>
  <c r="P24" i="1"/>
  <c r="O24" i="1"/>
  <c r="N24" i="1"/>
  <c r="P23" i="1"/>
  <c r="N23" i="1"/>
  <c r="P22" i="1"/>
  <c r="O22" i="1"/>
  <c r="N22" i="1"/>
  <c r="P21" i="1"/>
  <c r="O21" i="1"/>
  <c r="N21" i="1"/>
  <c r="O13" i="1"/>
  <c r="P15" i="1"/>
  <c r="O15" i="1"/>
  <c r="N15" i="1"/>
  <c r="P14" i="1"/>
  <c r="O14" i="1"/>
  <c r="N14" i="1"/>
  <c r="P13" i="1"/>
  <c r="N13" i="1"/>
  <c r="P12" i="1"/>
  <c r="O12" i="1"/>
  <c r="N12" i="1"/>
  <c r="B14" i="1"/>
  <c r="C13" i="1"/>
  <c r="O3" i="1"/>
  <c r="O6" i="1"/>
  <c r="O5" i="1"/>
  <c r="O4" i="1"/>
  <c r="P6" i="1"/>
  <c r="Q6" i="1" s="1"/>
  <c r="R6" i="1" s="1"/>
  <c r="P5" i="1"/>
  <c r="Q5" i="1" s="1"/>
  <c r="R5" i="1" s="1"/>
  <c r="P4" i="1"/>
  <c r="Q4" i="1" s="1"/>
  <c r="R4" i="1" s="1"/>
  <c r="P3" i="1"/>
  <c r="Q3" i="1" s="1"/>
  <c r="N6" i="1"/>
  <c r="N5" i="1"/>
  <c r="N4" i="1"/>
  <c r="N3" i="1"/>
  <c r="Q12" i="1" l="1"/>
  <c r="R12" i="1" s="1"/>
  <c r="Q13" i="1"/>
  <c r="R13" i="1" s="1"/>
  <c r="Q14" i="1"/>
  <c r="R14" i="1" s="1"/>
  <c r="Q21" i="1"/>
  <c r="R21" i="1" s="1"/>
  <c r="Q22" i="1"/>
  <c r="R22" i="1" s="1"/>
  <c r="Q23" i="1"/>
  <c r="R23" i="1" s="1"/>
  <c r="Q24" i="1"/>
  <c r="R24" i="1" s="1"/>
  <c r="Q30" i="1"/>
  <c r="R30" i="1" s="1"/>
  <c r="Q31" i="1"/>
  <c r="R31" i="1" s="1"/>
  <c r="Q32" i="1"/>
  <c r="R32" i="1" s="1"/>
  <c r="Q33" i="1"/>
  <c r="R33" i="1" s="1"/>
  <c r="Q39" i="1"/>
  <c r="R39" i="1" s="1"/>
  <c r="Q40" i="1"/>
  <c r="R40" i="1" s="1"/>
  <c r="Q41" i="1"/>
  <c r="R41" i="1" s="1"/>
  <c r="Q42" i="1"/>
  <c r="R42" i="1" s="1"/>
  <c r="Q48" i="1"/>
  <c r="R48" i="1" s="1"/>
  <c r="Q49" i="1"/>
  <c r="R49" i="1" s="1"/>
  <c r="Q50" i="1"/>
  <c r="R50" i="1" s="1"/>
  <c r="Q51" i="1"/>
  <c r="R51" i="1" s="1"/>
  <c r="Q57" i="1"/>
  <c r="R57" i="1" s="1"/>
  <c r="Q58" i="1"/>
  <c r="R58" i="1" s="1"/>
  <c r="Q59" i="1"/>
  <c r="R59" i="1" s="1"/>
  <c r="Q60" i="1"/>
  <c r="R60" i="1" s="1"/>
  <c r="Q66" i="1"/>
  <c r="R66" i="1" s="1"/>
  <c r="Q67" i="1"/>
  <c r="R67" i="1" s="1"/>
  <c r="Q68" i="1"/>
  <c r="R68" i="1" s="1"/>
  <c r="Q69" i="1"/>
  <c r="R69" i="1" s="1"/>
  <c r="Q75" i="1"/>
  <c r="R75" i="1" s="1"/>
  <c r="Q76" i="1"/>
  <c r="R76" i="1" s="1"/>
  <c r="Q77" i="1"/>
  <c r="R77" i="1" s="1"/>
  <c r="Q78" i="1"/>
  <c r="R78" i="1" s="1"/>
  <c r="Q84" i="1"/>
  <c r="R84" i="1" s="1"/>
  <c r="Q85" i="1"/>
  <c r="R85" i="1" s="1"/>
  <c r="Q86" i="1"/>
  <c r="R86" i="1" s="1"/>
  <c r="Q87" i="1"/>
  <c r="R87" i="1" s="1"/>
  <c r="Q15" i="1"/>
  <c r="R15" i="1" s="1"/>
  <c r="T84" i="1"/>
  <c r="S84" i="1"/>
  <c r="T85" i="1"/>
  <c r="S85" i="1"/>
  <c r="T86" i="1"/>
  <c r="S86" i="1"/>
  <c r="T87" i="1"/>
  <c r="S87" i="1"/>
  <c r="T75" i="1"/>
  <c r="S75" i="1"/>
  <c r="T76" i="1"/>
  <c r="S76" i="1"/>
  <c r="T77" i="1"/>
  <c r="S77" i="1"/>
  <c r="T78" i="1"/>
  <c r="S78" i="1"/>
  <c r="T66" i="1"/>
  <c r="S66" i="1"/>
  <c r="T67" i="1"/>
  <c r="S67" i="1"/>
  <c r="T68" i="1"/>
  <c r="S68" i="1"/>
  <c r="T69" i="1"/>
  <c r="S69" i="1"/>
  <c r="T57" i="1"/>
  <c r="S57" i="1"/>
  <c r="T58" i="1"/>
  <c r="S58" i="1"/>
  <c r="T59" i="1"/>
  <c r="S59" i="1"/>
  <c r="T60" i="1"/>
  <c r="S60" i="1"/>
  <c r="T48" i="1"/>
  <c r="S48" i="1"/>
  <c r="T49" i="1"/>
  <c r="S49" i="1"/>
  <c r="T50" i="1"/>
  <c r="S50" i="1"/>
  <c r="T51" i="1"/>
  <c r="S51" i="1"/>
  <c r="T39" i="1"/>
  <c r="S39" i="1"/>
  <c r="T40" i="1"/>
  <c r="S40" i="1"/>
  <c r="T41" i="1"/>
  <c r="S41" i="1"/>
  <c r="T42" i="1"/>
  <c r="S42" i="1"/>
  <c r="T30" i="1"/>
  <c r="S30" i="1"/>
  <c r="T31" i="1"/>
  <c r="S31" i="1"/>
  <c r="T32" i="1"/>
  <c r="S32" i="1"/>
  <c r="T33" i="1"/>
  <c r="S33" i="1"/>
  <c r="T21" i="1"/>
  <c r="S21" i="1"/>
  <c r="T22" i="1"/>
  <c r="S22" i="1"/>
  <c r="T23" i="1"/>
  <c r="S23" i="1"/>
  <c r="T24" i="1"/>
  <c r="S24" i="1"/>
  <c r="T12" i="1"/>
  <c r="S12" i="1"/>
  <c r="T13" i="1"/>
  <c r="S13" i="1"/>
  <c r="T14" i="1"/>
  <c r="S14" i="1"/>
  <c r="T15" i="1"/>
  <c r="S15" i="1"/>
  <c r="R3" i="1"/>
  <c r="S3" i="1" s="1"/>
  <c r="S4" i="1"/>
  <c r="T4" i="1"/>
  <c r="T5" i="1"/>
  <c r="S5" i="1"/>
  <c r="T6" i="1"/>
  <c r="S6" i="1"/>
  <c r="V87" i="1" l="1"/>
  <c r="V78" i="1"/>
  <c r="V69" i="1"/>
  <c r="V60" i="1"/>
  <c r="V51" i="1"/>
  <c r="V42" i="1"/>
  <c r="V33" i="1"/>
  <c r="V24" i="1"/>
  <c r="V15" i="1"/>
  <c r="W87" i="1"/>
  <c r="W78" i="1"/>
  <c r="W69" i="1"/>
  <c r="W60" i="1"/>
  <c r="W51" i="1"/>
  <c r="W42" i="1"/>
  <c r="W33" i="1"/>
  <c r="W24" i="1"/>
  <c r="W15" i="1"/>
  <c r="V86" i="1"/>
  <c r="V77" i="1"/>
  <c r="V68" i="1"/>
  <c r="V59" i="1"/>
  <c r="V50" i="1"/>
  <c r="V41" i="1"/>
  <c r="V32" i="1"/>
  <c r="V23" i="1"/>
  <c r="V14" i="1"/>
  <c r="W86" i="1"/>
  <c r="W77" i="1"/>
  <c r="W68" i="1"/>
  <c r="W59" i="1"/>
  <c r="W50" i="1"/>
  <c r="W41" i="1"/>
  <c r="W32" i="1"/>
  <c r="W23" i="1"/>
  <c r="W14" i="1"/>
  <c r="W85" i="1"/>
  <c r="W76" i="1"/>
  <c r="W67" i="1"/>
  <c r="W58" i="1"/>
  <c r="W49" i="1"/>
  <c r="W40" i="1"/>
  <c r="W31" i="1"/>
  <c r="W22" i="1"/>
  <c r="W13" i="1"/>
  <c r="V85" i="1"/>
  <c r="V76" i="1"/>
  <c r="V67" i="1"/>
  <c r="V58" i="1"/>
  <c r="V49" i="1"/>
  <c r="V40" i="1"/>
  <c r="V31" i="1"/>
  <c r="V22" i="1"/>
  <c r="V13" i="1"/>
  <c r="V84" i="1"/>
  <c r="V75" i="1"/>
  <c r="V66" i="1"/>
  <c r="V57" i="1"/>
  <c r="V48" i="1"/>
  <c r="V39" i="1"/>
  <c r="V30" i="1"/>
  <c r="V21" i="1"/>
  <c r="V12" i="1"/>
  <c r="T3" i="1"/>
  <c r="W84" i="1" l="1"/>
  <c r="W75" i="1"/>
  <c r="W66" i="1"/>
  <c r="W57" i="1"/>
  <c r="W48" i="1"/>
  <c r="W39" i="1"/>
  <c r="W30" i="1"/>
  <c r="W21" i="1"/>
  <c r="W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3AD523-A842-46DE-ABCF-158A00B23FC7}" keepAlive="1" name="Query - MonitoringTPS1200_Pt" description="Connection to the 'MonitoringTPS1200_Pt' query in the workbook." type="5" refreshedVersion="0" background="1">
    <dbPr connection="Provider=Microsoft.Mashup.OleDb.1;Data Source=$Workbook$;Location=MonitoringTPS1200_Pt;Extended Properties=&quot;&quot;" command="SELECT * FROM [MonitoringTPS1200_Pt]"/>
  </connection>
</connections>
</file>

<file path=xl/sharedStrings.xml><?xml version="1.0" encoding="utf-8"?>
<sst xmlns="http://schemas.openxmlformats.org/spreadsheetml/2006/main" count="608" uniqueCount="230">
  <si>
    <t>Column1.1</t>
  </si>
  <si>
    <t>Column1.2</t>
  </si>
  <si>
    <t>Column1.3</t>
  </si>
  <si>
    <t>Column1.4</t>
  </si>
  <si>
    <t>Column1.5</t>
  </si>
  <si>
    <t>Column1.6</t>
  </si>
  <si>
    <t>Column1.7</t>
  </si>
  <si>
    <t>Column1.8</t>
  </si>
  <si>
    <t>@100</t>
  </si>
  <si>
    <t/>
  </si>
  <si>
    <t>0.0000</t>
  </si>
  <si>
    <t>$4</t>
  </si>
  <si>
    <t>0.00</t>
  </si>
  <si>
    <t>399.9994</t>
  </si>
  <si>
    <t>100.3526</t>
  </si>
  <si>
    <t>4</t>
  </si>
  <si>
    <t>5</t>
  </si>
  <si>
    <t>27.0853</t>
  </si>
  <si>
    <t>361.2499</t>
  </si>
  <si>
    <t>99.8135</t>
  </si>
  <si>
    <t>6</t>
  </si>
  <si>
    <t>33.0324</t>
  </si>
  <si>
    <t>12.2327</t>
  </si>
  <si>
    <t>100.1769</t>
  </si>
  <si>
    <t>7</t>
  </si>
  <si>
    <t>34.1933</t>
  </si>
  <si>
    <t>33.3162</t>
  </si>
  <si>
    <t>100.0935</t>
  </si>
  <si>
    <t>8</t>
  </si>
  <si>
    <t>36.5173</t>
  </si>
  <si>
    <t>56.8938</t>
  </si>
  <si>
    <t>99.9578</t>
  </si>
  <si>
    <t>36.5166</t>
  </si>
  <si>
    <t>256.8924</t>
  </si>
  <si>
    <t>300.0453</t>
  </si>
  <si>
    <t>34.1927</t>
  </si>
  <si>
    <t>233.3156</t>
  </si>
  <si>
    <t>299.9105</t>
  </si>
  <si>
    <t>33.0322</t>
  </si>
  <si>
    <t>212.2326</t>
  </si>
  <si>
    <t>299.8267</t>
  </si>
  <si>
    <t>27.0851</t>
  </si>
  <si>
    <t>161.2474</t>
  </si>
  <si>
    <t>300.1907</t>
  </si>
  <si>
    <t>27.0854</t>
  </si>
  <si>
    <t>361.2486</t>
  </si>
  <si>
    <t>12.2338</t>
  </si>
  <si>
    <t>34.1929</t>
  </si>
  <si>
    <t>33.3173</t>
  </si>
  <si>
    <t>100.0932</t>
  </si>
  <si>
    <t>36.5172</t>
  </si>
  <si>
    <t>56.8940</t>
  </si>
  <si>
    <t>99.9577</t>
  </si>
  <si>
    <t>36.5169</t>
  </si>
  <si>
    <t>256.8928</t>
  </si>
  <si>
    <t>233.3160</t>
  </si>
  <si>
    <t>299.9104</t>
  </si>
  <si>
    <t>212.2329</t>
  </si>
  <si>
    <t>299.8268</t>
  </si>
  <si>
    <t>161.2480</t>
  </si>
  <si>
    <t>300.1906</t>
  </si>
  <si>
    <t>27.0855</t>
  </si>
  <si>
    <t>361.2494</t>
  </si>
  <si>
    <t>99.8139</t>
  </si>
  <si>
    <t>33.0326</t>
  </si>
  <si>
    <t>12.2346</t>
  </si>
  <si>
    <t>100.1768</t>
  </si>
  <si>
    <t>34.1931</t>
  </si>
  <si>
    <t>33.3181</t>
  </si>
  <si>
    <t>100.0933</t>
  </si>
  <si>
    <t>56.8950</t>
  </si>
  <si>
    <t>99.9575</t>
  </si>
  <si>
    <t>36.5167</t>
  </si>
  <si>
    <t>256.8933</t>
  </si>
  <si>
    <t>300.0457</t>
  </si>
  <si>
    <t>233.3169</t>
  </si>
  <si>
    <t>33.0318</t>
  </si>
  <si>
    <t>212.2332</t>
  </si>
  <si>
    <t>299.8266</t>
  </si>
  <si>
    <t>161.2479</t>
  </si>
  <si>
    <t>300.1902</t>
  </si>
  <si>
    <t>361.2502</t>
  </si>
  <si>
    <t>99.8133</t>
  </si>
  <si>
    <t>12.2430</t>
  </si>
  <si>
    <t>100.1771</t>
  </si>
  <si>
    <t>34.2052</t>
  </si>
  <si>
    <t>33.3218</t>
  </si>
  <si>
    <t>100.0937</t>
  </si>
  <si>
    <t>36.5171</t>
  </si>
  <si>
    <t>56.8953</t>
  </si>
  <si>
    <t>256.8937</t>
  </si>
  <si>
    <t>300.0451</t>
  </si>
  <si>
    <t>34.2050</t>
  </si>
  <si>
    <t>233.3201</t>
  </si>
  <si>
    <t>299.9099</t>
  </si>
  <si>
    <t>33.0320</t>
  </si>
  <si>
    <t>212.2415</t>
  </si>
  <si>
    <t>299.8260</t>
  </si>
  <si>
    <t>27.0852</t>
  </si>
  <si>
    <t>161.2486</t>
  </si>
  <si>
    <t>300.1901</t>
  </si>
  <si>
    <t>361.2503</t>
  </si>
  <si>
    <t>33.0314</t>
  </si>
  <si>
    <t>12.2065</t>
  </si>
  <si>
    <t>100.1759</t>
  </si>
  <si>
    <t>34.2112</t>
  </si>
  <si>
    <t>33.3177</t>
  </si>
  <si>
    <t>100.0934</t>
  </si>
  <si>
    <t>56.8955</t>
  </si>
  <si>
    <t>99.9579</t>
  </si>
  <si>
    <t>36.5165</t>
  </si>
  <si>
    <t>256.8940</t>
  </si>
  <si>
    <t>300.0450</t>
  </si>
  <si>
    <t>34.2110</t>
  </si>
  <si>
    <t>233.3167</t>
  </si>
  <si>
    <t>299.9097</t>
  </si>
  <si>
    <t>33.0311</t>
  </si>
  <si>
    <t>212.2053</t>
  </si>
  <si>
    <t>299.8272</t>
  </si>
  <si>
    <t>27.0849</t>
  </si>
  <si>
    <t>161.2487</t>
  </si>
  <si>
    <t>361.2501</t>
  </si>
  <si>
    <t>99.8136</t>
  </si>
  <si>
    <t>33.0213</t>
  </si>
  <si>
    <t>12.2380</t>
  </si>
  <si>
    <t>100.1773</t>
  </si>
  <si>
    <t>34.1907</t>
  </si>
  <si>
    <t>33.3151</t>
  </si>
  <si>
    <t>56.8951</t>
  </si>
  <si>
    <t>256.8941</t>
  </si>
  <si>
    <t>300.0454</t>
  </si>
  <si>
    <t>34.1903</t>
  </si>
  <si>
    <t>233.3139</t>
  </si>
  <si>
    <t>299.9100</t>
  </si>
  <si>
    <t>33.0210</t>
  </si>
  <si>
    <t>212.2367</t>
  </si>
  <si>
    <t>299.8261</t>
  </si>
  <si>
    <t>161.2491</t>
  </si>
  <si>
    <t>300.1903</t>
  </si>
  <si>
    <t>361.2504</t>
  </si>
  <si>
    <t>12.2147</t>
  </si>
  <si>
    <t>100.1763</t>
  </si>
  <si>
    <t>34.2078</t>
  </si>
  <si>
    <t>33.3065</t>
  </si>
  <si>
    <t>99.9581</t>
  </si>
  <si>
    <t>256.8942</t>
  </si>
  <si>
    <t>300.0447</t>
  </si>
  <si>
    <t>34.2076</t>
  </si>
  <si>
    <t>233.3053</t>
  </si>
  <si>
    <t>33.0317</t>
  </si>
  <si>
    <t>212.2132</t>
  </si>
  <si>
    <t>299.8269</t>
  </si>
  <si>
    <t>161.2494</t>
  </si>
  <si>
    <t>300.1900</t>
  </si>
  <si>
    <t>361.2493</t>
  </si>
  <si>
    <t>33.0435</t>
  </si>
  <si>
    <t>12.2166</t>
  </si>
  <si>
    <t>34.1981</t>
  </si>
  <si>
    <t>33.3102</t>
  </si>
  <si>
    <t>300.0448</t>
  </si>
  <si>
    <t>34.1979</t>
  </si>
  <si>
    <t>233.3091</t>
  </si>
  <si>
    <t>299.9098</t>
  </si>
  <si>
    <t>33.0432</t>
  </si>
  <si>
    <t>212.2151</t>
  </si>
  <si>
    <t>299.8273</t>
  </si>
  <si>
    <t>161.2481</t>
  </si>
  <si>
    <t>361.2495</t>
  </si>
  <si>
    <t>99.8137</t>
  </si>
  <si>
    <t>33.0179</t>
  </si>
  <si>
    <t>12.2331</t>
  </si>
  <si>
    <t>34.1836</t>
  </si>
  <si>
    <t>33.3160</t>
  </si>
  <si>
    <t>56.8947</t>
  </si>
  <si>
    <t>256.8935</t>
  </si>
  <si>
    <t>300.0449</t>
  </si>
  <si>
    <t>34.1833</t>
  </si>
  <si>
    <t>233.3150</t>
  </si>
  <si>
    <t>33.0175</t>
  </si>
  <si>
    <t>212.2319</t>
  </si>
  <si>
    <t>299.8259</t>
  </si>
  <si>
    <t>161.2482</t>
  </si>
  <si>
    <t>33.0247</t>
  </si>
  <si>
    <t>34.2006</t>
  </si>
  <si>
    <t>33.3217</t>
  </si>
  <si>
    <t>34.2002</t>
  </si>
  <si>
    <t>233.3205</t>
  </si>
  <si>
    <t>33.0244</t>
  </si>
  <si>
    <t>212.2155</t>
  </si>
  <si>
    <t>299.8265</t>
  </si>
  <si>
    <t>27.0850</t>
  </si>
  <si>
    <t>161.2483</t>
  </si>
  <si>
    <t>361.2491</t>
  </si>
  <si>
    <t>33.0306</t>
  </si>
  <si>
    <t>12.2089</t>
  </si>
  <si>
    <t>100.1765</t>
  </si>
  <si>
    <t>34.1757</t>
  </si>
  <si>
    <t>33.2916</t>
  </si>
  <si>
    <t>56.8944</t>
  </si>
  <si>
    <t>99.9576</t>
  </si>
  <si>
    <t>34.1753</t>
  </si>
  <si>
    <t>233.2903</t>
  </si>
  <si>
    <t>33.0303</t>
  </si>
  <si>
    <t>212.2082</t>
  </si>
  <si>
    <t>300.1910</t>
  </si>
  <si>
    <t xml:space="preserve">Xs = </t>
  </si>
  <si>
    <t>SERIA</t>
  </si>
  <si>
    <t>NR</t>
  </si>
  <si>
    <t>D</t>
  </si>
  <si>
    <t>Hz</t>
  </si>
  <si>
    <t>V</t>
  </si>
  <si>
    <t>Dśr</t>
  </si>
  <si>
    <t>Hzśr</t>
  </si>
  <si>
    <t>Vśr</t>
  </si>
  <si>
    <t>L</t>
  </si>
  <si>
    <t>Lr</t>
  </si>
  <si>
    <t>X</t>
  </si>
  <si>
    <t>Y</t>
  </si>
  <si>
    <t>dx  [mm]</t>
  </si>
  <si>
    <t>dy [mm]</t>
  </si>
  <si>
    <t xml:space="preserve">Ys = </t>
  </si>
  <si>
    <t>TCRP 1201+</t>
  </si>
  <si>
    <t>1002 hPa</t>
  </si>
  <si>
    <t>ppm=</t>
  </si>
  <si>
    <t xml:space="preserve">ro = </t>
  </si>
  <si>
    <t>ro =</t>
  </si>
  <si>
    <t>hpa =</t>
  </si>
  <si>
    <t>Xs=</t>
  </si>
  <si>
    <t>T =</t>
  </si>
  <si>
    <t>Ys=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</si>
</sst>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2"/>
      </left>
      <right style="medium">
        <color rgb="FF000000"/>
      </right>
      <top style="thin">
        <color theme="2"/>
      </top>
      <bottom/>
      <diagonal/>
    </border>
    <border>
      <left style="thin">
        <color theme="2"/>
      </left>
      <right style="medium">
        <color rgb="FF000000"/>
      </right>
      <top/>
      <bottom style="thin">
        <color theme="2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 wrapText="1"/>
    </xf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4" borderId="9" xfId="0" applyFill="1" applyBorder="1"/>
    <xf numFmtId="0" fontId="0" fillId="0" borderId="0" xfId="0" applyAlignment="1">
      <alignment horizontal="center" vertical="center"/>
    </xf>
    <xf numFmtId="0" fontId="0" fillId="0" borderId="20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" fontId="0" fillId="4" borderId="9" xfId="0" applyNumberFormat="1" applyFill="1" applyBorder="1"/>
    <xf numFmtId="0" fontId="0" fillId="6" borderId="13" xfId="0" applyFill="1" applyBorder="1" applyAlignment="1">
      <alignment vertical="center"/>
    </xf>
    <xf numFmtId="2" fontId="0" fillId="8" borderId="11" xfId="0" applyNumberFormat="1" applyFill="1" applyBorder="1" applyAlignment="1">
      <alignment horizontal="center" vertical="center"/>
    </xf>
    <xf numFmtId="2" fontId="0" fillId="9" borderId="11" xfId="0" applyNumberFormat="1" applyFill="1" applyBorder="1" applyAlignment="1">
      <alignment horizontal="center" vertical="center"/>
    </xf>
    <xf numFmtId="2" fontId="2" fillId="10" borderId="12" xfId="0" applyNumberFormat="1" applyFont="1" applyFill="1" applyBorder="1" applyAlignment="1">
      <alignment horizontal="center" vertical="center"/>
    </xf>
    <xf numFmtId="2" fontId="0" fillId="7" borderId="11" xfId="0" applyNumberFormat="1" applyFill="1" applyBorder="1"/>
    <xf numFmtId="2" fontId="0" fillId="7" borderId="0" xfId="0" applyNumberFormat="1" applyFill="1"/>
    <xf numFmtId="2" fontId="0" fillId="7" borderId="18" xfId="0" applyNumberFormat="1" applyFill="1" applyBorder="1"/>
    <xf numFmtId="2" fontId="0" fillId="11" borderId="11" xfId="0" applyNumberFormat="1" applyFill="1" applyBorder="1"/>
    <xf numFmtId="2" fontId="0" fillId="11" borderId="0" xfId="0" applyNumberFormat="1" applyFill="1"/>
    <xf numFmtId="2" fontId="0" fillId="11" borderId="18" xfId="0" applyNumberFormat="1" applyFill="1" applyBorder="1"/>
    <xf numFmtId="2" fontId="0" fillId="12" borderId="12" xfId="0" applyNumberFormat="1" applyFill="1" applyBorder="1"/>
    <xf numFmtId="2" fontId="0" fillId="12" borderId="14" xfId="0" applyNumberFormat="1" applyFill="1" applyBorder="1"/>
    <xf numFmtId="2" fontId="0" fillId="12" borderId="15" xfId="0" applyNumberFormat="1" applyFill="1" applyBorder="1"/>
    <xf numFmtId="2" fontId="0" fillId="12" borderId="16" xfId="0" applyNumberFormat="1" applyFill="1" applyBorder="1"/>
    <xf numFmtId="2" fontId="0" fillId="12" borderId="19" xfId="0" applyNumberFormat="1" applyFill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3" borderId="0" xfId="0" applyFill="1"/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796B-EEA8-4B25-8738-7F72E87F2E0F}">
  <dimension ref="A1:H95"/>
  <sheetViews>
    <sheetView workbookViewId="0">
      <selection activeCell="F13" sqref="F13"/>
    </sheetView>
  </sheetViews>
  <sheetFormatPr defaultRowHeight="15"/>
  <cols>
    <col min="1" max="8" width="12.28515625" bestFit="1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 t="s">
        <v>8</v>
      </c>
      <c r="B2" s="5" t="s">
        <v>9</v>
      </c>
      <c r="C2" s="5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6" t="s">
        <v>9</v>
      </c>
    </row>
    <row r="3" spans="1:8">
      <c r="A3" s="7" t="s">
        <v>10</v>
      </c>
      <c r="B3" s="8"/>
      <c r="C3" s="8"/>
      <c r="D3" s="8"/>
      <c r="E3" s="8"/>
      <c r="F3" s="8"/>
      <c r="G3" s="8"/>
      <c r="H3" s="9"/>
    </row>
    <row r="4" spans="1:8">
      <c r="A4" s="4" t="s">
        <v>8</v>
      </c>
      <c r="B4" s="5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6" t="s">
        <v>9</v>
      </c>
    </row>
    <row r="5" spans="1:8">
      <c r="A5" s="7" t="s">
        <v>10</v>
      </c>
      <c r="B5" s="8"/>
      <c r="C5" s="8"/>
      <c r="D5" s="8"/>
      <c r="E5" s="8"/>
      <c r="F5" s="8"/>
      <c r="G5" s="8"/>
      <c r="H5" s="9"/>
    </row>
    <row r="6" spans="1:8">
      <c r="A6" s="4" t="s">
        <v>11</v>
      </c>
      <c r="B6" s="5" t="s">
        <v>12</v>
      </c>
      <c r="C6" s="5" t="s">
        <v>9</v>
      </c>
      <c r="D6" s="5" t="s">
        <v>13</v>
      </c>
      <c r="E6" s="5" t="s">
        <v>14</v>
      </c>
      <c r="F6" s="5" t="s">
        <v>10</v>
      </c>
      <c r="G6" s="5"/>
      <c r="H6" s="6"/>
    </row>
    <row r="7" spans="1:8">
      <c r="A7" s="7" t="s">
        <v>15</v>
      </c>
      <c r="B7" s="8" t="s">
        <v>12</v>
      </c>
      <c r="C7" s="8" t="s">
        <v>9</v>
      </c>
      <c r="D7" s="8" t="s">
        <v>13</v>
      </c>
      <c r="E7" s="8" t="s">
        <v>14</v>
      </c>
      <c r="F7" s="8" t="s">
        <v>10</v>
      </c>
      <c r="G7" s="8"/>
      <c r="H7" s="9"/>
    </row>
    <row r="8" spans="1:8">
      <c r="A8" s="4" t="s">
        <v>16</v>
      </c>
      <c r="B8" s="5" t="s">
        <v>17</v>
      </c>
      <c r="C8" s="5" t="s">
        <v>18</v>
      </c>
      <c r="D8" s="5" t="s">
        <v>19</v>
      </c>
      <c r="E8" s="5" t="s">
        <v>10</v>
      </c>
      <c r="F8" s="5"/>
      <c r="G8" s="5"/>
      <c r="H8" s="6"/>
    </row>
    <row r="9" spans="1:8">
      <c r="A9" s="7" t="s">
        <v>20</v>
      </c>
      <c r="B9" s="8" t="s">
        <v>21</v>
      </c>
      <c r="C9" s="8" t="s">
        <v>22</v>
      </c>
      <c r="D9" s="8" t="s">
        <v>23</v>
      </c>
      <c r="E9" s="8" t="s">
        <v>10</v>
      </c>
      <c r="F9" s="8"/>
      <c r="G9" s="8"/>
      <c r="H9" s="9"/>
    </row>
    <row r="10" spans="1:8">
      <c r="A10" s="4" t="s">
        <v>24</v>
      </c>
      <c r="B10" s="5" t="s">
        <v>25</v>
      </c>
      <c r="C10" s="5" t="s">
        <v>26</v>
      </c>
      <c r="D10" s="5" t="s">
        <v>27</v>
      </c>
      <c r="E10" s="5" t="s">
        <v>10</v>
      </c>
      <c r="F10" s="5"/>
      <c r="G10" s="5"/>
      <c r="H10" s="6"/>
    </row>
    <row r="11" spans="1:8">
      <c r="A11" s="7" t="s">
        <v>28</v>
      </c>
      <c r="B11" s="8" t="s">
        <v>29</v>
      </c>
      <c r="C11" s="8" t="s">
        <v>30</v>
      </c>
      <c r="D11" s="8" t="s">
        <v>31</v>
      </c>
      <c r="E11" s="8" t="s">
        <v>10</v>
      </c>
      <c r="F11" s="8"/>
      <c r="G11" s="8"/>
      <c r="H11" s="9"/>
    </row>
    <row r="12" spans="1:8">
      <c r="A12" s="4" t="s">
        <v>28</v>
      </c>
      <c r="B12" s="5" t="s">
        <v>32</v>
      </c>
      <c r="C12" s="5" t="s">
        <v>33</v>
      </c>
      <c r="D12" s="5" t="s">
        <v>34</v>
      </c>
      <c r="E12" s="5" t="s">
        <v>10</v>
      </c>
      <c r="F12" s="5"/>
      <c r="G12" s="5"/>
      <c r="H12" s="6"/>
    </row>
    <row r="13" spans="1:8">
      <c r="A13" s="7" t="s">
        <v>24</v>
      </c>
      <c r="B13" s="8" t="s">
        <v>35</v>
      </c>
      <c r="C13" s="8" t="s">
        <v>36</v>
      </c>
      <c r="D13" s="8" t="s">
        <v>37</v>
      </c>
      <c r="E13" s="8" t="s">
        <v>10</v>
      </c>
      <c r="F13" s="8"/>
      <c r="G13" s="8"/>
      <c r="H13" s="9"/>
    </row>
    <row r="14" spans="1:8">
      <c r="A14" s="4" t="s">
        <v>20</v>
      </c>
      <c r="B14" s="5" t="s">
        <v>38</v>
      </c>
      <c r="C14" s="5" t="s">
        <v>39</v>
      </c>
      <c r="D14" s="5" t="s">
        <v>40</v>
      </c>
      <c r="E14" s="5" t="s">
        <v>10</v>
      </c>
      <c r="F14" s="5"/>
      <c r="G14" s="5"/>
      <c r="H14" s="6"/>
    </row>
    <row r="15" spans="1:8">
      <c r="A15" s="7" t="s">
        <v>16</v>
      </c>
      <c r="B15" s="8" t="s">
        <v>41</v>
      </c>
      <c r="C15" s="8" t="s">
        <v>42</v>
      </c>
      <c r="D15" s="8" t="s">
        <v>43</v>
      </c>
      <c r="E15" s="8" t="s">
        <v>10</v>
      </c>
      <c r="F15" s="8"/>
      <c r="G15" s="8"/>
      <c r="H15" s="9"/>
    </row>
    <row r="16" spans="1:8">
      <c r="A16" s="4" t="s">
        <v>16</v>
      </c>
      <c r="B16" s="5" t="s">
        <v>44</v>
      </c>
      <c r="C16" s="5" t="s">
        <v>45</v>
      </c>
      <c r="D16" s="5" t="s">
        <v>19</v>
      </c>
      <c r="E16" s="5" t="s">
        <v>10</v>
      </c>
      <c r="F16" s="5"/>
      <c r="G16" s="5"/>
      <c r="H16" s="6"/>
    </row>
    <row r="17" spans="1:8">
      <c r="A17" s="7" t="s">
        <v>20</v>
      </c>
      <c r="B17" s="8" t="s">
        <v>21</v>
      </c>
      <c r="C17" s="8" t="s">
        <v>46</v>
      </c>
      <c r="D17" s="8" t="s">
        <v>23</v>
      </c>
      <c r="E17" s="8" t="s">
        <v>10</v>
      </c>
      <c r="F17" s="8"/>
      <c r="G17" s="8"/>
      <c r="H17" s="9"/>
    </row>
    <row r="18" spans="1:8">
      <c r="A18" s="4" t="s">
        <v>24</v>
      </c>
      <c r="B18" s="5" t="s">
        <v>47</v>
      </c>
      <c r="C18" s="5" t="s">
        <v>48</v>
      </c>
      <c r="D18" s="5" t="s">
        <v>49</v>
      </c>
      <c r="E18" s="5" t="s">
        <v>10</v>
      </c>
      <c r="F18" s="5"/>
      <c r="G18" s="5"/>
      <c r="H18" s="6"/>
    </row>
    <row r="19" spans="1:8">
      <c r="A19" s="7" t="s">
        <v>28</v>
      </c>
      <c r="B19" s="8" t="s">
        <v>50</v>
      </c>
      <c r="C19" s="8" t="s">
        <v>51</v>
      </c>
      <c r="D19" s="8" t="s">
        <v>52</v>
      </c>
      <c r="E19" s="8" t="s">
        <v>10</v>
      </c>
      <c r="F19" s="8"/>
      <c r="G19" s="8"/>
      <c r="H19" s="9"/>
    </row>
    <row r="20" spans="1:8">
      <c r="A20" s="4" t="s">
        <v>28</v>
      </c>
      <c r="B20" s="5" t="s">
        <v>53</v>
      </c>
      <c r="C20" s="5" t="s">
        <v>54</v>
      </c>
      <c r="D20" s="5" t="s">
        <v>34</v>
      </c>
      <c r="E20" s="5" t="s">
        <v>10</v>
      </c>
      <c r="F20" s="5"/>
      <c r="G20" s="5"/>
      <c r="H20" s="6"/>
    </row>
    <row r="21" spans="1:8">
      <c r="A21" s="7" t="s">
        <v>24</v>
      </c>
      <c r="B21" s="8" t="s">
        <v>35</v>
      </c>
      <c r="C21" s="8" t="s">
        <v>55</v>
      </c>
      <c r="D21" s="8" t="s">
        <v>56</v>
      </c>
      <c r="E21" s="8" t="s">
        <v>10</v>
      </c>
      <c r="F21" s="8"/>
      <c r="G21" s="8"/>
      <c r="H21" s="9"/>
    </row>
    <row r="22" spans="1:8">
      <c r="A22" s="4" t="s">
        <v>20</v>
      </c>
      <c r="B22" s="5" t="s">
        <v>38</v>
      </c>
      <c r="C22" s="5" t="s">
        <v>57</v>
      </c>
      <c r="D22" s="5" t="s">
        <v>58</v>
      </c>
      <c r="E22" s="5" t="s">
        <v>10</v>
      </c>
      <c r="F22" s="5"/>
      <c r="G22" s="5"/>
      <c r="H22" s="6"/>
    </row>
    <row r="23" spans="1:8">
      <c r="A23" s="7" t="s">
        <v>16</v>
      </c>
      <c r="B23" s="8" t="s">
        <v>41</v>
      </c>
      <c r="C23" s="8" t="s">
        <v>59</v>
      </c>
      <c r="D23" s="8" t="s">
        <v>60</v>
      </c>
      <c r="E23" s="8" t="s">
        <v>10</v>
      </c>
      <c r="F23" s="8"/>
      <c r="G23" s="8"/>
      <c r="H23" s="9"/>
    </row>
    <row r="24" spans="1:8">
      <c r="A24" s="4" t="s">
        <v>16</v>
      </c>
      <c r="B24" s="5" t="s">
        <v>61</v>
      </c>
      <c r="C24" s="5" t="s">
        <v>62</v>
      </c>
      <c r="D24" s="5" t="s">
        <v>63</v>
      </c>
      <c r="E24" s="5" t="s">
        <v>10</v>
      </c>
      <c r="F24" s="5"/>
      <c r="G24" s="5"/>
      <c r="H24" s="6"/>
    </row>
    <row r="25" spans="1:8">
      <c r="A25" s="7" t="s">
        <v>20</v>
      </c>
      <c r="B25" s="8" t="s">
        <v>64</v>
      </c>
      <c r="C25" s="8" t="s">
        <v>65</v>
      </c>
      <c r="D25" s="8" t="s">
        <v>66</v>
      </c>
      <c r="E25" s="8" t="s">
        <v>10</v>
      </c>
      <c r="F25" s="8"/>
      <c r="G25" s="8"/>
      <c r="H25" s="9"/>
    </row>
    <row r="26" spans="1:8">
      <c r="A26" s="4" t="s">
        <v>24</v>
      </c>
      <c r="B26" s="5" t="s">
        <v>67</v>
      </c>
      <c r="C26" s="5" t="s">
        <v>68</v>
      </c>
      <c r="D26" s="5" t="s">
        <v>69</v>
      </c>
      <c r="E26" s="5" t="s">
        <v>10</v>
      </c>
      <c r="F26" s="5"/>
      <c r="G26" s="5"/>
      <c r="H26" s="6"/>
    </row>
    <row r="27" spans="1:8">
      <c r="A27" s="7" t="s">
        <v>28</v>
      </c>
      <c r="B27" s="8" t="s">
        <v>50</v>
      </c>
      <c r="C27" s="8" t="s">
        <v>70</v>
      </c>
      <c r="D27" s="8" t="s">
        <v>71</v>
      </c>
      <c r="E27" s="8" t="s">
        <v>10</v>
      </c>
      <c r="F27" s="8"/>
      <c r="G27" s="8"/>
      <c r="H27" s="9"/>
    </row>
    <row r="28" spans="1:8">
      <c r="A28" s="4" t="s">
        <v>28</v>
      </c>
      <c r="B28" s="5" t="s">
        <v>72</v>
      </c>
      <c r="C28" s="5" t="s">
        <v>73</v>
      </c>
      <c r="D28" s="5" t="s">
        <v>74</v>
      </c>
      <c r="E28" s="5" t="s">
        <v>10</v>
      </c>
      <c r="F28" s="5"/>
      <c r="G28" s="5"/>
      <c r="H28" s="6"/>
    </row>
    <row r="29" spans="1:8">
      <c r="A29" s="7" t="s">
        <v>24</v>
      </c>
      <c r="B29" s="8" t="s">
        <v>47</v>
      </c>
      <c r="C29" s="8" t="s">
        <v>75</v>
      </c>
      <c r="D29" s="8" t="s">
        <v>56</v>
      </c>
      <c r="E29" s="8" t="s">
        <v>10</v>
      </c>
      <c r="F29" s="8"/>
      <c r="G29" s="8"/>
      <c r="H29" s="9"/>
    </row>
    <row r="30" spans="1:8">
      <c r="A30" s="4" t="s">
        <v>20</v>
      </c>
      <c r="B30" s="5" t="s">
        <v>76</v>
      </c>
      <c r="C30" s="5" t="s">
        <v>77</v>
      </c>
      <c r="D30" s="5" t="s">
        <v>78</v>
      </c>
      <c r="E30" s="5" t="s">
        <v>10</v>
      </c>
      <c r="F30" s="5"/>
      <c r="G30" s="5"/>
      <c r="H30" s="6"/>
    </row>
    <row r="31" spans="1:8">
      <c r="A31" s="7" t="s">
        <v>16</v>
      </c>
      <c r="B31" s="8" t="s">
        <v>41</v>
      </c>
      <c r="C31" s="8" t="s">
        <v>79</v>
      </c>
      <c r="D31" s="8" t="s">
        <v>80</v>
      </c>
      <c r="E31" s="8" t="s">
        <v>10</v>
      </c>
      <c r="F31" s="8"/>
      <c r="G31" s="8"/>
      <c r="H31" s="9"/>
    </row>
    <row r="32" spans="1:8">
      <c r="A32" s="4" t="s">
        <v>16</v>
      </c>
      <c r="B32" s="5" t="s">
        <v>44</v>
      </c>
      <c r="C32" s="5" t="s">
        <v>81</v>
      </c>
      <c r="D32" s="5" t="s">
        <v>82</v>
      </c>
      <c r="E32" s="5" t="s">
        <v>10</v>
      </c>
      <c r="F32" s="5"/>
      <c r="G32" s="5"/>
      <c r="H32" s="6"/>
    </row>
    <row r="33" spans="1:8">
      <c r="A33" s="7" t="s">
        <v>20</v>
      </c>
      <c r="B33" s="8" t="s">
        <v>21</v>
      </c>
      <c r="C33" s="8" t="s">
        <v>83</v>
      </c>
      <c r="D33" s="8" t="s">
        <v>84</v>
      </c>
      <c r="E33" s="8" t="s">
        <v>10</v>
      </c>
      <c r="F33" s="8"/>
      <c r="G33" s="8"/>
      <c r="H33" s="9"/>
    </row>
    <row r="34" spans="1:8">
      <c r="A34" s="4" t="s">
        <v>24</v>
      </c>
      <c r="B34" s="5" t="s">
        <v>85</v>
      </c>
      <c r="C34" s="5" t="s">
        <v>86</v>
      </c>
      <c r="D34" s="5" t="s">
        <v>87</v>
      </c>
      <c r="E34" s="5" t="s">
        <v>10</v>
      </c>
      <c r="F34" s="5"/>
      <c r="G34" s="5"/>
      <c r="H34" s="6"/>
    </row>
    <row r="35" spans="1:8">
      <c r="A35" s="7" t="s">
        <v>28</v>
      </c>
      <c r="B35" s="8" t="s">
        <v>88</v>
      </c>
      <c r="C35" s="8" t="s">
        <v>89</v>
      </c>
      <c r="D35" s="8" t="s">
        <v>31</v>
      </c>
      <c r="E35" s="8" t="s">
        <v>10</v>
      </c>
      <c r="F35" s="8"/>
      <c r="G35" s="8"/>
      <c r="H35" s="9"/>
    </row>
    <row r="36" spans="1:8">
      <c r="A36" s="4" t="s">
        <v>28</v>
      </c>
      <c r="B36" s="5" t="s">
        <v>72</v>
      </c>
      <c r="C36" s="5" t="s">
        <v>90</v>
      </c>
      <c r="D36" s="5" t="s">
        <v>91</v>
      </c>
      <c r="E36" s="5" t="s">
        <v>10</v>
      </c>
      <c r="F36" s="5"/>
      <c r="G36" s="5"/>
      <c r="H36" s="6"/>
    </row>
    <row r="37" spans="1:8">
      <c r="A37" s="7" t="s">
        <v>24</v>
      </c>
      <c r="B37" s="8" t="s">
        <v>92</v>
      </c>
      <c r="C37" s="8" t="s">
        <v>93</v>
      </c>
      <c r="D37" s="8" t="s">
        <v>94</v>
      </c>
      <c r="E37" s="8" t="s">
        <v>10</v>
      </c>
      <c r="F37" s="8"/>
      <c r="G37" s="8"/>
      <c r="H37" s="9"/>
    </row>
    <row r="38" spans="1:8">
      <c r="A38" s="4" t="s">
        <v>20</v>
      </c>
      <c r="B38" s="5" t="s">
        <v>95</v>
      </c>
      <c r="C38" s="5" t="s">
        <v>96</v>
      </c>
      <c r="D38" s="5" t="s">
        <v>97</v>
      </c>
      <c r="E38" s="5" t="s">
        <v>10</v>
      </c>
      <c r="F38" s="5"/>
      <c r="G38" s="5"/>
      <c r="H38" s="6"/>
    </row>
    <row r="39" spans="1:8">
      <c r="A39" s="7" t="s">
        <v>16</v>
      </c>
      <c r="B39" s="8" t="s">
        <v>98</v>
      </c>
      <c r="C39" s="8" t="s">
        <v>99</v>
      </c>
      <c r="D39" s="8" t="s">
        <v>100</v>
      </c>
      <c r="E39" s="8" t="s">
        <v>10</v>
      </c>
      <c r="F39" s="8"/>
      <c r="G39" s="8"/>
      <c r="H39" s="9"/>
    </row>
    <row r="40" spans="1:8">
      <c r="A40" s="4" t="s">
        <v>16</v>
      </c>
      <c r="B40" s="5" t="s">
        <v>44</v>
      </c>
      <c r="C40" s="5" t="s">
        <v>101</v>
      </c>
      <c r="D40" s="5" t="s">
        <v>19</v>
      </c>
      <c r="E40" s="5" t="s">
        <v>10</v>
      </c>
      <c r="F40" s="5"/>
      <c r="G40" s="5"/>
      <c r="H40" s="6"/>
    </row>
    <row r="41" spans="1:8">
      <c r="A41" s="7" t="s">
        <v>20</v>
      </c>
      <c r="B41" s="8" t="s">
        <v>102</v>
      </c>
      <c r="C41" s="8" t="s">
        <v>103</v>
      </c>
      <c r="D41" s="8" t="s">
        <v>104</v>
      </c>
      <c r="E41" s="8" t="s">
        <v>10</v>
      </c>
      <c r="F41" s="8"/>
      <c r="G41" s="8"/>
      <c r="H41" s="9"/>
    </row>
    <row r="42" spans="1:8">
      <c r="A42" s="4" t="s">
        <v>24</v>
      </c>
      <c r="B42" s="5" t="s">
        <v>105</v>
      </c>
      <c r="C42" s="5" t="s">
        <v>106</v>
      </c>
      <c r="D42" s="5" t="s">
        <v>107</v>
      </c>
      <c r="E42" s="5" t="s">
        <v>10</v>
      </c>
      <c r="F42" s="5"/>
      <c r="G42" s="5"/>
      <c r="H42" s="6"/>
    </row>
    <row r="43" spans="1:8">
      <c r="A43" s="7" t="s">
        <v>28</v>
      </c>
      <c r="B43" s="8" t="s">
        <v>88</v>
      </c>
      <c r="C43" s="8" t="s">
        <v>108</v>
      </c>
      <c r="D43" s="8" t="s">
        <v>109</v>
      </c>
      <c r="E43" s="8" t="s">
        <v>10</v>
      </c>
      <c r="F43" s="8"/>
      <c r="G43" s="8"/>
      <c r="H43" s="9"/>
    </row>
    <row r="44" spans="1:8">
      <c r="A44" s="4" t="s">
        <v>28</v>
      </c>
      <c r="B44" s="5" t="s">
        <v>110</v>
      </c>
      <c r="C44" s="5" t="s">
        <v>111</v>
      </c>
      <c r="D44" s="5" t="s">
        <v>112</v>
      </c>
      <c r="E44" s="5" t="s">
        <v>10</v>
      </c>
      <c r="F44" s="5"/>
      <c r="G44" s="5"/>
      <c r="H44" s="6"/>
    </row>
    <row r="45" spans="1:8">
      <c r="A45" s="7" t="s">
        <v>24</v>
      </c>
      <c r="B45" s="8" t="s">
        <v>113</v>
      </c>
      <c r="C45" s="8" t="s">
        <v>114</v>
      </c>
      <c r="D45" s="8" t="s">
        <v>115</v>
      </c>
      <c r="E45" s="8" t="s">
        <v>10</v>
      </c>
      <c r="F45" s="8"/>
      <c r="G45" s="8"/>
      <c r="H45" s="9"/>
    </row>
    <row r="46" spans="1:8">
      <c r="A46" s="4" t="s">
        <v>20</v>
      </c>
      <c r="B46" s="5" t="s">
        <v>116</v>
      </c>
      <c r="C46" s="5" t="s">
        <v>117</v>
      </c>
      <c r="D46" s="5" t="s">
        <v>118</v>
      </c>
      <c r="E46" s="5" t="s">
        <v>10</v>
      </c>
      <c r="F46" s="5"/>
      <c r="G46" s="5"/>
      <c r="H46" s="6"/>
    </row>
    <row r="47" spans="1:8">
      <c r="A47" s="7" t="s">
        <v>16</v>
      </c>
      <c r="B47" s="8" t="s">
        <v>119</v>
      </c>
      <c r="C47" s="8" t="s">
        <v>120</v>
      </c>
      <c r="D47" s="8" t="s">
        <v>43</v>
      </c>
      <c r="E47" s="8" t="s">
        <v>10</v>
      </c>
      <c r="F47" s="8"/>
      <c r="G47" s="8"/>
      <c r="H47" s="9"/>
    </row>
    <row r="48" spans="1:8">
      <c r="A48" s="4" t="s">
        <v>16</v>
      </c>
      <c r="B48" s="5" t="s">
        <v>44</v>
      </c>
      <c r="C48" s="5" t="s">
        <v>121</v>
      </c>
      <c r="D48" s="5" t="s">
        <v>122</v>
      </c>
      <c r="E48" s="5" t="s">
        <v>10</v>
      </c>
      <c r="F48" s="5"/>
      <c r="G48" s="5"/>
      <c r="H48" s="6"/>
    </row>
    <row r="49" spans="1:8">
      <c r="A49" s="7" t="s">
        <v>20</v>
      </c>
      <c r="B49" s="8" t="s">
        <v>123</v>
      </c>
      <c r="C49" s="8" t="s">
        <v>124</v>
      </c>
      <c r="D49" s="8" t="s">
        <v>125</v>
      </c>
      <c r="E49" s="8" t="s">
        <v>10</v>
      </c>
      <c r="F49" s="8"/>
      <c r="G49" s="8"/>
      <c r="H49" s="9"/>
    </row>
    <row r="50" spans="1:8">
      <c r="A50" s="4" t="s">
        <v>24</v>
      </c>
      <c r="B50" s="5" t="s">
        <v>126</v>
      </c>
      <c r="C50" s="5" t="s">
        <v>127</v>
      </c>
      <c r="D50" s="5" t="s">
        <v>87</v>
      </c>
      <c r="E50" s="5" t="s">
        <v>10</v>
      </c>
      <c r="F50" s="5"/>
      <c r="G50" s="5"/>
      <c r="H50" s="6"/>
    </row>
    <row r="51" spans="1:8">
      <c r="A51" s="7" t="s">
        <v>28</v>
      </c>
      <c r="B51" s="8" t="s">
        <v>50</v>
      </c>
      <c r="C51" s="8" t="s">
        <v>128</v>
      </c>
      <c r="D51" s="8" t="s">
        <v>109</v>
      </c>
      <c r="E51" s="8" t="s">
        <v>10</v>
      </c>
      <c r="F51" s="8"/>
      <c r="G51" s="8"/>
      <c r="H51" s="9"/>
    </row>
    <row r="52" spans="1:8">
      <c r="A52" s="4" t="s">
        <v>28</v>
      </c>
      <c r="B52" s="5" t="s">
        <v>72</v>
      </c>
      <c r="C52" s="5" t="s">
        <v>129</v>
      </c>
      <c r="D52" s="5" t="s">
        <v>130</v>
      </c>
      <c r="E52" s="5" t="s">
        <v>10</v>
      </c>
      <c r="F52" s="5"/>
      <c r="G52" s="5"/>
      <c r="H52" s="6"/>
    </row>
    <row r="53" spans="1:8">
      <c r="A53" s="7" t="s">
        <v>24</v>
      </c>
      <c r="B53" s="8" t="s">
        <v>131</v>
      </c>
      <c r="C53" s="8" t="s">
        <v>132</v>
      </c>
      <c r="D53" s="8" t="s">
        <v>133</v>
      </c>
      <c r="E53" s="8" t="s">
        <v>10</v>
      </c>
      <c r="F53" s="8"/>
      <c r="G53" s="8"/>
      <c r="H53" s="9"/>
    </row>
    <row r="54" spans="1:8">
      <c r="A54" s="4" t="s">
        <v>20</v>
      </c>
      <c r="B54" s="5" t="s">
        <v>134</v>
      </c>
      <c r="C54" s="5" t="s">
        <v>135</v>
      </c>
      <c r="D54" s="5" t="s">
        <v>136</v>
      </c>
      <c r="E54" s="5" t="s">
        <v>10</v>
      </c>
      <c r="F54" s="5"/>
      <c r="G54" s="5"/>
      <c r="H54" s="6"/>
    </row>
    <row r="55" spans="1:8">
      <c r="A55" s="7" t="s">
        <v>16</v>
      </c>
      <c r="B55" s="8" t="s">
        <v>41</v>
      </c>
      <c r="C55" s="8" t="s">
        <v>137</v>
      </c>
      <c r="D55" s="8" t="s">
        <v>138</v>
      </c>
      <c r="E55" s="8" t="s">
        <v>10</v>
      </c>
      <c r="F55" s="8"/>
      <c r="G55" s="8"/>
      <c r="H55" s="9"/>
    </row>
    <row r="56" spans="1:8">
      <c r="A56" s="4" t="s">
        <v>16</v>
      </c>
      <c r="B56" s="5" t="s">
        <v>61</v>
      </c>
      <c r="C56" s="5" t="s">
        <v>139</v>
      </c>
      <c r="D56" s="5" t="s">
        <v>82</v>
      </c>
      <c r="E56" s="5" t="s">
        <v>10</v>
      </c>
      <c r="F56" s="5"/>
      <c r="G56" s="5"/>
      <c r="H56" s="6"/>
    </row>
    <row r="57" spans="1:8">
      <c r="A57" s="7" t="s">
        <v>20</v>
      </c>
      <c r="B57" s="8" t="s">
        <v>38</v>
      </c>
      <c r="C57" s="8" t="s">
        <v>140</v>
      </c>
      <c r="D57" s="8" t="s">
        <v>141</v>
      </c>
      <c r="E57" s="8" t="s">
        <v>10</v>
      </c>
      <c r="F57" s="8"/>
      <c r="G57" s="8"/>
      <c r="H57" s="9"/>
    </row>
    <row r="58" spans="1:8">
      <c r="A58" s="4" t="s">
        <v>24</v>
      </c>
      <c r="B58" s="5" t="s">
        <v>142</v>
      </c>
      <c r="C58" s="5" t="s">
        <v>143</v>
      </c>
      <c r="D58" s="5" t="s">
        <v>49</v>
      </c>
      <c r="E58" s="5" t="s">
        <v>10</v>
      </c>
      <c r="F58" s="5"/>
      <c r="G58" s="5"/>
      <c r="H58" s="6"/>
    </row>
    <row r="59" spans="1:8">
      <c r="A59" s="7" t="s">
        <v>28</v>
      </c>
      <c r="B59" s="8" t="s">
        <v>88</v>
      </c>
      <c r="C59" s="8" t="s">
        <v>128</v>
      </c>
      <c r="D59" s="8" t="s">
        <v>144</v>
      </c>
      <c r="E59" s="8" t="s">
        <v>10</v>
      </c>
      <c r="F59" s="8"/>
      <c r="G59" s="8"/>
      <c r="H59" s="9"/>
    </row>
    <row r="60" spans="1:8">
      <c r="A60" s="4" t="s">
        <v>28</v>
      </c>
      <c r="B60" s="5" t="s">
        <v>32</v>
      </c>
      <c r="C60" s="5" t="s">
        <v>145</v>
      </c>
      <c r="D60" s="5" t="s">
        <v>146</v>
      </c>
      <c r="E60" s="5" t="s">
        <v>10</v>
      </c>
      <c r="F60" s="5"/>
      <c r="G60" s="5"/>
      <c r="H60" s="6"/>
    </row>
    <row r="61" spans="1:8">
      <c r="A61" s="7" t="s">
        <v>24</v>
      </c>
      <c r="B61" s="8" t="s">
        <v>147</v>
      </c>
      <c r="C61" s="8" t="s">
        <v>148</v>
      </c>
      <c r="D61" s="8" t="s">
        <v>94</v>
      </c>
      <c r="E61" s="8" t="s">
        <v>10</v>
      </c>
      <c r="F61" s="8"/>
      <c r="G61" s="8"/>
      <c r="H61" s="9"/>
    </row>
    <row r="62" spans="1:8">
      <c r="A62" s="4" t="s">
        <v>20</v>
      </c>
      <c r="B62" s="5" t="s">
        <v>149</v>
      </c>
      <c r="C62" s="5" t="s">
        <v>150</v>
      </c>
      <c r="D62" s="5" t="s">
        <v>151</v>
      </c>
      <c r="E62" s="5" t="s">
        <v>10</v>
      </c>
      <c r="F62" s="5"/>
      <c r="G62" s="5"/>
      <c r="H62" s="6"/>
    </row>
    <row r="63" spans="1:8">
      <c r="A63" s="7" t="s">
        <v>16</v>
      </c>
      <c r="B63" s="8" t="s">
        <v>41</v>
      </c>
      <c r="C63" s="8" t="s">
        <v>152</v>
      </c>
      <c r="D63" s="8" t="s">
        <v>153</v>
      </c>
      <c r="E63" s="8" t="s">
        <v>10</v>
      </c>
      <c r="F63" s="8"/>
      <c r="G63" s="8"/>
      <c r="H63" s="9"/>
    </row>
    <row r="64" spans="1:8">
      <c r="A64" s="4" t="s">
        <v>16</v>
      </c>
      <c r="B64" s="5" t="s">
        <v>61</v>
      </c>
      <c r="C64" s="5" t="s">
        <v>154</v>
      </c>
      <c r="D64" s="5" t="s">
        <v>122</v>
      </c>
      <c r="E64" s="5" t="s">
        <v>10</v>
      </c>
      <c r="F64" s="5"/>
      <c r="G64" s="5"/>
      <c r="H64" s="6"/>
    </row>
    <row r="65" spans="1:8">
      <c r="A65" s="7" t="s">
        <v>20</v>
      </c>
      <c r="B65" s="8" t="s">
        <v>155</v>
      </c>
      <c r="C65" s="8" t="s">
        <v>156</v>
      </c>
      <c r="D65" s="8" t="s">
        <v>141</v>
      </c>
      <c r="E65" s="8" t="s">
        <v>10</v>
      </c>
      <c r="F65" s="8"/>
      <c r="G65" s="8"/>
      <c r="H65" s="9"/>
    </row>
    <row r="66" spans="1:8">
      <c r="A66" s="4" t="s">
        <v>24</v>
      </c>
      <c r="B66" s="5" t="s">
        <v>157</v>
      </c>
      <c r="C66" s="5" t="s">
        <v>158</v>
      </c>
      <c r="D66" s="5" t="s">
        <v>107</v>
      </c>
      <c r="E66" s="5" t="s">
        <v>10</v>
      </c>
      <c r="F66" s="5"/>
      <c r="G66" s="5"/>
      <c r="H66" s="6"/>
    </row>
    <row r="67" spans="1:8">
      <c r="A67" s="7" t="s">
        <v>28</v>
      </c>
      <c r="B67" s="8" t="s">
        <v>88</v>
      </c>
      <c r="C67" s="8" t="s">
        <v>128</v>
      </c>
      <c r="D67" s="8" t="s">
        <v>109</v>
      </c>
      <c r="E67" s="8" t="s">
        <v>10</v>
      </c>
      <c r="F67" s="8"/>
      <c r="G67" s="8"/>
      <c r="H67" s="9"/>
    </row>
    <row r="68" spans="1:8">
      <c r="A68" s="4" t="s">
        <v>28</v>
      </c>
      <c r="B68" s="5" t="s">
        <v>72</v>
      </c>
      <c r="C68" s="5" t="s">
        <v>73</v>
      </c>
      <c r="D68" s="5" t="s">
        <v>159</v>
      </c>
      <c r="E68" s="5" t="s">
        <v>10</v>
      </c>
      <c r="F68" s="5"/>
      <c r="G68" s="5"/>
      <c r="H68" s="6"/>
    </row>
    <row r="69" spans="1:8">
      <c r="A69" s="7" t="s">
        <v>24</v>
      </c>
      <c r="B69" s="8" t="s">
        <v>160</v>
      </c>
      <c r="C69" s="8" t="s">
        <v>161</v>
      </c>
      <c r="D69" s="8" t="s">
        <v>162</v>
      </c>
      <c r="E69" s="8" t="s">
        <v>10</v>
      </c>
      <c r="F69" s="8"/>
      <c r="G69" s="8"/>
      <c r="H69" s="9"/>
    </row>
    <row r="70" spans="1:8">
      <c r="A70" s="4" t="s">
        <v>20</v>
      </c>
      <c r="B70" s="5" t="s">
        <v>163</v>
      </c>
      <c r="C70" s="5" t="s">
        <v>164</v>
      </c>
      <c r="D70" s="5" t="s">
        <v>165</v>
      </c>
      <c r="E70" s="5" t="s">
        <v>10</v>
      </c>
      <c r="F70" s="5"/>
      <c r="G70" s="5"/>
      <c r="H70" s="6"/>
    </row>
    <row r="71" spans="1:8">
      <c r="A71" s="7" t="s">
        <v>16</v>
      </c>
      <c r="B71" s="8" t="s">
        <v>41</v>
      </c>
      <c r="C71" s="8" t="s">
        <v>166</v>
      </c>
      <c r="D71" s="8" t="s">
        <v>138</v>
      </c>
      <c r="E71" s="8" t="s">
        <v>10</v>
      </c>
      <c r="F71" s="8"/>
      <c r="G71" s="8"/>
      <c r="H71" s="9"/>
    </row>
    <row r="72" spans="1:8">
      <c r="A72" s="4" t="s">
        <v>16</v>
      </c>
      <c r="B72" s="5" t="s">
        <v>17</v>
      </c>
      <c r="C72" s="5" t="s">
        <v>167</v>
      </c>
      <c r="D72" s="5" t="s">
        <v>168</v>
      </c>
      <c r="E72" s="5" t="s">
        <v>10</v>
      </c>
      <c r="F72" s="5"/>
      <c r="G72" s="5"/>
      <c r="H72" s="6"/>
    </row>
    <row r="73" spans="1:8">
      <c r="A73" s="7" t="s">
        <v>20</v>
      </c>
      <c r="B73" s="8" t="s">
        <v>169</v>
      </c>
      <c r="C73" s="8" t="s">
        <v>170</v>
      </c>
      <c r="D73" s="8" t="s">
        <v>125</v>
      </c>
      <c r="E73" s="8" t="s">
        <v>10</v>
      </c>
      <c r="F73" s="8"/>
      <c r="G73" s="8"/>
      <c r="H73" s="9"/>
    </row>
    <row r="74" spans="1:8">
      <c r="A74" s="4" t="s">
        <v>24</v>
      </c>
      <c r="B74" s="5" t="s">
        <v>171</v>
      </c>
      <c r="C74" s="5" t="s">
        <v>172</v>
      </c>
      <c r="D74" s="5" t="s">
        <v>87</v>
      </c>
      <c r="E74" s="5" t="s">
        <v>10</v>
      </c>
      <c r="F74" s="5"/>
      <c r="G74" s="5"/>
      <c r="H74" s="6"/>
    </row>
    <row r="75" spans="1:8">
      <c r="A75" s="7" t="s">
        <v>28</v>
      </c>
      <c r="B75" s="8" t="s">
        <v>29</v>
      </c>
      <c r="C75" s="8" t="s">
        <v>173</v>
      </c>
      <c r="D75" s="8" t="s">
        <v>31</v>
      </c>
      <c r="E75" s="8" t="s">
        <v>10</v>
      </c>
      <c r="F75" s="8"/>
      <c r="G75" s="8"/>
      <c r="H75" s="9"/>
    </row>
    <row r="76" spans="1:8">
      <c r="A76" s="4" t="s">
        <v>28</v>
      </c>
      <c r="B76" s="5" t="s">
        <v>72</v>
      </c>
      <c r="C76" s="5" t="s">
        <v>174</v>
      </c>
      <c r="D76" s="5" t="s">
        <v>175</v>
      </c>
      <c r="E76" s="5" t="s">
        <v>10</v>
      </c>
      <c r="F76" s="5"/>
      <c r="G76" s="5"/>
      <c r="H76" s="6"/>
    </row>
    <row r="77" spans="1:8">
      <c r="A77" s="7" t="s">
        <v>24</v>
      </c>
      <c r="B77" s="8" t="s">
        <v>176</v>
      </c>
      <c r="C77" s="8" t="s">
        <v>177</v>
      </c>
      <c r="D77" s="8" t="s">
        <v>133</v>
      </c>
      <c r="E77" s="8" t="s">
        <v>10</v>
      </c>
      <c r="F77" s="8"/>
      <c r="G77" s="8"/>
      <c r="H77" s="9"/>
    </row>
    <row r="78" spans="1:8">
      <c r="A78" s="4" t="s">
        <v>20</v>
      </c>
      <c r="B78" s="5" t="s">
        <v>178</v>
      </c>
      <c r="C78" s="5" t="s">
        <v>179</v>
      </c>
      <c r="D78" s="5" t="s">
        <v>180</v>
      </c>
      <c r="E78" s="5" t="s">
        <v>10</v>
      </c>
      <c r="F78" s="5"/>
      <c r="G78" s="5"/>
      <c r="H78" s="6"/>
    </row>
    <row r="79" spans="1:8">
      <c r="A79" s="7" t="s">
        <v>16</v>
      </c>
      <c r="B79" s="8" t="s">
        <v>119</v>
      </c>
      <c r="C79" s="8" t="s">
        <v>181</v>
      </c>
      <c r="D79" s="8" t="s">
        <v>60</v>
      </c>
      <c r="E79" s="8" t="s">
        <v>10</v>
      </c>
      <c r="F79" s="8"/>
      <c r="G79" s="8"/>
      <c r="H79" s="9"/>
    </row>
    <row r="80" spans="1:8">
      <c r="A80" s="4" t="s">
        <v>16</v>
      </c>
      <c r="B80" s="5" t="s">
        <v>17</v>
      </c>
      <c r="C80" s="5" t="s">
        <v>167</v>
      </c>
      <c r="D80" s="5" t="s">
        <v>168</v>
      </c>
      <c r="E80" s="5" t="s">
        <v>10</v>
      </c>
      <c r="F80" s="5"/>
      <c r="G80" s="5"/>
      <c r="H80" s="6"/>
    </row>
    <row r="81" spans="1:8">
      <c r="A81" s="7" t="s">
        <v>20</v>
      </c>
      <c r="B81" s="8" t="s">
        <v>182</v>
      </c>
      <c r="C81" s="8" t="s">
        <v>156</v>
      </c>
      <c r="D81" s="8" t="s">
        <v>23</v>
      </c>
      <c r="E81" s="8" t="s">
        <v>10</v>
      </c>
      <c r="F81" s="8"/>
      <c r="G81" s="8"/>
      <c r="H81" s="9"/>
    </row>
    <row r="82" spans="1:8">
      <c r="A82" s="4" t="s">
        <v>24</v>
      </c>
      <c r="B82" s="5" t="s">
        <v>183</v>
      </c>
      <c r="C82" s="5" t="s">
        <v>184</v>
      </c>
      <c r="D82" s="5" t="s">
        <v>27</v>
      </c>
      <c r="E82" s="5" t="s">
        <v>10</v>
      </c>
      <c r="F82" s="5"/>
      <c r="G82" s="5"/>
      <c r="H82" s="6"/>
    </row>
    <row r="83" spans="1:8">
      <c r="A83" s="7" t="s">
        <v>28</v>
      </c>
      <c r="B83" s="8" t="s">
        <v>50</v>
      </c>
      <c r="C83" s="8" t="s">
        <v>70</v>
      </c>
      <c r="D83" s="8" t="s">
        <v>52</v>
      </c>
      <c r="E83" s="8" t="s">
        <v>10</v>
      </c>
      <c r="F83" s="8"/>
      <c r="G83" s="8"/>
      <c r="H83" s="9"/>
    </row>
    <row r="84" spans="1:8">
      <c r="A84" s="4" t="s">
        <v>28</v>
      </c>
      <c r="B84" s="5" t="s">
        <v>72</v>
      </c>
      <c r="C84" s="5" t="s">
        <v>90</v>
      </c>
      <c r="D84" s="5" t="s">
        <v>146</v>
      </c>
      <c r="E84" s="5" t="s">
        <v>10</v>
      </c>
      <c r="F84" s="5"/>
      <c r="G84" s="5"/>
      <c r="H84" s="6"/>
    </row>
    <row r="85" spans="1:8">
      <c r="A85" s="7" t="s">
        <v>24</v>
      </c>
      <c r="B85" s="8" t="s">
        <v>185</v>
      </c>
      <c r="C85" s="8" t="s">
        <v>186</v>
      </c>
      <c r="D85" s="8" t="s">
        <v>162</v>
      </c>
      <c r="E85" s="8" t="s">
        <v>10</v>
      </c>
      <c r="F85" s="8"/>
      <c r="G85" s="8"/>
      <c r="H85" s="9"/>
    </row>
    <row r="86" spans="1:8">
      <c r="A86" s="4" t="s">
        <v>20</v>
      </c>
      <c r="B86" s="5" t="s">
        <v>187</v>
      </c>
      <c r="C86" s="5" t="s">
        <v>188</v>
      </c>
      <c r="D86" s="5" t="s">
        <v>189</v>
      </c>
      <c r="E86" s="5" t="s">
        <v>10</v>
      </c>
      <c r="F86" s="5"/>
      <c r="G86" s="5"/>
      <c r="H86" s="6"/>
    </row>
    <row r="87" spans="1:8">
      <c r="A87" s="7" t="s">
        <v>16</v>
      </c>
      <c r="B87" s="8" t="s">
        <v>190</v>
      </c>
      <c r="C87" s="8" t="s">
        <v>191</v>
      </c>
      <c r="D87" s="8" t="s">
        <v>43</v>
      </c>
      <c r="E87" s="8" t="s">
        <v>10</v>
      </c>
      <c r="F87" s="8"/>
      <c r="G87" s="8"/>
      <c r="H87" s="9"/>
    </row>
    <row r="88" spans="1:8">
      <c r="A88" s="4" t="s">
        <v>16</v>
      </c>
      <c r="B88" s="5" t="s">
        <v>17</v>
      </c>
      <c r="C88" s="5" t="s">
        <v>192</v>
      </c>
      <c r="D88" s="5" t="s">
        <v>168</v>
      </c>
      <c r="E88" s="5" t="s">
        <v>10</v>
      </c>
      <c r="F88" s="5"/>
      <c r="G88" s="5"/>
      <c r="H88" s="6"/>
    </row>
    <row r="89" spans="1:8">
      <c r="A89" s="7" t="s">
        <v>20</v>
      </c>
      <c r="B89" s="8" t="s">
        <v>193</v>
      </c>
      <c r="C89" s="8" t="s">
        <v>194</v>
      </c>
      <c r="D89" s="8" t="s">
        <v>195</v>
      </c>
      <c r="E89" s="8" t="s">
        <v>10</v>
      </c>
      <c r="F89" s="8"/>
      <c r="G89" s="8"/>
      <c r="H89" s="9"/>
    </row>
    <row r="90" spans="1:8">
      <c r="A90" s="4" t="s">
        <v>24</v>
      </c>
      <c r="B90" s="5" t="s">
        <v>196</v>
      </c>
      <c r="C90" s="5" t="s">
        <v>197</v>
      </c>
      <c r="D90" s="5" t="s">
        <v>107</v>
      </c>
      <c r="E90" s="5" t="s">
        <v>10</v>
      </c>
      <c r="F90" s="5"/>
      <c r="G90" s="5"/>
      <c r="H90" s="6"/>
    </row>
    <row r="91" spans="1:8">
      <c r="A91" s="7" t="s">
        <v>28</v>
      </c>
      <c r="B91" s="8" t="s">
        <v>88</v>
      </c>
      <c r="C91" s="8" t="s">
        <v>198</v>
      </c>
      <c r="D91" s="8" t="s">
        <v>199</v>
      </c>
      <c r="E91" s="8" t="s">
        <v>10</v>
      </c>
      <c r="F91" s="8"/>
      <c r="G91" s="8"/>
      <c r="H91" s="9"/>
    </row>
    <row r="92" spans="1:8">
      <c r="A92" s="4" t="s">
        <v>28</v>
      </c>
      <c r="B92" s="5" t="s">
        <v>32</v>
      </c>
      <c r="C92" s="5" t="s">
        <v>174</v>
      </c>
      <c r="D92" s="5" t="s">
        <v>130</v>
      </c>
      <c r="E92" s="5" t="s">
        <v>10</v>
      </c>
      <c r="F92" s="5"/>
      <c r="G92" s="5"/>
      <c r="H92" s="6"/>
    </row>
    <row r="93" spans="1:8">
      <c r="A93" s="7" t="s">
        <v>24</v>
      </c>
      <c r="B93" s="8" t="s">
        <v>200</v>
      </c>
      <c r="C93" s="8" t="s">
        <v>201</v>
      </c>
      <c r="D93" s="8" t="s">
        <v>37</v>
      </c>
      <c r="E93" s="8" t="s">
        <v>10</v>
      </c>
      <c r="F93" s="8"/>
      <c r="G93" s="8"/>
      <c r="H93" s="9"/>
    </row>
    <row r="94" spans="1:8">
      <c r="A94" s="4" t="s">
        <v>20</v>
      </c>
      <c r="B94" s="5" t="s">
        <v>202</v>
      </c>
      <c r="C94" s="5" t="s">
        <v>203</v>
      </c>
      <c r="D94" s="5" t="s">
        <v>151</v>
      </c>
      <c r="E94" s="5" t="s">
        <v>10</v>
      </c>
      <c r="F94" s="5"/>
      <c r="G94" s="5"/>
      <c r="H94" s="6"/>
    </row>
    <row r="95" spans="1:8">
      <c r="A95" s="10" t="s">
        <v>16</v>
      </c>
      <c r="B95" s="11" t="s">
        <v>190</v>
      </c>
      <c r="C95" s="11" t="s">
        <v>191</v>
      </c>
      <c r="D95" s="11" t="s">
        <v>204</v>
      </c>
      <c r="E95" s="11" t="s">
        <v>10</v>
      </c>
      <c r="F95" s="11"/>
      <c r="G95" s="11"/>
      <c r="H9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86FD9-236A-490C-A860-6EB5E69372B0}">
  <dimension ref="A2:AA91"/>
  <sheetViews>
    <sheetView tabSelected="1" topLeftCell="R1" workbookViewId="0">
      <selection activeCell="AF6" sqref="AF6"/>
    </sheetView>
  </sheetViews>
  <sheetFormatPr defaultRowHeight="15"/>
  <cols>
    <col min="2" max="2" width="10.7109375" bestFit="1" customWidth="1"/>
    <col min="9" max="9" width="3.7109375" bestFit="1" customWidth="1"/>
    <col min="10" max="10" width="9.140625" style="14"/>
    <col min="11" max="12" width="9.28515625" style="14" bestFit="1" customWidth="1"/>
    <col min="13" max="13" width="3.5703125" customWidth="1"/>
    <col min="21" max="21" width="3.28515625" customWidth="1"/>
  </cols>
  <sheetData>
    <row r="2" spans="1:27">
      <c r="E2" t="s">
        <v>205</v>
      </c>
      <c r="F2">
        <v>50</v>
      </c>
      <c r="H2" s="23" t="s">
        <v>206</v>
      </c>
      <c r="I2" s="20" t="s">
        <v>207</v>
      </c>
      <c r="J2" s="26" t="s">
        <v>208</v>
      </c>
      <c r="K2" s="27" t="s">
        <v>209</v>
      </c>
      <c r="L2" s="28" t="s">
        <v>210</v>
      </c>
      <c r="M2" s="18"/>
      <c r="N2" s="40" t="s">
        <v>211</v>
      </c>
      <c r="O2" s="41" t="s">
        <v>212</v>
      </c>
      <c r="P2" s="41" t="s">
        <v>213</v>
      </c>
      <c r="Q2" s="41" t="s">
        <v>214</v>
      </c>
      <c r="R2" s="41" t="s">
        <v>215</v>
      </c>
      <c r="S2" s="41" t="s">
        <v>216</v>
      </c>
      <c r="T2" s="42" t="s">
        <v>217</v>
      </c>
      <c r="U2" s="18"/>
      <c r="V2" t="s">
        <v>218</v>
      </c>
      <c r="W2" t="s">
        <v>219</v>
      </c>
    </row>
    <row r="3" spans="1:27">
      <c r="B3" t="s">
        <v>8</v>
      </c>
      <c r="C3" t="s">
        <v>9</v>
      </c>
      <c r="D3" t="s">
        <v>9</v>
      </c>
      <c r="E3" t="s">
        <v>220</v>
      </c>
      <c r="F3">
        <v>50</v>
      </c>
      <c r="G3" t="s">
        <v>9</v>
      </c>
      <c r="H3" s="47">
        <v>1</v>
      </c>
      <c r="I3" s="20" t="s">
        <v>16</v>
      </c>
      <c r="J3" s="29">
        <v>27.0854</v>
      </c>
      <c r="K3" s="32">
        <v>361.24860000000001</v>
      </c>
      <c r="L3" s="35">
        <v>99.813500000000005</v>
      </c>
      <c r="N3">
        <f>(J3+J10)/2</f>
        <v>27.085250000000002</v>
      </c>
      <c r="O3">
        <f>IF(K10&lt;200, (K3+(K10+200))/2, (K3+(K10-200))/2)</f>
        <v>361.24829999999997</v>
      </c>
      <c r="P3">
        <f>(L3+(400-L10))/2</f>
        <v>99.811449999999994</v>
      </c>
      <c r="Q3">
        <f>J3*SIN(P3/$B$14)</f>
        <v>27.085281205107712</v>
      </c>
      <c r="R3">
        <f>Q3*(1+$C$13/1000000)</f>
        <v>27.08565228651155</v>
      </c>
      <c r="S3">
        <f>$F$2+R3* COS(O3/$B$14)</f>
        <v>72.220694662402963</v>
      </c>
      <c r="T3">
        <f>$F$3+R3* SIN(O3/$B$14)</f>
        <v>34.512156750984815</v>
      </c>
      <c r="U3" s="45">
        <v>5</v>
      </c>
      <c r="V3" s="46">
        <v>0</v>
      </c>
      <c r="W3" s="46">
        <v>0</v>
      </c>
      <c r="Z3" s="46">
        <v>0</v>
      </c>
      <c r="AA3" s="46">
        <v>0</v>
      </c>
    </row>
    <row r="4" spans="1:27">
      <c r="B4" t="s">
        <v>10</v>
      </c>
      <c r="H4" s="48"/>
      <c r="I4" s="21" t="s">
        <v>20</v>
      </c>
      <c r="J4" s="30">
        <v>33.032400000000003</v>
      </c>
      <c r="K4" s="33">
        <v>12.2338</v>
      </c>
      <c r="L4" s="36">
        <v>100.1769</v>
      </c>
      <c r="N4">
        <f>(J4+J9)/2</f>
        <v>33.032300000000006</v>
      </c>
      <c r="O4">
        <f>IF(K9&lt;200, (K4+(K9+200))/2, (K4+(K9-200))/2)</f>
        <v>12.233350000000002</v>
      </c>
      <c r="P4">
        <f>(L4+(400-L9))/2</f>
        <v>100.17505</v>
      </c>
      <c r="Q4">
        <f>J4*SIN(P4/$B$14)</f>
        <v>33.032275125476552</v>
      </c>
      <c r="R4">
        <f>Q4*(1+$C$13/1000000)</f>
        <v>33.032727683562719</v>
      </c>
      <c r="S4">
        <f>$F$2+R4* COS(O4/$B$14)</f>
        <v>82.424721221320453</v>
      </c>
      <c r="T4">
        <f t="shared" ref="T4:T6" si="0">$F$3+R4* SIN(O4/$B$14)</f>
        <v>56.30860935040851</v>
      </c>
      <c r="U4" s="45">
        <v>6</v>
      </c>
      <c r="V4" s="46">
        <v>0</v>
      </c>
      <c r="W4" s="46">
        <v>0</v>
      </c>
      <c r="Z4">
        <v>-0.16760129933857115</v>
      </c>
      <c r="AA4">
        <v>-6.4695905820144617E-2</v>
      </c>
    </row>
    <row r="5" spans="1:27">
      <c r="B5" t="s">
        <v>8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s="48"/>
      <c r="I5" s="21" t="s">
        <v>24</v>
      </c>
      <c r="J5" s="30">
        <v>34.192900000000002</v>
      </c>
      <c r="K5" s="33">
        <v>33.317300000000003</v>
      </c>
      <c r="L5" s="36">
        <v>100.0932</v>
      </c>
      <c r="N5">
        <f>(J5+J8)/2</f>
        <v>34.192800000000005</v>
      </c>
      <c r="O5">
        <f>IF(K8&lt;200, (K5+(K8+200))/2, (K5+(K8-200))/2)</f>
        <v>33.316650000000003</v>
      </c>
      <c r="P5">
        <f>(L5+(400-L8))/2</f>
        <v>100.09140000000001</v>
      </c>
      <c r="Q5">
        <f>J5*SIN(P5/$B$14)</f>
        <v>34.192864759828652</v>
      </c>
      <c r="R5">
        <f>Q5*(1+$C$13/1000000)</f>
        <v>34.193333218552056</v>
      </c>
      <c r="S5">
        <f t="shared" ref="S4:S6" si="1">$F$2+R5* COS(O5/$B$14)</f>
        <v>79.616774563201716</v>
      </c>
      <c r="T5">
        <f t="shared" si="0"/>
        <v>67.088905789061585</v>
      </c>
      <c r="U5" s="45">
        <v>7</v>
      </c>
      <c r="V5" s="46">
        <v>0</v>
      </c>
      <c r="W5" s="46">
        <v>0</v>
      </c>
      <c r="Z5">
        <v>-0.26776240920867167</v>
      </c>
      <c r="AA5">
        <v>-0.38384031765303916</v>
      </c>
    </row>
    <row r="6" spans="1:27">
      <c r="B6" t="s">
        <v>10</v>
      </c>
      <c r="H6" s="48"/>
      <c r="I6" s="21" t="s">
        <v>28</v>
      </c>
      <c r="J6" s="30">
        <v>36.517200000000003</v>
      </c>
      <c r="K6" s="33">
        <v>56.893999999999998</v>
      </c>
      <c r="L6" s="36">
        <v>99.957700000000003</v>
      </c>
      <c r="M6" s="19"/>
      <c r="N6">
        <f>(J6+J7)/2</f>
        <v>36.517049999999998</v>
      </c>
      <c r="O6">
        <f>IF(K7&lt;200, (K6+(K7+200))/2, (K6+(K7-200))/2)</f>
        <v>56.893400000000014</v>
      </c>
      <c r="P6" s="16">
        <f>(L6+(400-L7))/2</f>
        <v>99.956199999999995</v>
      </c>
      <c r="Q6">
        <f>J6*SIN(P6/$B$14)</f>
        <v>36.517191357180714</v>
      </c>
      <c r="R6">
        <f>Q6*(1+$C$13/1000000)</f>
        <v>36.517691660298503</v>
      </c>
      <c r="S6">
        <f t="shared" si="1"/>
        <v>72.880108059745098</v>
      </c>
      <c r="T6">
        <f t="shared" si="0"/>
        <v>78.461244866853974</v>
      </c>
      <c r="U6" s="45">
        <v>8</v>
      </c>
      <c r="V6" s="46">
        <v>0</v>
      </c>
      <c r="W6" s="46">
        <v>0</v>
      </c>
      <c r="Z6">
        <v>-0.29188332365492897</v>
      </c>
      <c r="AA6">
        <v>-0.41888900891962066</v>
      </c>
    </row>
    <row r="7" spans="1:27">
      <c r="B7" t="s">
        <v>11</v>
      </c>
      <c r="C7" t="s">
        <v>12</v>
      </c>
      <c r="D7" t="s">
        <v>9</v>
      </c>
      <c r="E7" t="s">
        <v>13</v>
      </c>
      <c r="F7" t="s">
        <v>14</v>
      </c>
      <c r="G7" t="s">
        <v>10</v>
      </c>
      <c r="H7" s="48"/>
      <c r="I7" s="21" t="s">
        <v>28</v>
      </c>
      <c r="J7" s="30">
        <v>36.5169</v>
      </c>
      <c r="K7" s="33">
        <v>256.89280000000002</v>
      </c>
      <c r="L7" s="36">
        <v>300.0453</v>
      </c>
      <c r="M7" s="43">
        <v>8</v>
      </c>
      <c r="N7" s="17">
        <f>(J7-J6)*1000</f>
        <v>-0.30000000000285354</v>
      </c>
      <c r="O7" s="17">
        <f>(K7-K6-200)*10000</f>
        <v>-11.999999999829924</v>
      </c>
      <c r="P7" s="24">
        <f>(-L7-L6+400)*10000</f>
        <v>-29.999999999859028</v>
      </c>
      <c r="Z7">
        <v>-0.316469229659333</v>
      </c>
      <c r="AA7">
        <v>-0.45361361382845189</v>
      </c>
    </row>
    <row r="8" spans="1:27">
      <c r="B8" t="s">
        <v>15</v>
      </c>
      <c r="C8" t="s">
        <v>12</v>
      </c>
      <c r="D8" t="s">
        <v>9</v>
      </c>
      <c r="E8" t="s">
        <v>13</v>
      </c>
      <c r="F8" t="s">
        <v>14</v>
      </c>
      <c r="G8" t="s">
        <v>10</v>
      </c>
      <c r="H8" s="48"/>
      <c r="I8" s="21" t="s">
        <v>24</v>
      </c>
      <c r="J8" s="30">
        <v>34.192700000000002</v>
      </c>
      <c r="K8" s="33">
        <v>233.316</v>
      </c>
      <c r="L8" s="37">
        <v>299.91039999999998</v>
      </c>
      <c r="M8" s="43">
        <v>7</v>
      </c>
      <c r="N8" s="17">
        <f>(J8-J5)*1000</f>
        <v>-0.19999999999953388</v>
      </c>
      <c r="O8" s="17">
        <f>(K8-K5-200)*10000</f>
        <v>-13.000000000147338</v>
      </c>
      <c r="P8" s="17">
        <f>(-L8-L5+400)*10000</f>
        <v>-36.000000000058208</v>
      </c>
      <c r="Z8">
        <v>-0.47149240666044534</v>
      </c>
      <c r="AA8">
        <v>-0.50114837578263405</v>
      </c>
    </row>
    <row r="9" spans="1:27">
      <c r="H9" s="48"/>
      <c r="I9" s="21" t="s">
        <v>20</v>
      </c>
      <c r="J9" s="30">
        <v>33.032200000000003</v>
      </c>
      <c r="K9" s="33">
        <v>212.2329</v>
      </c>
      <c r="L9" s="38">
        <v>299.82679999999999</v>
      </c>
      <c r="M9" s="43">
        <v>6</v>
      </c>
      <c r="N9" s="17">
        <f>(J9-J4)*1000</f>
        <v>-0.19999999999953388</v>
      </c>
      <c r="O9" s="17">
        <f>(K9-K4-200)*10000</f>
        <v>-9.0000000000145519</v>
      </c>
      <c r="P9" s="17">
        <f>(400-L9-L4)*10000</f>
        <v>-36.999999999949296</v>
      </c>
      <c r="Z9">
        <v>-0.17955893801513412</v>
      </c>
      <c r="AA9">
        <v>-8.2292013090068394E-2</v>
      </c>
    </row>
    <row r="10" spans="1:27">
      <c r="H10" s="49"/>
      <c r="I10" s="22" t="s">
        <v>16</v>
      </c>
      <c r="J10" s="31">
        <v>27.085100000000001</v>
      </c>
      <c r="K10" s="34">
        <v>161.24799999999999</v>
      </c>
      <c r="L10" s="39">
        <v>300.19060000000002</v>
      </c>
      <c r="M10" s="43">
        <v>5</v>
      </c>
      <c r="N10" s="17">
        <f>(J10-J3)*1000</f>
        <v>-0.29999999999930083</v>
      </c>
      <c r="O10" s="17">
        <f>(K10-K3+200)*10000</f>
        <v>-6.0000000001991793</v>
      </c>
      <c r="P10" s="17">
        <f>(400-L10-L3)*10000</f>
        <v>-41.00000000022419</v>
      </c>
      <c r="Z10">
        <v>-5.1868005314759102E-2</v>
      </c>
      <c r="AA10">
        <v>-0.24908237534759792</v>
      </c>
    </row>
    <row r="11" spans="1:27">
      <c r="B11" t="s">
        <v>221</v>
      </c>
      <c r="H11" s="25"/>
      <c r="I11" s="21"/>
      <c r="J11" s="30"/>
      <c r="K11" s="33"/>
      <c r="L11" s="36"/>
      <c r="M11" s="44"/>
      <c r="P11" s="15"/>
      <c r="Z11">
        <v>-6.3980258246942867E-2</v>
      </c>
      <c r="AA11">
        <v>-0.26657052571721351</v>
      </c>
    </row>
    <row r="12" spans="1:27">
      <c r="B12" t="s">
        <v>222</v>
      </c>
      <c r="H12" s="47">
        <v>2</v>
      </c>
      <c r="I12" s="20" t="s">
        <v>16</v>
      </c>
      <c r="J12" s="29">
        <v>27.0855</v>
      </c>
      <c r="K12" s="32">
        <v>361.24939999999998</v>
      </c>
      <c r="L12" s="35">
        <v>99.813900000000004</v>
      </c>
      <c r="M12" s="44"/>
      <c r="N12">
        <f>(J12+J19)/2</f>
        <v>27.0853</v>
      </c>
      <c r="O12">
        <f>IF(K19&lt;200, (K12+(K19+200))/2, (K12+(K19-200))/2)</f>
        <v>361.24865</v>
      </c>
      <c r="P12">
        <f>(L12+(400-L19))/2</f>
        <v>99.811849999999993</v>
      </c>
      <c r="Q12">
        <f>J12*SIN(P12/$B$14)</f>
        <v>27.085381708171575</v>
      </c>
      <c r="R12">
        <f>Q12*(1+$C$13/1000000)</f>
        <v>27.085752790952355</v>
      </c>
      <c r="S12">
        <f>$F$2+R12* COS(O12/$B$14)</f>
        <v>72.220862263702301</v>
      </c>
      <c r="T12">
        <f>$F$3+R12* SIN(O12/$B$14)</f>
        <v>34.512221446890635</v>
      </c>
      <c r="U12" s="45">
        <v>5</v>
      </c>
      <c r="V12" s="46">
        <f>($S$3-S12)*1000</f>
        <v>-0.16760129933857115</v>
      </c>
      <c r="W12" s="46">
        <f>($T$3-T12)*1000</f>
        <v>-6.4695905820144617E-2</v>
      </c>
      <c r="Z12">
        <v>-1.5169404861126168E-2</v>
      </c>
      <c r="AA12">
        <v>-0.19687012409974614</v>
      </c>
    </row>
    <row r="13" spans="1:27">
      <c r="B13" t="s">
        <v>223</v>
      </c>
      <c r="C13">
        <f>281.8-(0.29065*(1016-(130*0.12))/(1+0.00366*23.1))</f>
        <v>13.700481860612683</v>
      </c>
      <c r="H13" s="48"/>
      <c r="I13" s="21" t="s">
        <v>20</v>
      </c>
      <c r="J13" s="30">
        <v>33.032600000000002</v>
      </c>
      <c r="K13" s="33">
        <v>12.2346</v>
      </c>
      <c r="L13" s="36">
        <v>100.1768</v>
      </c>
      <c r="M13" s="18"/>
      <c r="N13">
        <f>(J13+J18)/2</f>
        <v>33.032200000000003</v>
      </c>
      <c r="O13">
        <f>IF(K18&lt;200, (K13+(K18+200))/2, (K13+(K18-200))/2)</f>
        <v>12.233900000000006</v>
      </c>
      <c r="P13">
        <f>(L13+(400-L18))/2</f>
        <v>100.17510000000001</v>
      </c>
      <c r="Q13">
        <f>J13*SIN(P13/$B$14)</f>
        <v>33.03247505337341</v>
      </c>
      <c r="R13">
        <f>Q13*(1+$C$13/1000000)</f>
        <v>33.032927614198691</v>
      </c>
      <c r="S13">
        <f>$F$2+R13* COS(O13/$B$14)</f>
        <v>82.42486296798424</v>
      </c>
      <c r="T13">
        <f t="shared" ref="T13:T15" si="2">$F$3+R13* SIN(O13/$B$14)</f>
        <v>56.308927664217975</v>
      </c>
      <c r="U13" s="45">
        <v>6</v>
      </c>
      <c r="V13" s="46">
        <f>($S$4-S13)*1000</f>
        <v>-0.14174666378607981</v>
      </c>
      <c r="W13" s="46">
        <f>($T$4-T13)*1000</f>
        <v>-0.31831380946556465</v>
      </c>
    </row>
    <row r="14" spans="1:27">
      <c r="A14" t="s">
        <v>224</v>
      </c>
      <c r="B14">
        <f>200/PI()</f>
        <v>63.661977236758133</v>
      </c>
      <c r="H14" s="48"/>
      <c r="I14" s="21" t="s">
        <v>24</v>
      </c>
      <c r="J14" s="30">
        <v>34.193100000000001</v>
      </c>
      <c r="K14" s="33">
        <v>33.318100000000001</v>
      </c>
      <c r="L14" s="36">
        <v>100.0933</v>
      </c>
      <c r="M14" s="18"/>
      <c r="N14">
        <f>(J14+J17)/2</f>
        <v>34.192999999999998</v>
      </c>
      <c r="O14">
        <f>IF(K17&lt;200, (K14+(K17+200))/2, (K14+(K17-200))/2)</f>
        <v>33.317500000000003</v>
      </c>
      <c r="P14">
        <f>(L14+(400-L17))/2</f>
        <v>100.09145000000001</v>
      </c>
      <c r="Q14">
        <f>J14*SIN(P14/$B$14)</f>
        <v>34.193064721055777</v>
      </c>
      <c r="R14">
        <f>Q14*(1+$C$13/1000000)</f>
        <v>34.193533182518742</v>
      </c>
      <c r="S14">
        <f t="shared" ref="S14:S15" si="3">$F$2+R14* COS(O14/$B$14)</f>
        <v>79.61671959217918</v>
      </c>
      <c r="T14">
        <f t="shared" si="2"/>
        <v>67.08940116277455</v>
      </c>
      <c r="U14" s="45">
        <v>7</v>
      </c>
      <c r="V14" s="46">
        <f>($S$5-S14)*1000</f>
        <v>5.497102253571029E-2</v>
      </c>
      <c r="W14" s="46">
        <f>($T$5-T14)*1000</f>
        <v>-0.49537371296537458</v>
      </c>
    </row>
    <row r="15" spans="1:27">
      <c r="H15" s="48"/>
      <c r="I15" s="21" t="s">
        <v>28</v>
      </c>
      <c r="J15" s="30">
        <v>36.517200000000003</v>
      </c>
      <c r="K15" s="33">
        <v>56.895000000000003</v>
      </c>
      <c r="L15" s="36">
        <v>99.957499999999996</v>
      </c>
      <c r="M15" s="18"/>
      <c r="N15">
        <f>(J15+J16)/2</f>
        <v>36.516950000000001</v>
      </c>
      <c r="O15">
        <f>IF(K16&lt;200, (K15+(K16+200))/2, (K15+(K16-200))/2)</f>
        <v>56.89415000000001</v>
      </c>
      <c r="P15">
        <f>(L15+(400-L16))/2</f>
        <v>99.955899999999986</v>
      </c>
      <c r="Q15">
        <f>J15*SIN(P15/$B$14)</f>
        <v>36.517191238380477</v>
      </c>
      <c r="R15">
        <f>Q15*(1+$C$13/1000000)</f>
        <v>36.517691541496639</v>
      </c>
      <c r="S15">
        <f t="shared" si="3"/>
        <v>72.879772682581589</v>
      </c>
      <c r="T15">
        <f t="shared" si="2"/>
        <v>78.461514322208657</v>
      </c>
      <c r="U15" s="45">
        <v>8</v>
      </c>
      <c r="V15" s="46">
        <f>($S$6-S15)*1000</f>
        <v>0.33537716350906521</v>
      </c>
      <c r="W15" s="46">
        <f>($T$6-T15)*1000</f>
        <v>-0.26945535468314574</v>
      </c>
    </row>
    <row r="16" spans="1:27">
      <c r="H16" s="48"/>
      <c r="I16" s="21" t="s">
        <v>28</v>
      </c>
      <c r="J16" s="30">
        <v>36.5167</v>
      </c>
      <c r="K16" s="33">
        <v>256.89330000000001</v>
      </c>
      <c r="L16" s="36">
        <v>300.04570000000001</v>
      </c>
      <c r="M16" s="43">
        <v>8</v>
      </c>
      <c r="N16" s="17">
        <f>(J16-J15)*1000</f>
        <v>-0.50000000000238742</v>
      </c>
      <c r="O16" s="17">
        <f>(K16-K15-200)*10000</f>
        <v>-16.999999999995907</v>
      </c>
      <c r="P16" s="24">
        <f>(-L16-L15+400)*10000</f>
        <v>-31.999999999925421</v>
      </c>
    </row>
    <row r="17" spans="8:23">
      <c r="H17" s="48"/>
      <c r="I17" s="21" t="s">
        <v>24</v>
      </c>
      <c r="J17" s="30">
        <v>34.192900000000002</v>
      </c>
      <c r="K17" s="33">
        <v>233.3169</v>
      </c>
      <c r="L17" s="36">
        <v>299.91039999999998</v>
      </c>
      <c r="M17" s="43">
        <v>7</v>
      </c>
      <c r="N17" s="17">
        <f>(J17-J14)*1000</f>
        <v>-0.19999999999953388</v>
      </c>
      <c r="O17" s="17">
        <f>(K17-K14-200)*10000</f>
        <v>-11.999999999829924</v>
      </c>
      <c r="P17" s="17">
        <f>(-L17-L14+400)*10000</f>
        <v>-36.999999999807187</v>
      </c>
    </row>
    <row r="18" spans="8:23">
      <c r="H18" s="48"/>
      <c r="I18" s="21" t="s">
        <v>20</v>
      </c>
      <c r="J18" s="30">
        <v>33.031799999999997</v>
      </c>
      <c r="K18" s="33">
        <v>212.23320000000001</v>
      </c>
      <c r="L18" s="36">
        <v>299.82659999999998</v>
      </c>
      <c r="M18" s="43">
        <v>6</v>
      </c>
      <c r="N18" s="17">
        <f>(J18-J13)*1000</f>
        <v>-0.80000000000524096</v>
      </c>
      <c r="O18" s="17">
        <f>(K18-K13-200)*10000</f>
        <v>-13.999999999896318</v>
      </c>
      <c r="P18" s="17">
        <f>(400-L18-L13)*10000</f>
        <v>-33.999999999849706</v>
      </c>
    </row>
    <row r="19" spans="8:23">
      <c r="H19" s="49"/>
      <c r="I19" s="22" t="s">
        <v>16</v>
      </c>
      <c r="J19" s="31">
        <v>27.085100000000001</v>
      </c>
      <c r="K19" s="34">
        <v>161.24789999999999</v>
      </c>
      <c r="L19" s="39">
        <v>300.1902</v>
      </c>
      <c r="M19" s="43">
        <v>5</v>
      </c>
      <c r="N19" s="17">
        <f>(J19-J12)*1000</f>
        <v>-0.39999999999906777</v>
      </c>
      <c r="O19" s="17">
        <f>(K19-K12+200)*10000</f>
        <v>-14.999999999929514</v>
      </c>
      <c r="P19" s="17">
        <f>(400-L19-L12)*10000</f>
        <v>-41.000000000082082</v>
      </c>
    </row>
    <row r="20" spans="8:23">
      <c r="H20" s="25"/>
      <c r="I20" s="21"/>
      <c r="J20" s="30"/>
      <c r="K20" s="33"/>
      <c r="L20" s="36"/>
      <c r="M20" s="18"/>
    </row>
    <row r="21" spans="8:23">
      <c r="H21" s="47">
        <v>3</v>
      </c>
      <c r="I21" s="20" t="s">
        <v>16</v>
      </c>
      <c r="J21" s="29">
        <v>27.0854</v>
      </c>
      <c r="K21" s="32">
        <v>361.25020000000001</v>
      </c>
      <c r="L21" s="35">
        <v>99.813299999999998</v>
      </c>
      <c r="M21" s="18"/>
      <c r="N21">
        <f>(J21+J28)/2</f>
        <v>27.0853</v>
      </c>
      <c r="O21">
        <f>IF(K28&lt;200, (K21+(K28+200))/2, (K21+(K28-200))/2)</f>
        <v>361.24940000000004</v>
      </c>
      <c r="P21">
        <f>(L21+(400-L28))/2</f>
        <v>99.811600000000013</v>
      </c>
      <c r="Q21">
        <f>J21*SIN(P21/$B$14)</f>
        <v>27.085281394045744</v>
      </c>
      <c r="R21">
        <f>Q21*(1+$C$13/1000000)</f>
        <v>27.085652475452171</v>
      </c>
      <c r="S21">
        <f>$F$2+R21* COS(O21/$B$14)</f>
        <v>72.220962424812171</v>
      </c>
      <c r="T21">
        <f>$F$3+R21* SIN(O21/$B$14)</f>
        <v>34.512540591302468</v>
      </c>
      <c r="U21" s="45">
        <v>5</v>
      </c>
      <c r="V21" s="46">
        <f>($S$3-S21)*1000</f>
        <v>-0.26776240920867167</v>
      </c>
      <c r="W21" s="46">
        <f>($T$3-T21)*1000</f>
        <v>-0.38384031765303916</v>
      </c>
    </row>
    <row r="22" spans="8:23">
      <c r="H22" s="48"/>
      <c r="I22" s="21" t="s">
        <v>20</v>
      </c>
      <c r="J22" s="30">
        <v>33.032400000000003</v>
      </c>
      <c r="K22" s="33">
        <v>12.243</v>
      </c>
      <c r="L22" s="36">
        <v>100.1771</v>
      </c>
      <c r="M22" s="18"/>
      <c r="N22">
        <f>(J22+J27)/2</f>
        <v>33.032200000000003</v>
      </c>
      <c r="O22">
        <f>IF(K27&lt;200, (K22+(K27+200))/2, (K22+(K27-200))/2)</f>
        <v>12.242250000000002</v>
      </c>
      <c r="P22">
        <f>(L22+(400-L27))/2</f>
        <v>100.17554999999999</v>
      </c>
      <c r="Q22">
        <f>J22*SIN(P22/$B$14)</f>
        <v>33.032274411093312</v>
      </c>
      <c r="R22">
        <f>Q22*(1+$C$13/1000000)</f>
        <v>33.032726969169694</v>
      </c>
      <c r="S22">
        <f>$F$2+R22* COS(O22/$B$14)</f>
        <v>82.423838254144513</v>
      </c>
      <c r="T22">
        <f t="shared" ref="T22:T24" si="4">$F$3+R22* SIN(O22/$B$14)</f>
        <v>56.31314215654816</v>
      </c>
      <c r="U22" s="45">
        <v>6</v>
      </c>
      <c r="V22" s="46">
        <f>($S$4-S22)*1000</f>
        <v>0.88296717594005258</v>
      </c>
      <c r="W22" s="46">
        <f>($T$4-T22)*1000</f>
        <v>-4.5328061396503472</v>
      </c>
    </row>
    <row r="23" spans="8:23">
      <c r="H23" s="48"/>
      <c r="I23" s="21" t="s">
        <v>24</v>
      </c>
      <c r="J23" s="30">
        <v>34.205199999999998</v>
      </c>
      <c r="K23" s="33">
        <v>33.321800000000003</v>
      </c>
      <c r="L23" s="36">
        <v>100.0937</v>
      </c>
      <c r="M23" s="18"/>
      <c r="N23">
        <f>(J23+J26)/2</f>
        <v>34.205100000000002</v>
      </c>
      <c r="O23">
        <f>IF(K26&lt;200, (K23+(K26+200))/2, (K23+(K26-200))/2)</f>
        <v>33.320949999999996</v>
      </c>
      <c r="P23">
        <f>(L23+(400-L26))/2</f>
        <v>100.09190000000001</v>
      </c>
      <c r="Q23">
        <f>J23*SIN(P23/$B$14)</f>
        <v>34.205164360398456</v>
      </c>
      <c r="R23">
        <f>Q23*(1+$C$13/1000000)</f>
        <v>34.205632987632313</v>
      </c>
      <c r="S23">
        <f t="shared" ref="S23:S24" si="5">$F$2+R23* COS(O23/$B$14)</f>
        <v>79.626273346993798</v>
      </c>
      <c r="T23">
        <f t="shared" si="4"/>
        <v>67.097054005114572</v>
      </c>
      <c r="U23" s="45">
        <v>7</v>
      </c>
      <c r="V23" s="46">
        <f>($S$5-S23)*1000</f>
        <v>-9.4987837920825768</v>
      </c>
      <c r="W23" s="46">
        <f>($T$5-T23)*1000</f>
        <v>-8.1482160529873227</v>
      </c>
    </row>
    <row r="24" spans="8:23">
      <c r="H24" s="48"/>
      <c r="I24" s="21" t="s">
        <v>28</v>
      </c>
      <c r="J24" s="30">
        <v>36.517099999999999</v>
      </c>
      <c r="K24" s="33">
        <v>56.895299999999999</v>
      </c>
      <c r="L24" s="36">
        <v>99.957800000000006</v>
      </c>
      <c r="M24" s="18"/>
      <c r="N24">
        <f>(J24+J25)/2</f>
        <v>36.5169</v>
      </c>
      <c r="O24">
        <f>IF(K25&lt;200, (K24+(K25+200))/2, (K24+(K25-200))/2)</f>
        <v>56.894500000000008</v>
      </c>
      <c r="P24">
        <f>(L24+(400-L25))/2</f>
        <v>99.956350000000015</v>
      </c>
      <c r="Q24">
        <f>J24*SIN(P24/$B$14)</f>
        <v>36.517091416300246</v>
      </c>
      <c r="R24">
        <f>Q24*(1+$C$13/1000000)</f>
        <v>36.517591718048799</v>
      </c>
      <c r="S24">
        <f t="shared" si="5"/>
        <v>72.879553663992525</v>
      </c>
      <c r="T24">
        <f t="shared" si="4"/>
        <v>78.461562308183161</v>
      </c>
      <c r="U24" s="45">
        <v>8</v>
      </c>
      <c r="V24" s="46">
        <f>($S$6-S24)*1000</f>
        <v>0.55439575257310025</v>
      </c>
      <c r="W24" s="46">
        <f>($T$6-T24)*1000</f>
        <v>-0.31744132918731793</v>
      </c>
    </row>
    <row r="25" spans="8:23">
      <c r="H25" s="48"/>
      <c r="I25" s="21" t="s">
        <v>28</v>
      </c>
      <c r="J25" s="30">
        <v>36.5167</v>
      </c>
      <c r="K25" s="33">
        <v>256.89370000000002</v>
      </c>
      <c r="L25" s="36">
        <v>300.04509999999999</v>
      </c>
      <c r="M25" s="43">
        <v>8</v>
      </c>
      <c r="N25" s="17">
        <f>(J25-J24)*1000</f>
        <v>-0.39999999999906777</v>
      </c>
      <c r="O25" s="17">
        <f>(K25-K24-200)*10000</f>
        <v>-15.999999999678494</v>
      </c>
      <c r="P25" s="24">
        <f>(-L25-L24+400)*10000</f>
        <v>-29.000000000110049</v>
      </c>
    </row>
    <row r="26" spans="8:23">
      <c r="H26" s="48"/>
      <c r="I26" s="21" t="s">
        <v>24</v>
      </c>
      <c r="J26" s="30">
        <v>34.204999999999998</v>
      </c>
      <c r="K26" s="33">
        <v>233.3201</v>
      </c>
      <c r="L26" s="36">
        <v>299.90989999999999</v>
      </c>
      <c r="M26" s="43">
        <v>7</v>
      </c>
      <c r="N26" s="17">
        <f>(J26-J23)*1000</f>
        <v>-0.19999999999953388</v>
      </c>
      <c r="O26" s="17">
        <f>(K26-K23-200)*10000</f>
        <v>-16.999999999995907</v>
      </c>
      <c r="P26" s="17">
        <f>(-L26-L23+400)*10000</f>
        <v>-36.000000000058208</v>
      </c>
    </row>
    <row r="27" spans="8:23">
      <c r="H27" s="48"/>
      <c r="I27" s="21" t="s">
        <v>20</v>
      </c>
      <c r="J27" s="30">
        <v>33.031999999999996</v>
      </c>
      <c r="K27" s="33">
        <v>212.2415</v>
      </c>
      <c r="L27" s="36">
        <v>299.82600000000002</v>
      </c>
      <c r="M27" s="43">
        <v>6</v>
      </c>
      <c r="N27" s="17">
        <f>(J27-J22)*1000</f>
        <v>-0.4000000000061732</v>
      </c>
      <c r="O27" s="17">
        <f>(K27-K22-200)*10000</f>
        <v>-14.999999999929514</v>
      </c>
      <c r="P27" s="17">
        <f>(400-L27-L22)*10000</f>
        <v>-31.000000000176442</v>
      </c>
    </row>
    <row r="28" spans="8:23">
      <c r="H28" s="49"/>
      <c r="I28" s="22" t="s">
        <v>16</v>
      </c>
      <c r="J28" s="31">
        <v>27.0852</v>
      </c>
      <c r="K28" s="34">
        <v>161.24860000000001</v>
      </c>
      <c r="L28" s="39">
        <v>300.19009999999997</v>
      </c>
      <c r="M28" s="43">
        <v>5</v>
      </c>
      <c r="N28" s="17">
        <f>(J28-J21)*1000</f>
        <v>-0.19999999999953388</v>
      </c>
      <c r="O28" s="17">
        <f>(K28-K21+200)*10000</f>
        <v>-15.999999999962711</v>
      </c>
      <c r="P28" s="17">
        <f>(400-L28-L21)*10000</f>
        <v>-33.999999999707597</v>
      </c>
    </row>
    <row r="29" spans="8:23">
      <c r="H29" s="25"/>
      <c r="I29" s="21"/>
      <c r="J29" s="30"/>
      <c r="K29" s="33"/>
      <c r="L29" s="36"/>
      <c r="M29" s="18"/>
    </row>
    <row r="30" spans="8:23">
      <c r="H30" s="47">
        <v>4</v>
      </c>
      <c r="I30" s="20" t="s">
        <v>16</v>
      </c>
      <c r="J30" s="29">
        <v>27.0854</v>
      </c>
      <c r="K30" s="32">
        <v>361.25029999999998</v>
      </c>
      <c r="L30" s="35">
        <v>99.813500000000005</v>
      </c>
      <c r="M30" s="18"/>
      <c r="N30">
        <f>(J30+J37)/2</f>
        <v>27.085149999999999</v>
      </c>
      <c r="O30">
        <f>IF(K37&lt;200, (K30+(K37+200))/2, (K30+(K37-200))/2)</f>
        <v>361.24950000000001</v>
      </c>
      <c r="P30">
        <f>(L30+(400-L37))/2</f>
        <v>99.811400000000006</v>
      </c>
      <c r="Q30">
        <f>J30*SIN(P30/$B$14)</f>
        <v>27.085281142094956</v>
      </c>
      <c r="R30">
        <f>Q30*(1+$C$13/1000000)</f>
        <v>27.085652223497931</v>
      </c>
      <c r="S30">
        <f>$F$2+R30* COS(O30/$B$14)</f>
        <v>72.220986545726618</v>
      </c>
      <c r="T30">
        <f>$F$3+R30* SIN(O30/$B$14)</f>
        <v>34.512575639993734</v>
      </c>
      <c r="U30" s="45">
        <v>5</v>
      </c>
      <c r="V30" s="46">
        <f>($S$3-S30)*1000</f>
        <v>-0.29188332365492897</v>
      </c>
      <c r="W30" s="46">
        <f>($T$3-T30)*1000</f>
        <v>-0.41888900891962066</v>
      </c>
    </row>
    <row r="31" spans="8:23">
      <c r="H31" s="48"/>
      <c r="I31" s="21" t="s">
        <v>20</v>
      </c>
      <c r="J31" s="30">
        <v>33.031399999999998</v>
      </c>
      <c r="K31" s="33">
        <v>12.2065</v>
      </c>
      <c r="L31" s="36">
        <v>100.1759</v>
      </c>
      <c r="M31" s="18"/>
      <c r="N31">
        <f>(J31+J36)/2</f>
        <v>33.03125</v>
      </c>
      <c r="O31">
        <f>IF(K36&lt;200, (K31+(K36+200))/2, (K31+(K36-200))/2)</f>
        <v>12.205899999999996</v>
      </c>
      <c r="P31">
        <f>(L31+(400-L36))/2</f>
        <v>100.17435</v>
      </c>
      <c r="Q31">
        <f>J31*SIN(P31/$B$14)</f>
        <v>33.031276125940103</v>
      </c>
      <c r="R31">
        <f>Q31*(1+$C$13/1000000)</f>
        <v>33.031728670339497</v>
      </c>
      <c r="S31">
        <f>$F$2+R31* COS(O31/$B$14)</f>
        <v>82.426457668506686</v>
      </c>
      <c r="T31">
        <f t="shared" ref="T31:T33" si="6">$F$3+R31* SIN(O31/$B$14)</f>
        <v>56.294437387366109</v>
      </c>
      <c r="U31" s="45">
        <v>6</v>
      </c>
      <c r="V31" s="46">
        <f>($S$4-S31)*1000</f>
        <v>-1.7364471862322262</v>
      </c>
      <c r="W31" s="46">
        <f>($T$4-T31)*1000</f>
        <v>14.171963042400648</v>
      </c>
    </row>
    <row r="32" spans="8:23">
      <c r="H32" s="48"/>
      <c r="I32" s="21" t="s">
        <v>24</v>
      </c>
      <c r="J32" s="30">
        <v>34.211199999999998</v>
      </c>
      <c r="K32" s="33">
        <v>33.317700000000002</v>
      </c>
      <c r="L32" s="36">
        <v>100.0934</v>
      </c>
      <c r="M32" s="18"/>
      <c r="N32">
        <f>(J32+J35)/2</f>
        <v>34.211100000000002</v>
      </c>
      <c r="O32">
        <f>IF(K35&lt;200, (K32+(K35+200))/2, (K32+(K35-200))/2)</f>
        <v>33.3172</v>
      </c>
      <c r="P32">
        <f>(L32+(400-L35))/2</f>
        <v>100.09185000000001</v>
      </c>
      <c r="Q32">
        <f>J32*SIN(P32/$B$14)</f>
        <v>34.211164392923941</v>
      </c>
      <c r="R32">
        <f>Q32*(1+$C$13/1000000)</f>
        <v>34.211633102361134</v>
      </c>
      <c r="S32">
        <f t="shared" ref="S32:S33" si="7">$F$2+R32* COS(O32/$B$14)</f>
        <v>79.632477407099856</v>
      </c>
      <c r="T32">
        <f t="shared" si="6"/>
        <v>67.098307584327998</v>
      </c>
      <c r="U32" s="45">
        <v>7</v>
      </c>
      <c r="V32" s="46">
        <f>($S$5-S32)*1000</f>
        <v>-15.702843898139918</v>
      </c>
      <c r="W32" s="46">
        <f>($T$5-T32)*1000</f>
        <v>-9.4017952664131599</v>
      </c>
    </row>
    <row r="33" spans="8:23">
      <c r="H33" s="48"/>
      <c r="I33" s="21" t="s">
        <v>28</v>
      </c>
      <c r="J33" s="30">
        <v>36.517099999999999</v>
      </c>
      <c r="K33" s="33">
        <v>56.895499999999998</v>
      </c>
      <c r="L33" s="36">
        <v>99.957899999999995</v>
      </c>
      <c r="M33" s="18"/>
      <c r="N33">
        <f>(J33+J34)/2</f>
        <v>36.516800000000003</v>
      </c>
      <c r="O33">
        <f>IF(K34&lt;200, (K33+(K34+200))/2, (K33+(K34-200))/2)</f>
        <v>56.894750000000002</v>
      </c>
      <c r="P33">
        <f>(L33+(400-L34))/2</f>
        <v>99.95644999999999</v>
      </c>
      <c r="Q33">
        <f>J33*SIN(P33/$B$14)</f>
        <v>36.517091455584854</v>
      </c>
      <c r="R33">
        <f>Q33*(1+$C$13/1000000)</f>
        <v>36.517591757333939</v>
      </c>
      <c r="S33">
        <f t="shared" si="7"/>
        <v>72.87944192013569</v>
      </c>
      <c r="T33">
        <f t="shared" si="6"/>
        <v>78.461652186379496</v>
      </c>
      <c r="U33" s="45">
        <v>8</v>
      </c>
      <c r="V33" s="46">
        <f>($S$6-S33)*1000</f>
        <v>0.66613960940742345</v>
      </c>
      <c r="W33" s="46">
        <f>($T$6-T33)*1000</f>
        <v>-0.4073195255216433</v>
      </c>
    </row>
    <row r="34" spans="8:23">
      <c r="H34" s="48"/>
      <c r="I34" s="21" t="s">
        <v>28</v>
      </c>
      <c r="J34" s="30">
        <v>36.516500000000001</v>
      </c>
      <c r="K34" s="33">
        <v>256.89400000000001</v>
      </c>
      <c r="L34" s="36">
        <v>300.04500000000002</v>
      </c>
      <c r="M34" s="43">
        <v>8</v>
      </c>
      <c r="N34" s="17">
        <f>(J34-J33)*1000</f>
        <v>-0.59999999999860165</v>
      </c>
      <c r="O34" s="17">
        <f>(K34-K33-200)*10000</f>
        <v>-14.999999999929514</v>
      </c>
      <c r="P34" s="24">
        <f>(-L34-L33+400)*10000</f>
        <v>-29.000000000110049</v>
      </c>
    </row>
    <row r="35" spans="8:23">
      <c r="H35" s="48"/>
      <c r="I35" s="21" t="s">
        <v>24</v>
      </c>
      <c r="J35" s="30">
        <v>34.210999999999999</v>
      </c>
      <c r="K35" s="33">
        <v>233.3167</v>
      </c>
      <c r="L35" s="36">
        <v>299.90969999999999</v>
      </c>
      <c r="M35" s="43">
        <v>7</v>
      </c>
      <c r="N35" s="17">
        <f>(J35-J32)*1000</f>
        <v>-0.19999999999953388</v>
      </c>
      <c r="O35" s="17">
        <f>(K35-K32-200)*10000</f>
        <v>-10.000000000047748</v>
      </c>
      <c r="P35" s="17">
        <f>(-L35-L32+400)*10000</f>
        <v>-31.000000000176442</v>
      </c>
    </row>
    <row r="36" spans="8:23">
      <c r="H36" s="48"/>
      <c r="I36" s="21" t="s">
        <v>20</v>
      </c>
      <c r="J36" s="30">
        <v>33.031100000000002</v>
      </c>
      <c r="K36" s="33">
        <v>212.20529999999999</v>
      </c>
      <c r="L36" s="36">
        <v>299.8272</v>
      </c>
      <c r="M36" s="43">
        <v>6</v>
      </c>
      <c r="N36" s="17">
        <f>(J36-J31)*1000</f>
        <v>-0.29999999999574811</v>
      </c>
      <c r="O36" s="17">
        <f>(K36-K31-200)*10000</f>
        <v>-12.000000000114142</v>
      </c>
      <c r="P36" s="17">
        <f>(400-L36-L31)*10000</f>
        <v>-31.000000000034333</v>
      </c>
    </row>
    <row r="37" spans="8:23">
      <c r="H37" s="49"/>
      <c r="I37" s="22" t="s">
        <v>16</v>
      </c>
      <c r="J37" s="31">
        <v>27.084900000000001</v>
      </c>
      <c r="K37" s="34">
        <v>161.24870000000001</v>
      </c>
      <c r="L37" s="39">
        <v>300.19069999999999</v>
      </c>
      <c r="M37" s="43">
        <v>5</v>
      </c>
      <c r="N37" s="17">
        <f>(J37-J30)*1000</f>
        <v>-0.49999999999883471</v>
      </c>
      <c r="O37" s="17">
        <f>(K37-K30+200)*10000</f>
        <v>-15.999999999678494</v>
      </c>
      <c r="P37" s="17">
        <f>(400-L37-L30)*10000</f>
        <v>-41.99999999997317</v>
      </c>
    </row>
    <row r="38" spans="8:23">
      <c r="H38" s="25"/>
      <c r="I38" s="21"/>
      <c r="J38" s="30"/>
      <c r="K38" s="33"/>
      <c r="L38" s="36"/>
      <c r="M38" s="18"/>
    </row>
    <row r="39" spans="8:23">
      <c r="H39" s="47">
        <v>5</v>
      </c>
      <c r="I39" s="20" t="s">
        <v>16</v>
      </c>
      <c r="J39" s="29">
        <v>27.0854</v>
      </c>
      <c r="K39" s="32">
        <v>361.25009999999997</v>
      </c>
      <c r="L39" s="35">
        <v>99.813599999999994</v>
      </c>
      <c r="M39" s="18"/>
      <c r="N39">
        <f>(J39+J46)/2</f>
        <v>27.085250000000002</v>
      </c>
      <c r="O39">
        <f>IF(K46&lt;200, (K39+(K46+200))/2, (K39+(K46-200))/2)</f>
        <v>361.24959999999999</v>
      </c>
      <c r="P39">
        <f>(L39+(400-L46))/2</f>
        <v>99.811650000000014</v>
      </c>
      <c r="Q39">
        <f>J39*SIN(P39/$B$14)</f>
        <v>27.085281456991673</v>
      </c>
      <c r="R39">
        <f>Q39*(1+$C$13/1000000)</f>
        <v>27.085652538398964</v>
      </c>
      <c r="S39">
        <f>$F$2+R39* COS(O39/$B$14)</f>
        <v>72.221011131632622</v>
      </c>
      <c r="T39">
        <f>$F$3+R39* SIN(O39/$B$14)</f>
        <v>34.512610364598643</v>
      </c>
      <c r="U39" s="45">
        <v>5</v>
      </c>
      <c r="V39" s="46">
        <f>($S$3-S39)*1000</f>
        <v>-0.316469229659333</v>
      </c>
      <c r="W39" s="46">
        <f>($T$3-T39)*1000</f>
        <v>-0.45361361382845189</v>
      </c>
    </row>
    <row r="40" spans="8:23">
      <c r="H40" s="48"/>
      <c r="I40" s="21" t="s">
        <v>20</v>
      </c>
      <c r="J40" s="30">
        <v>33.021299999999997</v>
      </c>
      <c r="K40" s="33">
        <v>12.238</v>
      </c>
      <c r="L40" s="36">
        <v>100.1773</v>
      </c>
      <c r="M40" s="18"/>
      <c r="N40">
        <f>(J40+J45)/2</f>
        <v>33.021149999999999</v>
      </c>
      <c r="O40">
        <f>IF(K45&lt;200, (K40+(K45+200))/2, (K40+(K45-200))/2)</f>
        <v>12.237350000000006</v>
      </c>
      <c r="P40">
        <f>(L40+(400-L45))/2</f>
        <v>100.1756</v>
      </c>
      <c r="Q40">
        <f>J40*SIN(P40/$B$14)</f>
        <v>33.021174381769065</v>
      </c>
      <c r="R40">
        <f>Q40*(1+$C$13/1000000)</f>
        <v>33.021626787769698</v>
      </c>
      <c r="S40">
        <f>$F$2+R40* COS(O40/$B$14)</f>
        <v>82.413428338266613</v>
      </c>
      <c r="T40">
        <f t="shared" ref="T40:T42" si="8">$F$3+R40* SIN(O40/$B$14)</f>
        <v>56.308525903157111</v>
      </c>
      <c r="U40" s="45">
        <v>6</v>
      </c>
      <c r="V40" s="46">
        <f>($S$4-S40)*1000</f>
        <v>11.292883053840796</v>
      </c>
      <c r="W40" s="46">
        <f>($T$4-T40)*1000</f>
        <v>8.34472513986384E-2</v>
      </c>
    </row>
    <row r="41" spans="8:23">
      <c r="H41" s="48"/>
      <c r="I41" s="21" t="s">
        <v>24</v>
      </c>
      <c r="J41" s="30">
        <v>34.1907</v>
      </c>
      <c r="K41" s="33">
        <v>33.315100000000001</v>
      </c>
      <c r="L41" s="36">
        <v>100.0937</v>
      </c>
      <c r="M41" s="18"/>
      <c r="N41">
        <f>(J41+J44)/2</f>
        <v>34.1905</v>
      </c>
      <c r="O41">
        <f>IF(K44&lt;200, (K41+(K44+200))/2, (K41+(K44-200))/2)</f>
        <v>33.314499999999995</v>
      </c>
      <c r="P41">
        <f>(L41+(400-L44))/2</f>
        <v>100.09184999999999</v>
      </c>
      <c r="Q41">
        <f>J41*SIN(P41/$B$14)</f>
        <v>34.190664414260382</v>
      </c>
      <c r="R41">
        <f>Q41*(1+$C$13/1000000)</f>
        <v>34.191132842837987</v>
      </c>
      <c r="S41">
        <f t="shared" ref="S41:S42" si="9">$F$2+R41* COS(O41/$B$14)</f>
        <v>79.615445768251249</v>
      </c>
      <c r="T41">
        <f t="shared" si="8"/>
        <v>67.086805933946906</v>
      </c>
      <c r="U41" s="45">
        <v>7</v>
      </c>
      <c r="V41" s="46">
        <f>($S$5-S41)*1000</f>
        <v>1.328794950467227</v>
      </c>
      <c r="W41" s="46">
        <f>($T$5-T41)*1000</f>
        <v>2.0998551146789168</v>
      </c>
    </row>
    <row r="42" spans="8:23">
      <c r="H42" s="48"/>
      <c r="I42" s="21" t="s">
        <v>28</v>
      </c>
      <c r="J42" s="30">
        <v>36.517200000000003</v>
      </c>
      <c r="K42" s="33">
        <v>56.895099999999999</v>
      </c>
      <c r="L42" s="36">
        <v>99.957899999999995</v>
      </c>
      <c r="M42" s="18"/>
      <c r="N42">
        <f>(J42+J43)/2</f>
        <v>36.516950000000001</v>
      </c>
      <c r="O42">
        <f>IF(K43&lt;200, (K42+(K43+200))/2, (K42+(K43-200))/2)</f>
        <v>56.89459999999999</v>
      </c>
      <c r="P42">
        <f>(L42+(400-L43))/2</f>
        <v>99.956250000000011</v>
      </c>
      <c r="Q42">
        <f>J42*SIN(P42/$B$14)</f>
        <v>36.51719137690192</v>
      </c>
      <c r="R42">
        <f>Q42*(1+$C$13/1000000)</f>
        <v>36.517691680019979</v>
      </c>
      <c r="S42">
        <f t="shared" si="9"/>
        <v>72.879571586209892</v>
      </c>
      <c r="T42">
        <f t="shared" si="8"/>
        <v>78.461676157044892</v>
      </c>
      <c r="U42" s="45">
        <v>8</v>
      </c>
      <c r="V42" s="46">
        <f>($S$6-S42)*1000</f>
        <v>0.53647353520602792</v>
      </c>
      <c r="W42" s="46">
        <f>($T$6-T42)*1000</f>
        <v>-0.43129019091736609</v>
      </c>
    </row>
    <row r="43" spans="8:23">
      <c r="H43" s="48"/>
      <c r="I43" s="21" t="s">
        <v>28</v>
      </c>
      <c r="J43" s="30">
        <v>36.5167</v>
      </c>
      <c r="K43" s="33">
        <v>256.89409999999998</v>
      </c>
      <c r="L43" s="36">
        <v>300.04539999999997</v>
      </c>
      <c r="M43" s="43">
        <v>8</v>
      </c>
      <c r="N43" s="17">
        <f>(J43-J42)*1000</f>
        <v>-0.50000000000238742</v>
      </c>
      <c r="O43" s="17">
        <f>(K43-K42-200)*10000</f>
        <v>-10.000000000331966</v>
      </c>
      <c r="P43" s="24">
        <f>(-L43-L42+400)*10000</f>
        <v>-32.999999999674401</v>
      </c>
    </row>
    <row r="44" spans="8:23">
      <c r="H44" s="48"/>
      <c r="I44" s="21" t="s">
        <v>24</v>
      </c>
      <c r="J44" s="30">
        <v>34.190300000000001</v>
      </c>
      <c r="K44" s="33">
        <v>233.31389999999999</v>
      </c>
      <c r="L44" s="36">
        <v>299.91000000000003</v>
      </c>
      <c r="M44" s="43">
        <v>7</v>
      </c>
      <c r="N44" s="17">
        <f>(J44-J41)*1000</f>
        <v>-0.39999999999906777</v>
      </c>
      <c r="O44" s="17">
        <f>(K44-K41-200)*10000</f>
        <v>-12.000000000114142</v>
      </c>
      <c r="P44" s="17">
        <f>(-L44-L41+400)*10000</f>
        <v>-37.000000000375621</v>
      </c>
    </row>
    <row r="45" spans="8:23">
      <c r="H45" s="48"/>
      <c r="I45" s="21" t="s">
        <v>20</v>
      </c>
      <c r="J45" s="30">
        <v>33.021000000000001</v>
      </c>
      <c r="K45" s="33">
        <v>212.23670000000001</v>
      </c>
      <c r="L45" s="36">
        <v>299.8261</v>
      </c>
      <c r="M45" s="43">
        <v>6</v>
      </c>
      <c r="N45" s="17">
        <f>(J45-J40)*1000</f>
        <v>-0.29999999999574811</v>
      </c>
      <c r="O45" s="17">
        <f>(K45-K40-200)*10000</f>
        <v>-12.999999999863121</v>
      </c>
      <c r="P45" s="17">
        <f>(400-L45-L40)*10000</f>
        <v>-33.999999999991815</v>
      </c>
    </row>
    <row r="46" spans="8:23">
      <c r="H46" s="49"/>
      <c r="I46" s="22" t="s">
        <v>16</v>
      </c>
      <c r="J46" s="31">
        <v>27.085100000000001</v>
      </c>
      <c r="K46" s="34">
        <v>161.2491</v>
      </c>
      <c r="L46" s="39">
        <v>300.19029999999998</v>
      </c>
      <c r="M46" s="43">
        <v>5</v>
      </c>
      <c r="N46" s="17">
        <f>(J46-J39)*1000</f>
        <v>-0.29999999999930083</v>
      </c>
      <c r="O46" s="17">
        <f>(K46-K39+200)*10000</f>
        <v>-9.9999999997635314</v>
      </c>
      <c r="P46" s="17">
        <f>(400-L46-L39)*10000</f>
        <v>-38.999999999731472</v>
      </c>
    </row>
    <row r="47" spans="8:23">
      <c r="H47" s="25"/>
      <c r="I47" s="21"/>
      <c r="J47" s="30"/>
      <c r="K47" s="33"/>
      <c r="L47" s="36"/>
      <c r="M47" s="18"/>
    </row>
    <row r="48" spans="8:23">
      <c r="H48" s="47">
        <v>6</v>
      </c>
      <c r="I48" s="20" t="s">
        <v>16</v>
      </c>
      <c r="J48" s="29">
        <v>27.0855</v>
      </c>
      <c r="K48" s="32">
        <v>361.25040000000001</v>
      </c>
      <c r="L48" s="35">
        <v>99.813299999999998</v>
      </c>
      <c r="M48" s="18"/>
      <c r="N48">
        <f>(J48+J55)/2</f>
        <v>27.0853</v>
      </c>
      <c r="O48">
        <f>IF(K55&lt;200, (K48+(K55+200))/2, (K48+(K55-200))/2)</f>
        <v>361.24990000000003</v>
      </c>
      <c r="P48">
        <f>(L48+(400-L55))/2</f>
        <v>99.81165</v>
      </c>
      <c r="Q48">
        <f>J48*SIN(P48/$B$14)</f>
        <v>27.085381456554011</v>
      </c>
      <c r="R48">
        <f>Q48*(1+$C$13/1000000)</f>
        <v>27.085752539331342</v>
      </c>
      <c r="S48">
        <f>$F$2+R48* COS(O48/$B$14)</f>
        <v>72.221166154809623</v>
      </c>
      <c r="T48">
        <f>$F$3+R48* SIN(O48/$B$14)</f>
        <v>34.512657899360597</v>
      </c>
      <c r="U48" s="45">
        <v>5</v>
      </c>
      <c r="V48" s="46">
        <f>($S$3-S48)*1000</f>
        <v>-0.47149240666044534</v>
      </c>
      <c r="W48" s="46">
        <f>($T$3-T48)*1000</f>
        <v>-0.50114837578263405</v>
      </c>
    </row>
    <row r="49" spans="8:23">
      <c r="H49" s="48"/>
      <c r="I49" s="21" t="s">
        <v>20</v>
      </c>
      <c r="J49" s="30">
        <v>33.032200000000003</v>
      </c>
      <c r="K49" s="33">
        <v>12.214700000000001</v>
      </c>
      <c r="L49" s="36">
        <v>100.1763</v>
      </c>
      <c r="M49" s="18"/>
      <c r="N49">
        <f>(J49+J54)/2</f>
        <v>33.031950000000002</v>
      </c>
      <c r="O49">
        <f>IF(K54&lt;200, (K49+(K54+200))/2, (K49+(K54-200))/2)</f>
        <v>12.213950000000001</v>
      </c>
      <c r="P49">
        <f>(L49+(400-L54))/2</f>
        <v>100.17469999999999</v>
      </c>
      <c r="Q49">
        <f>J49*SIN(P49/$B$14)</f>
        <v>33.032075625085497</v>
      </c>
      <c r="R49">
        <f>Q49*(1+$C$13/1000000)</f>
        <v>33.032528180438412</v>
      </c>
      <c r="S49">
        <f>$F$2+R49* COS(O49/$B$14)</f>
        <v>82.426446323962352</v>
      </c>
      <c r="T49">
        <f t="shared" ref="T49:T51" si="10">$F$3+R49* SIN(O49/$B$14)</f>
        <v>56.298690085299199</v>
      </c>
      <c r="U49" s="45">
        <v>6</v>
      </c>
      <c r="V49" s="46">
        <f>($S$4-S49)*1000</f>
        <v>-1.7251026418989568</v>
      </c>
      <c r="W49" s="46">
        <f>($T$4-T49)*1000</f>
        <v>9.9192651093105155</v>
      </c>
    </row>
    <row r="50" spans="8:23">
      <c r="H50" s="48"/>
      <c r="I50" s="21" t="s">
        <v>24</v>
      </c>
      <c r="J50" s="30">
        <v>34.207799999999999</v>
      </c>
      <c r="K50" s="33">
        <v>33.3065</v>
      </c>
      <c r="L50" s="36">
        <v>100.0932</v>
      </c>
      <c r="M50" s="18"/>
      <c r="N50">
        <f>(J50+J53)/2</f>
        <v>34.207700000000003</v>
      </c>
      <c r="O50">
        <f>IF(K53&lt;200, (K50+(K53+200))/2, (K50+(K53-200))/2)</f>
        <v>33.305899999999994</v>
      </c>
      <c r="P50">
        <f>(L50+(400-L53))/2</f>
        <v>100.09165</v>
      </c>
      <c r="Q50">
        <f>J50*SIN(P50/$B$14)</f>
        <v>34.207764551344624</v>
      </c>
      <c r="R50">
        <f>Q50*(1+$C$13/1000000)</f>
        <v>34.208233214202352</v>
      </c>
      <c r="S50">
        <f t="shared" ref="S50:S51" si="11">$F$2+R50* COS(O50/$B$14)</f>
        <v>79.63256676783331</v>
      </c>
      <c r="T50">
        <f t="shared" si="10"/>
        <v>67.091348875590768</v>
      </c>
      <c r="U50" s="45">
        <v>7</v>
      </c>
      <c r="V50" s="46">
        <f>($S$5-S50)*1000</f>
        <v>-15.792204631594586</v>
      </c>
      <c r="W50" s="46">
        <f>($T$5-T50)*1000</f>
        <v>-2.443086529183347</v>
      </c>
    </row>
    <row r="51" spans="8:23">
      <c r="H51" s="48"/>
      <c r="I51" s="21" t="s">
        <v>28</v>
      </c>
      <c r="J51" s="30">
        <v>36.517099999999999</v>
      </c>
      <c r="K51" s="33">
        <v>56.895099999999999</v>
      </c>
      <c r="L51" s="36">
        <v>99.958100000000002</v>
      </c>
      <c r="M51" s="18"/>
      <c r="N51">
        <f>(J51+J52)/2</f>
        <v>36.516849999999998</v>
      </c>
      <c r="O51">
        <f>IF(K52&lt;200, (K51+(K52+200))/2, (K51+(K52-200))/2)</f>
        <v>56.894650000000006</v>
      </c>
      <c r="P51">
        <f>(L51+(400-L52))/2</f>
        <v>99.956700000000012</v>
      </c>
      <c r="Q51">
        <f>J51*SIN(P51/$B$14)</f>
        <v>36.517091553402196</v>
      </c>
      <c r="R51">
        <f>Q51*(1+$C$13/1000000)</f>
        <v>36.517591855152624</v>
      </c>
      <c r="S51">
        <f t="shared" si="11"/>
        <v>72.879486688852836</v>
      </c>
      <c r="T51">
        <f t="shared" si="10"/>
        <v>78.461616323640428</v>
      </c>
      <c r="U51" s="45">
        <v>8</v>
      </c>
      <c r="V51" s="46">
        <f>($S$6-S51)*1000</f>
        <v>0.6213708922615524</v>
      </c>
      <c r="W51" s="46">
        <f>($T$6-T51)*1000</f>
        <v>-0.37145678645345015</v>
      </c>
    </row>
    <row r="52" spans="8:23">
      <c r="H52" s="48"/>
      <c r="I52" s="21" t="s">
        <v>28</v>
      </c>
      <c r="J52" s="30">
        <v>36.516599999999997</v>
      </c>
      <c r="K52" s="33">
        <v>256.89420000000001</v>
      </c>
      <c r="L52" s="36">
        <v>300.04469999999998</v>
      </c>
      <c r="M52" s="43">
        <v>8</v>
      </c>
      <c r="N52" s="17">
        <f>(J52-J51)*1000</f>
        <v>-0.50000000000238742</v>
      </c>
      <c r="O52" s="17">
        <f>(K52-K51-200)*10000</f>
        <v>-9.0000000000145519</v>
      </c>
      <c r="P52" s="24">
        <f>(-L52-L51+400)*10000</f>
        <v>-27.999999999792635</v>
      </c>
    </row>
    <row r="53" spans="8:23">
      <c r="H53" s="48"/>
      <c r="I53" s="21" t="s">
        <v>24</v>
      </c>
      <c r="J53" s="30">
        <v>34.207599999999999</v>
      </c>
      <c r="K53" s="33">
        <v>233.30529999999999</v>
      </c>
      <c r="L53" s="36">
        <v>299.90989999999999</v>
      </c>
      <c r="M53" s="43">
        <v>7</v>
      </c>
      <c r="N53" s="17">
        <f>(J53-J50)*1000</f>
        <v>-0.19999999999953388</v>
      </c>
      <c r="O53" s="17">
        <f>(K53-K50-200)*10000</f>
        <v>-12.000000000114142</v>
      </c>
      <c r="P53" s="17">
        <f>(-L53-L50+400)*10000</f>
        <v>-31.000000000176442</v>
      </c>
    </row>
    <row r="54" spans="8:23">
      <c r="H54" s="48"/>
      <c r="I54" s="21" t="s">
        <v>20</v>
      </c>
      <c r="J54" s="30">
        <v>33.031700000000001</v>
      </c>
      <c r="K54" s="33">
        <v>212.2132</v>
      </c>
      <c r="L54" s="36">
        <v>299.82690000000002</v>
      </c>
      <c r="M54" s="43">
        <v>6</v>
      </c>
      <c r="N54" s="17">
        <f>(J54-J49)*1000</f>
        <v>-0.50000000000238742</v>
      </c>
      <c r="O54" s="17">
        <f>(K54-K49-200)*10000</f>
        <v>-14.999999999929514</v>
      </c>
      <c r="P54" s="17">
        <f>(400-L54-L49)*10000</f>
        <v>-32.000000000209639</v>
      </c>
    </row>
    <row r="55" spans="8:23">
      <c r="H55" s="49"/>
      <c r="I55" s="22" t="s">
        <v>16</v>
      </c>
      <c r="J55" s="31">
        <v>27.085100000000001</v>
      </c>
      <c r="K55" s="34">
        <v>161.24940000000001</v>
      </c>
      <c r="L55" s="39">
        <v>300.19</v>
      </c>
      <c r="M55" s="43">
        <v>5</v>
      </c>
      <c r="N55" s="17">
        <f>(J55-J48)*1000</f>
        <v>-0.39999999999906777</v>
      </c>
      <c r="O55" s="17">
        <f>(K55-K48+200)*10000</f>
        <v>-10.000000000047748</v>
      </c>
      <c r="P55" s="17">
        <f>(400-L55-L48)*10000</f>
        <v>-32.999999999958618</v>
      </c>
    </row>
    <row r="56" spans="8:23">
      <c r="H56" s="25"/>
      <c r="I56" s="21"/>
      <c r="J56" s="30"/>
      <c r="K56" s="33"/>
      <c r="L56" s="36"/>
      <c r="M56" s="18"/>
    </row>
    <row r="57" spans="8:23">
      <c r="H57" s="47">
        <v>7</v>
      </c>
      <c r="I57" s="20" t="s">
        <v>16</v>
      </c>
      <c r="J57" s="29">
        <v>27.0855</v>
      </c>
      <c r="K57" s="32">
        <v>361.24930000000001</v>
      </c>
      <c r="L57" s="35">
        <v>99.813599999999994</v>
      </c>
      <c r="M57" s="18"/>
      <c r="N57">
        <f>(J57+J64)/2</f>
        <v>27.0853</v>
      </c>
      <c r="O57">
        <f>IF(K64&lt;200, (K57+(K64+200))/2, (K57+(K64-200))/2)</f>
        <v>361.24869999999999</v>
      </c>
      <c r="P57">
        <f>(L57+(400-L64))/2</f>
        <v>99.811650000000014</v>
      </c>
      <c r="Q57">
        <f>J57*SIN(P57/$B$14)</f>
        <v>27.085381456554011</v>
      </c>
      <c r="R57">
        <f>Q57*(1+$C$13/1000000)</f>
        <v>27.085752539331342</v>
      </c>
      <c r="S57">
        <f>$F$2+R57* COS(O57/$B$14)</f>
        <v>72.220874221340978</v>
      </c>
      <c r="T57">
        <f>$F$3+R57* SIN(O57/$B$14)</f>
        <v>34.512239042997905</v>
      </c>
      <c r="U57" s="45">
        <v>5</v>
      </c>
      <c r="V57" s="46">
        <f>($S$3-S57)*1000</f>
        <v>-0.17955893801513412</v>
      </c>
      <c r="W57" s="46">
        <f>($T$3-T57)*1000</f>
        <v>-8.2292013090068394E-2</v>
      </c>
    </row>
    <row r="58" spans="8:23">
      <c r="H58" s="48"/>
      <c r="I58" s="21" t="s">
        <v>20</v>
      </c>
      <c r="J58" s="30">
        <v>33.043500000000002</v>
      </c>
      <c r="K58" s="33">
        <v>12.2166</v>
      </c>
      <c r="L58" s="36">
        <v>100.1763</v>
      </c>
      <c r="M58" s="18"/>
      <c r="N58">
        <f>(J58+J63)/2</f>
        <v>33.043350000000004</v>
      </c>
      <c r="O58">
        <f>IF(K63&lt;200, (K58+(K63+200))/2, (K58+(K63-200))/2)</f>
        <v>12.215850000000003</v>
      </c>
      <c r="P58">
        <f>(L58+(400-L63))/2</f>
        <v>100.17450000000001</v>
      </c>
      <c r="Q58">
        <f>J58*SIN(P58/$B$14)</f>
        <v>33.043375867245906</v>
      </c>
      <c r="R58">
        <f>Q58*(1+$C$13/1000000)</f>
        <v>33.043828577417585</v>
      </c>
      <c r="S58">
        <f>$F$2+R58* COS(O58/$B$14)</f>
        <v>82.437351316923724</v>
      </c>
      <c r="T58">
        <f t="shared" ref="T58:T60" si="12">$F$3+R58* SIN(O58/$B$14)</f>
        <v>56.30181296106332</v>
      </c>
      <c r="U58" s="45">
        <v>6</v>
      </c>
      <c r="V58" s="46">
        <f>($S$4-S58)*1000</f>
        <v>-12.630095603270775</v>
      </c>
      <c r="W58" s="46">
        <f>($T$4-T58)*1000</f>
        <v>6.7963893451903346</v>
      </c>
    </row>
    <row r="59" spans="8:23">
      <c r="H59" s="48"/>
      <c r="I59" s="21" t="s">
        <v>24</v>
      </c>
      <c r="J59" s="30">
        <v>34.198099999999997</v>
      </c>
      <c r="K59" s="33">
        <v>33.310200000000002</v>
      </c>
      <c r="L59" s="36">
        <v>100.0934</v>
      </c>
      <c r="M59" s="18"/>
      <c r="N59">
        <f>(J59+J62)/2</f>
        <v>34.197999999999993</v>
      </c>
      <c r="O59">
        <f>IF(K62&lt;200, (K59+(K62+200))/2, (K59+(K62-200))/2)</f>
        <v>33.309650000000005</v>
      </c>
      <c r="P59">
        <f>(L59+(400-L62))/2</f>
        <v>100.09179999999999</v>
      </c>
      <c r="Q59">
        <f>J59*SIN(P59/$B$14)</f>
        <v>34.198064445299593</v>
      </c>
      <c r="R59">
        <f>Q59*(1+$C$13/1000000)</f>
        <v>34.198532975261195</v>
      </c>
      <c r="S59">
        <f t="shared" ref="S59:S60" si="13">$F$2+R59* COS(O59/$B$14)</f>
        <v>79.623157495782323</v>
      </c>
      <c r="T59">
        <f t="shared" si="12"/>
        <v>67.088247354252076</v>
      </c>
      <c r="U59" s="45">
        <v>7</v>
      </c>
      <c r="V59" s="46">
        <f>($S$5-S59)*1000</f>
        <v>-6.3829325806068482</v>
      </c>
      <c r="W59" s="46">
        <f>($T$5-T59)*1000</f>
        <v>0.65843480950888988</v>
      </c>
    </row>
    <row r="60" spans="8:23">
      <c r="H60" s="48"/>
      <c r="I60" s="21" t="s">
        <v>28</v>
      </c>
      <c r="J60" s="30">
        <v>36.517099999999999</v>
      </c>
      <c r="K60" s="33">
        <v>56.895099999999999</v>
      </c>
      <c r="L60" s="36">
        <v>99.957899999999995</v>
      </c>
      <c r="M60" s="18"/>
      <c r="N60">
        <f>(J60+J61)/2</f>
        <v>36.5169</v>
      </c>
      <c r="O60">
        <f>IF(K61&lt;200, (K60+(K61+200))/2, (K60+(K61-200))/2)</f>
        <v>56.894200000000005</v>
      </c>
      <c r="P60">
        <f>(L60+(400-L61))/2</f>
        <v>99.956549999999993</v>
      </c>
      <c r="Q60">
        <f>J60*SIN(P60/$B$14)</f>
        <v>36.517091494779372</v>
      </c>
      <c r="R60">
        <f>Q60*(1+$C$13/1000000)</f>
        <v>36.517591796528997</v>
      </c>
      <c r="S60">
        <f t="shared" si="13"/>
        <v>72.879687834861954</v>
      </c>
      <c r="T60">
        <f t="shared" si="12"/>
        <v>78.461454551677278</v>
      </c>
      <c r="U60" s="45">
        <v>8</v>
      </c>
      <c r="V60" s="46">
        <f>($S$6-S60)*1000</f>
        <v>0.42022488314330531</v>
      </c>
      <c r="W60" s="46">
        <f>($T$6-T60)*1000</f>
        <v>-0.20968482330374627</v>
      </c>
    </row>
    <row r="61" spans="8:23">
      <c r="H61" s="48"/>
      <c r="I61" s="21" t="s">
        <v>28</v>
      </c>
      <c r="J61" s="30">
        <v>36.5167</v>
      </c>
      <c r="K61" s="33">
        <v>256.89330000000001</v>
      </c>
      <c r="L61" s="36">
        <v>300.04480000000001</v>
      </c>
      <c r="M61" s="43">
        <v>8</v>
      </c>
      <c r="N61" s="17">
        <f>(J61-J60)*1000</f>
        <v>-0.39999999999906777</v>
      </c>
      <c r="O61" s="17">
        <f>(K61-K60-200)*10000</f>
        <v>-18.000000000029104</v>
      </c>
      <c r="P61" s="24">
        <f>(-L61-L60+400)*10000</f>
        <v>-27.000000000043656</v>
      </c>
    </row>
    <row r="62" spans="8:23">
      <c r="H62" s="48"/>
      <c r="I62" s="21" t="s">
        <v>24</v>
      </c>
      <c r="J62" s="30">
        <v>34.197899999999997</v>
      </c>
      <c r="K62" s="33">
        <v>233.3091</v>
      </c>
      <c r="L62" s="36">
        <v>299.90980000000002</v>
      </c>
      <c r="M62" s="43">
        <v>7</v>
      </c>
      <c r="N62" s="17">
        <f>(J62-J59)*1000</f>
        <v>-0.19999999999953388</v>
      </c>
      <c r="O62" s="17">
        <f>(K62-K59-200)*10000</f>
        <v>-11.000000000080945</v>
      </c>
      <c r="P62" s="17">
        <f>(-L62-L59+400)*10000</f>
        <v>-31.999999999925421</v>
      </c>
    </row>
    <row r="63" spans="8:23">
      <c r="H63" s="48"/>
      <c r="I63" s="21" t="s">
        <v>20</v>
      </c>
      <c r="J63" s="30">
        <v>33.043199999999999</v>
      </c>
      <c r="K63" s="33">
        <v>212.21510000000001</v>
      </c>
      <c r="L63" s="36">
        <v>299.82729999999998</v>
      </c>
      <c r="M63" s="43">
        <v>6</v>
      </c>
      <c r="N63" s="17">
        <f>(J63-J58)*1000</f>
        <v>-0.30000000000285354</v>
      </c>
      <c r="O63" s="17">
        <f>(K63-K58-200)*10000</f>
        <v>-14.999999999929514</v>
      </c>
      <c r="P63" s="17">
        <f>(400-L63-L58)*10000</f>
        <v>-35.999999999773991</v>
      </c>
    </row>
    <row r="64" spans="8:23">
      <c r="H64" s="49"/>
      <c r="I64" s="22" t="s">
        <v>16</v>
      </c>
      <c r="J64" s="31">
        <v>27.085100000000001</v>
      </c>
      <c r="K64" s="34">
        <v>161.24809999999999</v>
      </c>
      <c r="L64" s="39">
        <v>300.19029999999998</v>
      </c>
      <c r="M64" s="43">
        <v>5</v>
      </c>
      <c r="N64" s="17">
        <f>(J64-J57)*1000</f>
        <v>-0.39999999999906777</v>
      </c>
      <c r="O64" s="17">
        <f>(K64-K57+200)*10000</f>
        <v>-12.000000000114142</v>
      </c>
      <c r="P64" s="17">
        <f>(400-L64-L57)*10000</f>
        <v>-38.999999999731472</v>
      </c>
    </row>
    <row r="65" spans="8:23">
      <c r="H65" s="25"/>
      <c r="I65" s="21"/>
      <c r="J65" s="30"/>
      <c r="K65" s="33"/>
      <c r="L65" s="36"/>
      <c r="M65" s="18"/>
    </row>
    <row r="66" spans="8:23">
      <c r="H66" s="47">
        <v>8</v>
      </c>
      <c r="I66" s="20" t="s">
        <v>16</v>
      </c>
      <c r="J66" s="29">
        <v>27.0853</v>
      </c>
      <c r="K66" s="32">
        <v>361.24950000000001</v>
      </c>
      <c r="L66" s="35">
        <v>99.813699999999997</v>
      </c>
      <c r="M66" s="18"/>
      <c r="N66">
        <f>(J66+J73)/2</f>
        <v>27.085100000000001</v>
      </c>
      <c r="O66">
        <f>IF(K73&lt;200, (K66+(K73+200))/2, (K66+(K73-200))/2)</f>
        <v>361.24885</v>
      </c>
      <c r="P66">
        <f>(L66+(400-L73))/2</f>
        <v>99.811549999999983</v>
      </c>
      <c r="Q66">
        <f>J66*SIN(P66/$B$14)</f>
        <v>27.085181331521234</v>
      </c>
      <c r="R66">
        <f>Q66*(1+$C$13/1000000)</f>
        <v>27.085552411556755</v>
      </c>
      <c r="S66">
        <f>$F$2+R66* COS(O66/$B$14)</f>
        <v>72.220746530408277</v>
      </c>
      <c r="T66">
        <f>$F$3+R66* SIN(O66/$B$14)</f>
        <v>34.512405833360162</v>
      </c>
      <c r="U66" s="45">
        <v>5</v>
      </c>
      <c r="V66" s="46">
        <f>($S$3-S66)*1000</f>
        <v>-5.1868005314759102E-2</v>
      </c>
      <c r="W66" s="46">
        <f>($T$3-T66)*1000</f>
        <v>-0.24908237534759792</v>
      </c>
    </row>
    <row r="67" spans="8:23">
      <c r="H67" s="48"/>
      <c r="I67" s="21" t="s">
        <v>20</v>
      </c>
      <c r="J67" s="30">
        <v>33.017899999999997</v>
      </c>
      <c r="K67" s="33">
        <v>12.2331</v>
      </c>
      <c r="L67" s="36">
        <v>100.1773</v>
      </c>
      <c r="M67" s="18"/>
      <c r="N67">
        <f>(J67+J72)/2</f>
        <v>33.017699999999998</v>
      </c>
      <c r="O67">
        <f>IF(K72&lt;200, (K67+(K72+200))/2, (K67+(K72-200))/2)</f>
        <v>12.232499999999998</v>
      </c>
      <c r="P67">
        <f>(L67+(400-L72))/2</f>
        <v>100.17570000000001</v>
      </c>
      <c r="Q67">
        <f>J67*SIN(P67/$B$14)</f>
        <v>33.017774251604138</v>
      </c>
      <c r="R67">
        <f>Q67*(1+$C$13/1000000)</f>
        <v>33.018226611021348</v>
      </c>
      <c r="S67">
        <f>$F$2+R67* COS(O67/$B$14)</f>
        <v>82.410571249415568</v>
      </c>
      <c r="T67">
        <f t="shared" ref="T67:T69" si="14">$F$3+R67* SIN(O67/$B$14)</f>
        <v>56.305407189334858</v>
      </c>
      <c r="U67" s="45">
        <v>6</v>
      </c>
      <c r="V67" s="46">
        <f>($S$4-S67)*1000</f>
        <v>14.149971904885206</v>
      </c>
      <c r="W67" s="46">
        <f>($T$4-T67)*1000</f>
        <v>3.2021610736521211</v>
      </c>
    </row>
    <row r="68" spans="8:23">
      <c r="H68" s="48"/>
      <c r="I68" s="21" t="s">
        <v>24</v>
      </c>
      <c r="J68" s="30">
        <v>34.183599999999998</v>
      </c>
      <c r="K68" s="33">
        <v>33.316000000000003</v>
      </c>
      <c r="L68" s="36">
        <v>100.0937</v>
      </c>
      <c r="M68" s="18"/>
      <c r="N68">
        <f>(J68+J71)/2</f>
        <v>34.183450000000001</v>
      </c>
      <c r="O68">
        <f>IF(K71&lt;200, (K68+(K71+200))/2, (K68+(K71-200))/2)</f>
        <v>33.3155</v>
      </c>
      <c r="P68">
        <f>(L68+(400-L71))/2</f>
        <v>100.09184999999999</v>
      </c>
      <c r="Q68">
        <f>J68*SIN(P68/$B$14)</f>
        <v>34.183564421650068</v>
      </c>
      <c r="R68">
        <f>Q68*(1+$C$13/1000000)</f>
        <v>34.184032752954359</v>
      </c>
      <c r="S68">
        <f t="shared" ref="S68:S69" si="15">$F$2+R68* COS(O68/$B$14)</f>
        <v>79.609027513252954</v>
      </c>
      <c r="T68">
        <f t="shared" si="14"/>
        <v>67.083722807821658</v>
      </c>
      <c r="U68" s="45">
        <v>7</v>
      </c>
      <c r="V68" s="46">
        <f>($S$5-S68)*1000</f>
        <v>7.7470499487617417</v>
      </c>
      <c r="W68" s="46">
        <f>($T$5-T68)*1000</f>
        <v>5.182981239926221</v>
      </c>
    </row>
    <row r="69" spans="8:23">
      <c r="H69" s="48"/>
      <c r="I69" s="21" t="s">
        <v>28</v>
      </c>
      <c r="J69" s="30">
        <v>36.517299999999999</v>
      </c>
      <c r="K69" s="33">
        <v>56.8947</v>
      </c>
      <c r="L69" s="36">
        <v>99.957800000000006</v>
      </c>
      <c r="M69" s="18"/>
      <c r="N69">
        <f>(J69+J70)/2</f>
        <v>36.516999999999996</v>
      </c>
      <c r="O69">
        <f>IF(K70&lt;200, (K69+(K70+200))/2, (K69+(K70-200))/2)</f>
        <v>56.894100000000009</v>
      </c>
      <c r="P69">
        <f>(L69+(400-L70))/2</f>
        <v>99.956450000000018</v>
      </c>
      <c r="Q69">
        <f>J69*SIN(P69/$B$14)</f>
        <v>36.517291455538057</v>
      </c>
      <c r="R69">
        <f>Q69*(1+$C$13/1000000)</f>
        <v>36.517791760027244</v>
      </c>
      <c r="S69">
        <f t="shared" si="15"/>
        <v>72.879857827115359</v>
      </c>
      <c r="T69">
        <f t="shared" si="14"/>
        <v>78.461574461714193</v>
      </c>
      <c r="U69" s="45">
        <v>8</v>
      </c>
      <c r="V69" s="46">
        <f>($S$6-S69)*1000</f>
        <v>0.25023262973888905</v>
      </c>
      <c r="W69" s="46">
        <f>($T$6-T69)*1000</f>
        <v>-0.32959486021866269</v>
      </c>
    </row>
    <row r="70" spans="8:23">
      <c r="H70" s="48"/>
      <c r="I70" s="21" t="s">
        <v>28</v>
      </c>
      <c r="J70" s="30">
        <v>36.5167</v>
      </c>
      <c r="K70" s="33">
        <v>256.89350000000002</v>
      </c>
      <c r="L70" s="36">
        <v>300.04489999999998</v>
      </c>
      <c r="M70" s="43">
        <v>8</v>
      </c>
      <c r="N70" s="17">
        <f>(J70-J69)*1000</f>
        <v>-0.59999999999860165</v>
      </c>
      <c r="O70" s="17">
        <f>(K70-K69-200)*10000</f>
        <v>-11.999999999829924</v>
      </c>
      <c r="P70" s="24">
        <f>(-L70-L69+400)*10000</f>
        <v>-27.000000000043656</v>
      </c>
    </row>
    <row r="71" spans="8:23">
      <c r="H71" s="48"/>
      <c r="I71" s="21" t="s">
        <v>24</v>
      </c>
      <c r="J71" s="30">
        <v>34.183300000000003</v>
      </c>
      <c r="K71" s="33">
        <v>233.315</v>
      </c>
      <c r="L71" s="36">
        <v>299.91000000000003</v>
      </c>
      <c r="M71" s="43">
        <v>7</v>
      </c>
      <c r="N71" s="17">
        <f>(J71-J68)*1000</f>
        <v>-0.29999999999574811</v>
      </c>
      <c r="O71" s="17">
        <f>(K71-K68-200)*10000</f>
        <v>-10.000000000047748</v>
      </c>
      <c r="P71" s="17">
        <f>(-L71-L68+400)*10000</f>
        <v>-37.000000000375621</v>
      </c>
    </row>
    <row r="72" spans="8:23">
      <c r="H72" s="48"/>
      <c r="I72" s="21" t="s">
        <v>20</v>
      </c>
      <c r="J72" s="30">
        <v>33.017499999999998</v>
      </c>
      <c r="K72" s="33">
        <v>212.2319</v>
      </c>
      <c r="L72" s="36">
        <v>299.82589999999999</v>
      </c>
      <c r="M72" s="43">
        <v>6</v>
      </c>
      <c r="N72" s="17">
        <f>(J72-J67)*1000</f>
        <v>-0.39999999999906777</v>
      </c>
      <c r="O72" s="17">
        <f>(K72-K67-200)*10000</f>
        <v>-12.000000000114142</v>
      </c>
      <c r="P72" s="17">
        <f>(400-L72-L67)*10000</f>
        <v>-31.999999999925421</v>
      </c>
    </row>
    <row r="73" spans="8:23">
      <c r="H73" s="49"/>
      <c r="I73" s="22" t="s">
        <v>16</v>
      </c>
      <c r="J73" s="31">
        <v>27.084900000000001</v>
      </c>
      <c r="K73" s="34">
        <v>161.2482</v>
      </c>
      <c r="L73" s="39">
        <v>300.19060000000002</v>
      </c>
      <c r="M73" s="43">
        <v>5</v>
      </c>
      <c r="N73" s="17">
        <f>(J73-J66)*1000</f>
        <v>-0.39999999999906777</v>
      </c>
      <c r="O73" s="17">
        <f>(K73-K66+200)*10000</f>
        <v>-13.000000000147338</v>
      </c>
      <c r="P73" s="17">
        <f>(400-L73-L66)*10000</f>
        <v>-43.000000000148475</v>
      </c>
    </row>
    <row r="74" spans="8:23">
      <c r="H74" s="25"/>
      <c r="I74" s="21"/>
      <c r="J74" s="30"/>
      <c r="K74" s="33"/>
      <c r="L74" s="36"/>
      <c r="M74" s="18"/>
    </row>
    <row r="75" spans="8:23">
      <c r="H75" s="47">
        <v>9</v>
      </c>
      <c r="I75" s="20" t="s">
        <v>16</v>
      </c>
      <c r="J75" s="29">
        <v>27.0853</v>
      </c>
      <c r="K75" s="32">
        <v>361.24950000000001</v>
      </c>
      <c r="L75" s="35">
        <v>99.813699999999997</v>
      </c>
      <c r="M75" s="18"/>
      <c r="N75">
        <f>(J75+J82)/2</f>
        <v>27.085149999999999</v>
      </c>
      <c r="O75">
        <f>IF(K82&lt;200, (K75+(K82+200))/2, (K75+(K82-200))/2)</f>
        <v>361.24889999999999</v>
      </c>
      <c r="P75">
        <f>(L75+(400-L82))/2</f>
        <v>99.811499999999995</v>
      </c>
      <c r="Q75">
        <f>J75*SIN(P75/$B$14)</f>
        <v>27.085181268542126</v>
      </c>
      <c r="R75">
        <f>Q75*(1+$C$13/1000000)</f>
        <v>27.085552348576787</v>
      </c>
      <c r="S75">
        <f>$F$2+R75* COS(O75/$B$14)</f>
        <v>72.22075864266121</v>
      </c>
      <c r="T75">
        <f>$F$3+R75* SIN(O75/$B$14)</f>
        <v>34.512423321510532</v>
      </c>
      <c r="U75" s="45">
        <v>5</v>
      </c>
      <c r="V75" s="46">
        <f>($S$3-S75)*1000</f>
        <v>-6.3980258246942867E-2</v>
      </c>
      <c r="W75" s="46">
        <f>($T$3-T75)*1000</f>
        <v>-0.26657052571721351</v>
      </c>
    </row>
    <row r="76" spans="8:23">
      <c r="H76" s="48"/>
      <c r="I76" s="21" t="s">
        <v>20</v>
      </c>
      <c r="J76" s="30">
        <v>33.024700000000003</v>
      </c>
      <c r="K76" s="33">
        <v>12.2166</v>
      </c>
      <c r="L76" s="36">
        <v>100.1769</v>
      </c>
      <c r="M76" s="18"/>
      <c r="N76">
        <f>(J76+J81)/2</f>
        <v>33.024550000000005</v>
      </c>
      <c r="O76">
        <f>IF(K81&lt;200, (K76+(K81+200))/2, (K76+(K81-200))/2)</f>
        <v>12.216049999999996</v>
      </c>
      <c r="P76">
        <f>(L76+(400-L81))/2</f>
        <v>100.17519999999999</v>
      </c>
      <c r="Q76">
        <f>J76*SIN(P76/$B$14)</f>
        <v>33.024574940534244</v>
      </c>
      <c r="R76">
        <f>Q76*(1+$C$13/1000000)</f>
        <v>33.025027393124169</v>
      </c>
      <c r="S76">
        <f>$F$2+R76* COS(O76/$B$14)</f>
        <v>82.418875417724934</v>
      </c>
      <c r="T76">
        <f t="shared" ref="T76:T78" si="16">$F$3+R76* SIN(O76/$B$14)</f>
        <v>56.298329220248171</v>
      </c>
      <c r="U76" s="45">
        <v>6</v>
      </c>
      <c r="V76" s="46">
        <f>($S$4-S76)*1000</f>
        <v>5.8458035955197829</v>
      </c>
      <c r="W76" s="46">
        <f>($T$4-T76)*1000</f>
        <v>10.28013016033924</v>
      </c>
    </row>
    <row r="77" spans="8:23">
      <c r="H77" s="48"/>
      <c r="I77" s="21" t="s">
        <v>24</v>
      </c>
      <c r="J77" s="30">
        <v>34.200600000000001</v>
      </c>
      <c r="K77" s="33">
        <v>33.3217</v>
      </c>
      <c r="L77" s="36">
        <v>100.09350000000001</v>
      </c>
      <c r="M77" s="18"/>
      <c r="N77">
        <f>(J77+J80)/2</f>
        <v>34.200400000000002</v>
      </c>
      <c r="O77">
        <f>IF(K80&lt;200, (K77+(K80+200))/2, (K77+(K80-200))/2)</f>
        <v>33.321100000000001</v>
      </c>
      <c r="P77">
        <f>(L77+(400-L80))/2</f>
        <v>100.09184999999999</v>
      </c>
      <c r="Q77">
        <f>J77*SIN(P77/$B$14)</f>
        <v>34.200564403956442</v>
      </c>
      <c r="R77">
        <f>Q77*(1+$C$13/1000000)</f>
        <v>34.201032968168676</v>
      </c>
      <c r="S77">
        <f t="shared" ref="S77:S78" si="17">$F$2+R77* COS(O77/$B$14)</f>
        <v>79.622248887315664</v>
      </c>
      <c r="T77">
        <f t="shared" si="16"/>
        <v>67.094824566157044</v>
      </c>
      <c r="U77" s="45">
        <v>7</v>
      </c>
      <c r="V77" s="46">
        <f>($S$5-S77)*1000</f>
        <v>-5.4743241139476595</v>
      </c>
      <c r="W77" s="46">
        <f>($T$5-T77)*1000</f>
        <v>-5.9187770954594043</v>
      </c>
    </row>
    <row r="78" spans="8:23">
      <c r="H78" s="48"/>
      <c r="I78" s="21" t="s">
        <v>28</v>
      </c>
      <c r="J78" s="30">
        <v>36.517200000000003</v>
      </c>
      <c r="K78" s="33">
        <v>56.895000000000003</v>
      </c>
      <c r="L78" s="36">
        <v>99.957700000000003</v>
      </c>
      <c r="M78" s="18"/>
      <c r="N78">
        <f>(J78+J79)/2</f>
        <v>36.516950000000001</v>
      </c>
      <c r="O78">
        <f>IF(K79&lt;200, (K78+(K79+200))/2, (K78+(K79-200))/2)</f>
        <v>56.894350000000017</v>
      </c>
      <c r="P78">
        <f>(L78+(400-L79))/2</f>
        <v>99.956500000000005</v>
      </c>
      <c r="Q78">
        <f>J78*SIN(P78/$B$14)</f>
        <v>36.517191475170037</v>
      </c>
      <c r="R78">
        <f>Q78*(1+$C$13/1000000)</f>
        <v>36.517691778289439</v>
      </c>
      <c r="S78">
        <f t="shared" si="17"/>
        <v>72.879683416343809</v>
      </c>
      <c r="T78">
        <f t="shared" si="16"/>
        <v>78.46158638554833</v>
      </c>
      <c r="U78" s="45">
        <v>8</v>
      </c>
      <c r="V78" s="46">
        <f>($S$6-S78)*1000</f>
        <v>0.42464340128844924</v>
      </c>
      <c r="W78" s="46">
        <f>($T$6-T78)*1000</f>
        <v>-0.34151869435561366</v>
      </c>
    </row>
    <row r="79" spans="8:23">
      <c r="H79" s="48"/>
      <c r="I79" s="21" t="s">
        <v>28</v>
      </c>
      <c r="J79" s="30">
        <v>36.5167</v>
      </c>
      <c r="K79" s="33">
        <v>256.89370000000002</v>
      </c>
      <c r="L79" s="36">
        <v>300.04469999999998</v>
      </c>
      <c r="M79" s="43">
        <v>8</v>
      </c>
      <c r="N79" s="17">
        <f>(J79-J78)*1000</f>
        <v>-0.50000000000238742</v>
      </c>
      <c r="O79" s="17">
        <f>(K79-K78-200)*10000</f>
        <v>-12.999999999863121</v>
      </c>
      <c r="P79" s="24">
        <f>(-L79-L78+400)*10000</f>
        <v>-23.999999999659849</v>
      </c>
    </row>
    <row r="80" spans="8:23">
      <c r="H80" s="48"/>
      <c r="I80" s="21" t="s">
        <v>24</v>
      </c>
      <c r="J80" s="30">
        <v>34.200200000000002</v>
      </c>
      <c r="K80" s="33">
        <v>233.32050000000001</v>
      </c>
      <c r="L80" s="36">
        <v>299.90980000000002</v>
      </c>
      <c r="M80" s="43">
        <v>7</v>
      </c>
      <c r="N80" s="17">
        <f>(J80-J77)*1000</f>
        <v>-0.39999999999906777</v>
      </c>
      <c r="O80" s="17">
        <f>(K80-K77-200)*10000</f>
        <v>-11.999999999829924</v>
      </c>
      <c r="P80" s="17">
        <f>(-L80-L77+400)*10000</f>
        <v>-33.000000000242835</v>
      </c>
    </row>
    <row r="81" spans="8:23">
      <c r="H81" s="48"/>
      <c r="I81" s="21" t="s">
        <v>20</v>
      </c>
      <c r="J81" s="30">
        <v>33.0244</v>
      </c>
      <c r="K81" s="33">
        <v>212.21549999999999</v>
      </c>
      <c r="L81" s="36">
        <v>299.82650000000001</v>
      </c>
      <c r="M81" s="43">
        <v>6</v>
      </c>
      <c r="N81" s="17">
        <f>(J81-J76)*1000</f>
        <v>-0.30000000000285354</v>
      </c>
      <c r="O81" s="17">
        <f>(K81-K76-200)*10000</f>
        <v>-11.000000000080945</v>
      </c>
      <c r="P81" s="17">
        <f>(400-L81-L76)*10000</f>
        <v>-34.000000000133923</v>
      </c>
    </row>
    <row r="82" spans="8:23">
      <c r="H82" s="49"/>
      <c r="I82" s="22" t="s">
        <v>16</v>
      </c>
      <c r="J82" s="31">
        <v>27.085000000000001</v>
      </c>
      <c r="K82" s="34">
        <v>161.2483</v>
      </c>
      <c r="L82" s="39">
        <v>300.19069999999999</v>
      </c>
      <c r="M82" s="43">
        <v>5</v>
      </c>
      <c r="N82" s="17">
        <f>(J82-J75)*1000</f>
        <v>-0.29999999999930083</v>
      </c>
      <c r="O82" s="17">
        <f>(K82-K75+200)*10000</f>
        <v>-12.000000000114142</v>
      </c>
      <c r="P82" s="17">
        <f>(400-L82-L75)*10000</f>
        <v>-43.999999999897454</v>
      </c>
    </row>
    <row r="83" spans="8:23">
      <c r="H83" s="25"/>
      <c r="I83" s="21"/>
      <c r="J83" s="30"/>
      <c r="K83" s="33"/>
      <c r="L83" s="36"/>
      <c r="M83" s="18"/>
    </row>
    <row r="84" spans="8:23">
      <c r="H84" s="47">
        <v>10</v>
      </c>
      <c r="I84" s="20" t="s">
        <v>16</v>
      </c>
      <c r="J84" s="29">
        <v>27.0853</v>
      </c>
      <c r="K84" s="32">
        <v>361.2491</v>
      </c>
      <c r="L84" s="35">
        <v>99.813699999999997</v>
      </c>
      <c r="M84" s="18"/>
      <c r="N84">
        <f>(J84+J91)/2</f>
        <v>27.085149999999999</v>
      </c>
      <c r="O84">
        <f>IF(K91&lt;200, (K84+(K91+200))/2, (K84+(K91-200))/2)</f>
        <v>361.24869999999999</v>
      </c>
      <c r="P84">
        <f>(L84+(400-L91))/2</f>
        <v>99.811350000000004</v>
      </c>
      <c r="Q84">
        <f>J84*SIN(P84/$B$14)</f>
        <v>27.085181079504547</v>
      </c>
      <c r="R84">
        <f>Q84*(1+$C$13/1000000)</f>
        <v>27.085552159536618</v>
      </c>
      <c r="S84">
        <f>$F$2+R84* COS(O84/$B$14)</f>
        <v>72.220709831807824</v>
      </c>
      <c r="T84">
        <f>$F$3+R84* SIN(O84/$B$14)</f>
        <v>34.512353621108915</v>
      </c>
      <c r="U84" s="45">
        <v>5</v>
      </c>
      <c r="V84" s="46">
        <f>($S$3-S84)*1000</f>
        <v>-1.5169404861126168E-2</v>
      </c>
      <c r="W84" s="46">
        <f>($T$3-T84)*1000</f>
        <v>-0.19687012409974614</v>
      </c>
    </row>
    <row r="85" spans="8:23">
      <c r="H85" s="48"/>
      <c r="I85" s="21" t="s">
        <v>20</v>
      </c>
      <c r="J85" s="30">
        <v>33.0306</v>
      </c>
      <c r="K85" s="33">
        <v>12.2089</v>
      </c>
      <c r="L85" s="36">
        <v>100.1765</v>
      </c>
      <c r="M85" s="18"/>
      <c r="N85">
        <f>(J85+J90)/2</f>
        <v>33.030450000000002</v>
      </c>
      <c r="O85">
        <f>IF(K90&lt;200, (K85+(K90+200))/2, (K85+(K90-200))/2)</f>
        <v>12.208550000000002</v>
      </c>
      <c r="P85">
        <f>(L85+(400-L90))/2</f>
        <v>100.17479999999999</v>
      </c>
      <c r="Q85">
        <f>J85*SIN(P85/$B$14)</f>
        <v>33.030475488689298</v>
      </c>
      <c r="R85">
        <f>Q85*(1+$C$13/1000000)</f>
        <v>33.030928022119575</v>
      </c>
      <c r="S85">
        <f>$F$2+R85* COS(O85/$B$14)</f>
        <v>82.425409656668279</v>
      </c>
      <c r="T85">
        <f t="shared" ref="T85:T87" si="18">$F$3+R85* SIN(O85/$B$14)</f>
        <v>56.295634566879507</v>
      </c>
      <c r="U85" s="45">
        <v>6</v>
      </c>
      <c r="V85" s="46">
        <f>($S$4-S85)*1000</f>
        <v>-0.68843534782558891</v>
      </c>
      <c r="W85" s="46">
        <f>($T$4-T85)*1000</f>
        <v>12.974783529003275</v>
      </c>
    </row>
    <row r="86" spans="8:23">
      <c r="H86" s="48"/>
      <c r="I86" s="21" t="s">
        <v>24</v>
      </c>
      <c r="J86" s="30">
        <v>34.175699999999999</v>
      </c>
      <c r="K86" s="33">
        <v>33.291600000000003</v>
      </c>
      <c r="L86" s="36">
        <v>100.0934</v>
      </c>
      <c r="M86" s="18"/>
      <c r="N86">
        <f>(J86+J89)/2</f>
        <v>34.1755</v>
      </c>
      <c r="O86">
        <f>IF(K89&lt;200, (K86+(K89+200))/2, (K86+(K89-200))/2)</f>
        <v>33.290950000000002</v>
      </c>
      <c r="P86">
        <f>(L86+(400-L89))/2</f>
        <v>100.09144999999999</v>
      </c>
      <c r="Q86">
        <f>J86*SIN(P86/$B$14)</f>
        <v>34.175664739008333</v>
      </c>
      <c r="R86">
        <f>Q86*(1+$C$13/1000000)</f>
        <v>34.176132962083159</v>
      </c>
      <c r="S86">
        <f t="shared" ref="S86:S87" si="19">$F$2+R86* COS(O86/$B$14)</f>
        <v>79.60876926830673</v>
      </c>
      <c r="T86">
        <f t="shared" si="18"/>
        <v>67.068358053959429</v>
      </c>
      <c r="U86" s="45">
        <v>7</v>
      </c>
      <c r="V86" s="46">
        <f>($S$5-S86)*1000</f>
        <v>8.0052948949855818</v>
      </c>
      <c r="W86" s="46">
        <f>($T$5-T86)*1000</f>
        <v>20.547735102155684</v>
      </c>
    </row>
    <row r="87" spans="8:23">
      <c r="H87" s="48"/>
      <c r="I87" s="21" t="s">
        <v>28</v>
      </c>
      <c r="J87" s="30">
        <v>36.517099999999999</v>
      </c>
      <c r="K87" s="33">
        <v>56.894399999999997</v>
      </c>
      <c r="L87" s="36">
        <v>99.957599999999999</v>
      </c>
      <c r="M87" s="18"/>
      <c r="N87">
        <f>(J87+J88)/2</f>
        <v>36.516849999999998</v>
      </c>
      <c r="O87">
        <f>IF(K88&lt;200, (K87+(K88+200))/2, (K87+(K88-200))/2)</f>
        <v>56.893950000000004</v>
      </c>
      <c r="P87">
        <f>(L87+(400-L88))/2</f>
        <v>99.956100000000021</v>
      </c>
      <c r="Q87">
        <f>J87*SIN(P87/$B$14)</f>
        <v>36.517091317694515</v>
      </c>
      <c r="R87">
        <f>Q87*(1+$C$13/1000000)</f>
        <v>36.51759161944171</v>
      </c>
      <c r="S87">
        <f t="shared" si="19"/>
        <v>72.87979949160362</v>
      </c>
      <c r="T87">
        <f t="shared" si="18"/>
        <v>78.461364565114138</v>
      </c>
      <c r="U87" s="45">
        <v>8</v>
      </c>
      <c r="V87" s="46">
        <f>($S$6-S87)*1000</f>
        <v>0.30856814147739442</v>
      </c>
      <c r="W87" s="46">
        <f>($T$6-T87)*1000</f>
        <v>-0.11969826016411389</v>
      </c>
    </row>
    <row r="88" spans="8:23">
      <c r="H88" s="48"/>
      <c r="I88" s="21" t="s">
        <v>28</v>
      </c>
      <c r="J88" s="30">
        <v>36.516599999999997</v>
      </c>
      <c r="K88" s="33">
        <v>256.89350000000002</v>
      </c>
      <c r="L88" s="36">
        <v>300.04539999999997</v>
      </c>
      <c r="M88" s="43">
        <v>8</v>
      </c>
      <c r="N88" s="17">
        <f>(J88-J87)*1000</f>
        <v>-0.50000000000238742</v>
      </c>
      <c r="O88" s="17">
        <f>(K88-K87-200)*10000</f>
        <v>-8.9999999997303348</v>
      </c>
      <c r="P88" s="24">
        <f>(-L88-L87+400)*10000</f>
        <v>-29.999999999859028</v>
      </c>
    </row>
    <row r="89" spans="8:23">
      <c r="H89" s="48"/>
      <c r="I89" s="21" t="s">
        <v>24</v>
      </c>
      <c r="J89" s="30">
        <v>34.1753</v>
      </c>
      <c r="K89" s="33">
        <v>233.2903</v>
      </c>
      <c r="L89" s="36">
        <v>299.91050000000001</v>
      </c>
      <c r="M89" s="43">
        <v>7</v>
      </c>
      <c r="N89" s="17">
        <f>(J89-J86)*1000</f>
        <v>-0.39999999999906777</v>
      </c>
      <c r="O89" s="17">
        <f>(K89-K86-200)*10000</f>
        <v>-13.000000000147338</v>
      </c>
      <c r="P89" s="17">
        <f>(-L89-L86+400)*10000</f>
        <v>-39.000000000442014</v>
      </c>
    </row>
    <row r="90" spans="8:23">
      <c r="H90" s="48"/>
      <c r="I90" s="21" t="s">
        <v>20</v>
      </c>
      <c r="J90" s="30">
        <v>33.030299999999997</v>
      </c>
      <c r="K90" s="33">
        <v>212.20820000000001</v>
      </c>
      <c r="L90" s="36">
        <v>299.82690000000002</v>
      </c>
      <c r="M90" s="43">
        <v>6</v>
      </c>
      <c r="N90" s="17">
        <f>(J90-J85)*1000</f>
        <v>-0.30000000000285354</v>
      </c>
      <c r="O90" s="17">
        <f>(K90-K85-200)*10000</f>
        <v>-6.9999999999481588</v>
      </c>
      <c r="P90" s="17">
        <f>(400-L90-L85)*10000</f>
        <v>-34.000000000276032</v>
      </c>
    </row>
    <row r="91" spans="8:23">
      <c r="H91" s="49"/>
      <c r="I91" s="22" t="s">
        <v>16</v>
      </c>
      <c r="J91" s="31">
        <v>27.085000000000001</v>
      </c>
      <c r="K91" s="34">
        <v>161.2483</v>
      </c>
      <c r="L91" s="39">
        <v>300.19099999999997</v>
      </c>
      <c r="M91" s="43">
        <v>5</v>
      </c>
      <c r="N91" s="17">
        <f>(J91-J84)*1000</f>
        <v>-0.29999999999930083</v>
      </c>
      <c r="O91" s="17">
        <f>(K91-K84+200)*10000</f>
        <v>-7.9999999999813554</v>
      </c>
      <c r="P91" s="17">
        <f>(400-L91-L84)*10000</f>
        <v>-46.999999999712827</v>
      </c>
    </row>
  </sheetData>
  <mergeCells count="10">
    <mergeCell ref="H84:H91"/>
    <mergeCell ref="H3:H10"/>
    <mergeCell ref="H12:H19"/>
    <mergeCell ref="H21:H28"/>
    <mergeCell ref="H30:H37"/>
    <mergeCell ref="H39:H46"/>
    <mergeCell ref="H48:H55"/>
    <mergeCell ref="H57:H64"/>
    <mergeCell ref="H66:H73"/>
    <mergeCell ref="H75:H8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7BBD-0053-482B-8EF7-23E3D2E52C89}">
  <dimension ref="B3:V4"/>
  <sheetViews>
    <sheetView workbookViewId="0">
      <selection activeCell="G12" sqref="G12"/>
    </sheetView>
  </sheetViews>
  <sheetFormatPr defaultRowHeight="15"/>
  <sheetData>
    <row r="3" spans="2:22">
      <c r="B3" s="13"/>
      <c r="C3" s="13"/>
      <c r="D3" s="13"/>
      <c r="E3" s="13"/>
      <c r="F3" s="13"/>
      <c r="G3" s="13"/>
      <c r="H3" s="13" t="s">
        <v>225</v>
      </c>
      <c r="I3" s="13">
        <v>63.661999999999999</v>
      </c>
      <c r="J3" s="13" t="s">
        <v>226</v>
      </c>
      <c r="K3" s="13">
        <v>1000.4</v>
      </c>
      <c r="L3" s="13" t="s">
        <v>227</v>
      </c>
      <c r="M3" s="13">
        <v>50</v>
      </c>
      <c r="N3" s="13"/>
      <c r="O3" s="13"/>
      <c r="P3" s="13"/>
      <c r="Q3" s="13"/>
      <c r="R3" s="13"/>
      <c r="S3" s="13"/>
      <c r="T3" s="13"/>
      <c r="U3" s="13"/>
      <c r="V3" s="13"/>
    </row>
    <row r="4" spans="2:22">
      <c r="B4" s="13"/>
      <c r="C4" s="13"/>
      <c r="D4" s="13"/>
      <c r="E4" s="13"/>
      <c r="F4" s="13"/>
      <c r="G4" s="13"/>
      <c r="H4" s="13" t="s">
        <v>228</v>
      </c>
      <c r="I4" s="13">
        <v>23.1</v>
      </c>
      <c r="J4" s="13" t="s">
        <v>223</v>
      </c>
      <c r="K4" s="13">
        <v>13.7005</v>
      </c>
      <c r="L4" s="13" t="s">
        <v>229</v>
      </c>
      <c r="M4" s="13">
        <v>50</v>
      </c>
      <c r="N4" s="13"/>
      <c r="O4" s="13"/>
      <c r="P4" s="13"/>
      <c r="Q4" s="13"/>
      <c r="R4" s="13"/>
      <c r="S4" s="13"/>
      <c r="T4" s="13"/>
      <c r="U4" s="13"/>
      <c r="V4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3c80d9-fff9-4cf5-afcb-b8ae29d54b3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F3DA69DF24745AE3A88F41386295A" ma:contentTypeVersion="13" ma:contentTypeDescription="Utwórz nowy dokument." ma:contentTypeScope="" ma:versionID="f8ead26fbec85245bf0e90d9a8a23da6">
  <xsd:schema xmlns:xsd="http://www.w3.org/2001/XMLSchema" xmlns:xs="http://www.w3.org/2001/XMLSchema" xmlns:p="http://schemas.microsoft.com/office/2006/metadata/properties" xmlns:ns3="123c80d9-fff9-4cf5-afcb-b8ae29d54b3e" xmlns:ns4="41c096cc-bf0d-4db1-a348-1b8ce80b75c8" targetNamespace="http://schemas.microsoft.com/office/2006/metadata/properties" ma:root="true" ma:fieldsID="31634dcd3c7143c3b7df810059457d52" ns3:_="" ns4:_="">
    <xsd:import namespace="123c80d9-fff9-4cf5-afcb-b8ae29d54b3e"/>
    <xsd:import namespace="41c096cc-bf0d-4db1-a348-1b8ce80b75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3c80d9-fff9-4cf5-afcb-b8ae29d54b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096cc-bf0d-4db1-a348-1b8ce80b75c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F 4 E A A B Q S w M E F A A C A A g A r G p U V 6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r G p U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q V F d t u c + L W A E A A A Y D A A A T A B w A R m 9 y b X V s Y X M v U 2 V j d G l v b j E u b S C i G A A o o B Q A A A A A A A A A A A A A A A A A A A A A A A A A A A B 9 k U F r w j A c x e 9 C v 0 P I L i 0 U s d W q T H b Q O m U 4 p 1 u 7 w y A w q s s 0 L k 0 k S Y d F / O 5 L 7 X Q R 7 H p I e f m 9 f 3 g v k X i p C G c g K v 9 e z 6 p Z N b l O B P 4 A U 8 6 I 4 o K w V T y P P L / R e J 8 r c A c o V l Y N 6 C / i m V h i v R M n C 4 r r I 8 H T k N M s Z d L e P x K G 5 X F r Q F g i c n t E t C X k T G G m p A 3 D W / Q q s Z B o k 1 G S o C F f Z m l B 0 P h + 9 v A 0 m r 1 M + / H b p I 8 k T g M 0 n k c T t B V 8 g 7 + U h 6 7 F q q u d g o 4 L W E b p a f X 8 o O E c H L c M e w O j L S U K l A n B I g d D T E l K F B b w X O F o K R 1 2 2 c 4 F s N Q e d M E R 6 4 H S F + O d G u T n U 2 w I t O U 5 4 w p H K i / K y m + d a H + a r x c n n I V v i q Y p W q Y I T N E 2 R c c U X W j 0 D N c J W + n n i / M t / q s W i 4 T J T y 5 + n 6 i A 0 v 7 v U t z 9 Z X S l J 4 D S n Q 9 m K b + S N C t J q 5 I E l a R d S T q V p H t B D o 5 V I + z q J f V + A F B L A Q I t A B Q A A g A I A K x q V F e u 6 X t O p A A A A P Y A A A A S A A A A A A A A A A A A A A A A A A A A A A B D b 2 5 m a W c v U G F j a 2 F n Z S 5 4 b W x Q S w E C L Q A U A A I A C A C s a l R X D 8 r p q 6 Q A A A D p A A A A E w A A A A A A A A A A A A A A A A D w A A A A W 0 N v b n R l b n R f V H l w Z X N d L n h t b F B L A Q I t A B Q A A g A I A K x q V F d t u c + L W A E A A A Y D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M N A A A A A A A A Y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V F B T M T I w M F 9 Q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M F Q x M T o y M T o x N y 4 5 N T Q 3 N z E 3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a X R v c m l u Z 1 R Q U z E y M D B f U H Q v Q X V 0 b 1 J l b W 9 2 Z W R D b 2 x 1 b W 5 z M S 5 7 Q 2 9 s d W 1 u M S 4 x L D B 9 J n F 1 b 3 Q 7 L C Z x d W 9 0 O 1 N l Y 3 R p b 2 4 x L 0 1 v b m l 0 b 3 J p b m d U U F M x M j A w X 1 B 0 L 0 F 1 d G 9 S Z W 1 v d m V k Q 2 9 s d W 1 u c z E u e 0 N v b H V t b j E u M i w x f S Z x d W 9 0 O y w m c X V v d D t T Z W N 0 a W 9 u M S 9 N b 2 5 p d G 9 y a W 5 n V F B T M T I w M F 9 Q d C 9 B d X R v U m V t b 3 Z l Z E N v b H V t b n M x L n t D b 2 x 1 b W 4 x L j M s M n 0 m c X V v d D s s J n F 1 b 3 Q 7 U 2 V j d G l v b j E v T W 9 u a X R v c m l u Z 1 R Q U z E y M D B f U H Q v Q X V 0 b 1 J l b W 9 2 Z W R D b 2 x 1 b W 5 z M S 5 7 Q 2 9 s d W 1 u M S 4 0 L D N 9 J n F 1 b 3 Q 7 L C Z x d W 9 0 O 1 N l Y 3 R p b 2 4 x L 0 1 v b m l 0 b 3 J p b m d U U F M x M j A w X 1 B 0 L 0 F 1 d G 9 S Z W 1 v d m V k Q 2 9 s d W 1 u c z E u e 0 N v b H V t b j E u N S w 0 f S Z x d W 9 0 O y w m c X V v d D t T Z W N 0 a W 9 u M S 9 N b 2 5 p d G 9 y a W 5 n V F B T M T I w M F 9 Q d C 9 B d X R v U m V t b 3 Z l Z E N v b H V t b n M x L n t D b 2 x 1 b W 4 x L j Y s N X 0 m c X V v d D s s J n F 1 b 3 Q 7 U 2 V j d G l v b j E v T W 9 u a X R v c m l u Z 1 R Q U z E y M D B f U H Q v Q X V 0 b 1 J l b W 9 2 Z W R D b 2 x 1 b W 5 z M S 5 7 Q 2 9 s d W 1 u M S 4 3 L D Z 9 J n F 1 b 3 Q 7 L C Z x d W 9 0 O 1 N l Y 3 R p b 2 4 x L 0 1 v b m l 0 b 3 J p b m d U U F M x M j A w X 1 B 0 L 0 F 1 d G 9 S Z W 1 v d m V k Q 2 9 s d W 1 u c z E u e 0 N v b H V t b j E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b 2 5 p d G 9 y a W 5 n V F B T M T I w M F 9 Q d C 9 B d X R v U m V t b 3 Z l Z E N v b H V t b n M x L n t D b 2 x 1 b W 4 x L j E s M H 0 m c X V v d D s s J n F 1 b 3 Q 7 U 2 V j d G l v b j E v T W 9 u a X R v c m l u Z 1 R Q U z E y M D B f U H Q v Q X V 0 b 1 J l b W 9 2 Z W R D b 2 x 1 b W 5 z M S 5 7 Q 2 9 s d W 1 u M S 4 y L D F 9 J n F 1 b 3 Q 7 L C Z x d W 9 0 O 1 N l Y 3 R p b 2 4 x L 0 1 v b m l 0 b 3 J p b m d U U F M x M j A w X 1 B 0 L 0 F 1 d G 9 S Z W 1 v d m V k Q 2 9 s d W 1 u c z E u e 0 N v b H V t b j E u M y w y f S Z x d W 9 0 O y w m c X V v d D t T Z W N 0 a W 9 u M S 9 N b 2 5 p d G 9 y a W 5 n V F B T M T I w M F 9 Q d C 9 B d X R v U m V t b 3 Z l Z E N v b H V t b n M x L n t D b 2 x 1 b W 4 x L j Q s M 3 0 m c X V v d D s s J n F 1 b 3 Q 7 U 2 V j d G l v b j E v T W 9 u a X R v c m l u Z 1 R Q U z E y M D B f U H Q v Q X V 0 b 1 J l b W 9 2 Z W R D b 2 x 1 b W 5 z M S 5 7 Q 2 9 s d W 1 u M S 4 1 L D R 9 J n F 1 b 3 Q 7 L C Z x d W 9 0 O 1 N l Y 3 R p b 2 4 x L 0 1 v b m l 0 b 3 J p b m d U U F M x M j A w X 1 B 0 L 0 F 1 d G 9 S Z W 1 v d m V k Q 2 9 s d W 1 u c z E u e 0 N v b H V t b j E u N i w 1 f S Z x d W 9 0 O y w m c X V v d D t T Z W N 0 a W 9 u M S 9 N b 2 5 p d G 9 y a W 5 n V F B T M T I w M F 9 Q d C 9 B d X R v U m V t b 3 Z l Z E N v b H V t b n M x L n t D b 2 x 1 b W 4 x L j c s N n 0 m c X V v d D s s J n F 1 b 3 Q 7 U 2 V j d G l v b j E v T W 9 u a X R v c m l u Z 1 R Q U z E y M D B f U H Q v Q X V 0 b 1 J l b W 9 2 Z W R D b 2 x 1 b W 5 z M S 5 7 Q 2 9 s d W 1 u M S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p d G 9 y a W 5 n V F B T M T I w M F 9 Q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p d G 9 y a W 5 n V F B T M T I w M F 9 Q d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a X R v c m l u Z 1 R Q U z E y M D B f U H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E R / C f C B 7 k W I m V v 7 X T S 2 c g A A A A A C A A A A A A A Q Z g A A A A E A A C A A A A B m J / k J w J Q c O P 0 + D R / K S E / H 9 4 p W i k X N Y G 3 V u F s 4 V r c K w Q A A A A A O g A A A A A I A A C A A A A A I g h F x o J 1 f C M H G P B D 2 h m u T Z M w Q z k N t A 6 e Q x 7 h H I W 7 t V V A A A A D R 9 F l 7 d G q e c L 1 Z m i T N r 8 H h 5 T J 7 X I 6 n R 8 F y 5 S L E b O I I J j E C 9 E I g u / S f R 2 8 Y 3 J 4 o P U I p l d K A d 4 F P s Q Y G f q a F / V 5 v 6 V f M o G O 8 s E y Z 8 B k p k L Y m / 0 A A A A D 5 U E i U P 3 h T / O w A w 5 r R l w g L C + 2 5 M Q Q k 2 F J R L 7 k c S o t d X k W 1 q P K E R m 9 + D k s n + x W N m w T y b P X i W D 0 d Q I q w 1 0 M V l I k W < / D a t a M a s h u p > 
</file>

<file path=customXml/itemProps1.xml><?xml version="1.0" encoding="utf-8"?>
<ds:datastoreItem xmlns:ds="http://schemas.openxmlformats.org/officeDocument/2006/customXml" ds:itemID="{D2793489-3AA0-4A7F-B69E-F4E7653004B8}"/>
</file>

<file path=customXml/itemProps2.xml><?xml version="1.0" encoding="utf-8"?>
<ds:datastoreItem xmlns:ds="http://schemas.openxmlformats.org/officeDocument/2006/customXml" ds:itemID="{3DE4535E-6FD5-4538-BFFF-ED095C411236}"/>
</file>

<file path=customXml/itemProps3.xml><?xml version="1.0" encoding="utf-8"?>
<ds:datastoreItem xmlns:ds="http://schemas.openxmlformats.org/officeDocument/2006/customXml" ds:itemID="{8DB195B5-065E-455E-B1D8-6A5AFFF020DC}"/>
</file>

<file path=customXml/itemProps4.xml><?xml version="1.0" encoding="utf-8"?>
<ds:datastoreItem xmlns:ds="http://schemas.openxmlformats.org/officeDocument/2006/customXml" ds:itemID="{7D5BC661-0079-4E3D-AA3C-7F58FB9531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 Hryn</dc:creator>
  <cp:keywords/>
  <dc:description/>
  <cp:lastModifiedBy/>
  <cp:revision/>
  <dcterms:created xsi:type="dcterms:W3CDTF">2023-10-20T11:19:10Z</dcterms:created>
  <dcterms:modified xsi:type="dcterms:W3CDTF">2023-11-10T17:57:37Z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0x01010060AF3DA69DF24745AE3A88F41386295A</vt:lpwstr>
  </property>
</Properties>
</file>