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E:\安永\02内部自研项目\香港税\XBRL\"/>
    </mc:Choice>
  </mc:AlternateContent>
  <xr:revisionPtr revIDLastSave="0" documentId="13_ncr:1_{B399877B-833F-4A82-9D9D-932AB83F1F74}" xr6:coauthVersionLast="47" xr6:coauthVersionMax="47" xr10:uidLastSave="{00000000-0000-0000-0000-000000000000}"/>
  <bookViews>
    <workbookView xWindow="-98" yWindow="-98" windowWidth="19396" windowHeight="10276" firstSheet="6" activeTab="6" xr2:uid="{00000000-000D-0000-FFFF-FFFF00000000}"/>
  </bookViews>
  <sheets>
    <sheet name="__IRD_TC_Preliminary Edition" sheetId="23" state="hidden" r:id="rId1"/>
    <sheet name="__ISO4217" sheetId="31" state="hidden" r:id="rId2"/>
    <sheet name="__Contexts" sheetId="20" state="hidden" r:id="rId3"/>
    <sheet name="__TC_Taxonomy_Core" sheetId="22" state="hidden" r:id="rId4"/>
    <sheet name="__Mandatory" sheetId="24" state="hidden" r:id="rId5"/>
    <sheet name="__XbrlMatch" sheetId="16" state="hidden" r:id="rId6"/>
    <sheet name="InfoSchema" sheetId="25" r:id="rId7"/>
    <sheet name="A" sheetId="1" r:id="rId8"/>
    <sheet name="A2" sheetId="2" r:id="rId9"/>
    <sheet name="B1" sheetId="3" r:id="rId10"/>
    <sheet name="B2" sheetId="4" r:id="rId11"/>
    <sheet name="B3" sheetId="5" r:id="rId12"/>
    <sheet name="C" sheetId="6" r:id="rId13"/>
    <sheet name="C2" sheetId="7" r:id="rId14"/>
    <sheet name="C3" sheetId="8" r:id="rId15"/>
    <sheet name="D1" sheetId="9" r:id="rId16"/>
    <sheet name="D2" sheetId="10" r:id="rId17"/>
    <sheet name="D3" sheetId="11" r:id="rId18"/>
    <sheet name="D4" sheetId="12" r:id="rId19"/>
    <sheet name="D5" sheetId="13" r:id="rId20"/>
    <sheet name="D6" sheetId="14" r:id="rId21"/>
    <sheet name="D7" sheetId="15" r:id="rId22"/>
  </sheets>
  <externalReferences>
    <externalReference r:id="rId23"/>
    <externalReference r:id="rId24"/>
    <externalReference r:id="rId25"/>
    <externalReference r:id="rId26"/>
    <externalReference r:id="rId27"/>
  </externalReferences>
  <definedNames>
    <definedName name="_xlnm._FilterDatabase" localSheetId="0" hidden="1">'__IRD_TC_Preliminary Edition'!$A$1:$B$605</definedName>
    <definedName name="_xlnm._FilterDatabase" localSheetId="1" hidden="1">__ISO4217!$A$1:$E$139</definedName>
    <definedName name="_xlnm._FilterDatabase" localSheetId="4" hidden="1">__Mandatory!$A$1:$H$96</definedName>
    <definedName name="_xlnm._FilterDatabase" localSheetId="3" hidden="1">__TC_Taxonomy_Core!$A$1:$M$548</definedName>
    <definedName name="_xlnm._FilterDatabase" localSheetId="5" hidden="1">__XbrlMatch!$A$1:$B$81</definedName>
    <definedName name="_xlnm._FilterDatabase" localSheetId="6" hidden="1">InfoSchema!$B$1:$E$33</definedName>
    <definedName name="CompanyName">InfoSchema!$C$2</definedName>
    <definedName name="IRDFileNumberRear">MID(InfoSchema!$C$3,4,20)</definedName>
    <definedName name="ReturnType">InfoSchema!$C$34</definedName>
    <definedName name="YearOfAssessment">SUBSTITUTE(InfoSchema!$C$4,"/","")</definedName>
    <definedName name="Z_071C96B8_C2D1_4610_A039_A3901D0D3406_.wvu.FilterData" localSheetId="0" hidden="1">'__IRD_TC_Preliminary Edition'!$A$1:$B$605</definedName>
    <definedName name="Z_9507FAC8_399F_4BB6_8D3E_320C738EFC23_.wvu.FilterData" localSheetId="0" hidden="1">'__IRD_TC_Preliminary Edition'!$A$1:$B$605</definedName>
    <definedName name="Z_BEC5C3C0_B344_4460_B76A_3483AA93AD72_.wvu.FilterData" localSheetId="0" hidden="1">'__IRD_TC_Preliminary Edition'!$A$1:$B$605</definedName>
    <definedName name="Z_CBDEC084_3434_4D34_8981_7A17155D22E7_.wvu.FilterData" localSheetId="0" hidden="1">'__IRD_TC_Preliminary Edition'!$A$1:$B$605</definedName>
    <definedName name="Z_DFA195B4_2DEF_4B49_955B_5BCA68D31DC7_.wvu.Cols" localSheetId="0" hidden="1">'__IRD_TC_Preliminary Edition'!#REF!,'__IRD_TC_Preliminary Edition'!#REF!</definedName>
    <definedName name="Z_DFA195B4_2DEF_4B49_955B_5BCA68D31DC7_.wvu.FilterData" localSheetId="0" hidden="1">'__IRD_TC_Preliminary Edition'!$A$1:$B$605</definedName>
    <definedName name="Z_FC130A37_779F_48CD_BED7_0AD3B2180515_.wvu.FilterData" localSheetId="0" hidden="1">'__IRD_TC_Preliminary Edition'!$A$1:$B$605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0" l="1"/>
  <c r="B2" i="20"/>
  <c r="E3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2" i="31"/>
  <c r="C23" i="16"/>
  <c r="H90" i="24"/>
  <c r="H83" i="24"/>
  <c r="H82" i="24"/>
  <c r="H81" i="24"/>
  <c r="H73" i="24"/>
  <c r="H67" i="24"/>
  <c r="H63" i="24"/>
  <c r="H57" i="24"/>
  <c r="H55" i="24"/>
  <c r="H51" i="24"/>
  <c r="H47" i="24"/>
  <c r="H39" i="24"/>
  <c r="H33" i="24"/>
  <c r="H32" i="24"/>
  <c r="H31" i="24"/>
  <c r="H23" i="24"/>
  <c r="H19" i="24"/>
  <c r="H18" i="24"/>
  <c r="H16" i="24"/>
  <c r="H15" i="24"/>
  <c r="H14" i="24"/>
  <c r="H11" i="24"/>
  <c r="H10" i="24"/>
  <c r="H9" i="24"/>
  <c r="H7" i="24"/>
  <c r="H3" i="24"/>
  <c r="H2" i="24"/>
  <c r="H5" i="24"/>
  <c r="H6" i="24"/>
  <c r="H8" i="24"/>
  <c r="H13" i="24"/>
  <c r="H21" i="24"/>
  <c r="H22" i="24"/>
  <c r="H24" i="24"/>
  <c r="H29" i="24"/>
  <c r="H30" i="24"/>
  <c r="H37" i="24"/>
  <c r="H38" i="24"/>
  <c r="H40" i="24"/>
  <c r="H42" i="24"/>
  <c r="H45" i="24"/>
  <c r="H46" i="24"/>
  <c r="H48" i="24"/>
  <c r="H53" i="24"/>
  <c r="H54" i="24"/>
  <c r="H56" i="24"/>
  <c r="H61" i="24"/>
  <c r="H62" i="24"/>
  <c r="H64" i="24"/>
  <c r="H66" i="24"/>
  <c r="H69" i="24"/>
  <c r="H70" i="24"/>
  <c r="H71" i="24"/>
  <c r="H72" i="24"/>
  <c r="H77" i="24"/>
  <c r="H78" i="24"/>
  <c r="H79" i="24"/>
  <c r="H80" i="24"/>
  <c r="H85" i="24"/>
  <c r="H86" i="24"/>
  <c r="H87" i="24"/>
  <c r="H88" i="24"/>
  <c r="H89" i="24"/>
  <c r="H93" i="24"/>
  <c r="H94" i="24"/>
  <c r="H95" i="24"/>
  <c r="H96" i="24"/>
  <c r="C3" i="23"/>
  <c r="C27" i="23"/>
  <c r="C28" i="23"/>
  <c r="C29" i="23"/>
  <c r="C41" i="23"/>
  <c r="C51" i="23"/>
  <c r="C73" i="23"/>
  <c r="C81" i="23"/>
  <c r="C85" i="23"/>
  <c r="C100" i="23"/>
  <c r="C101" i="23"/>
  <c r="C106" i="23"/>
  <c r="C108" i="23"/>
  <c r="C113" i="23"/>
  <c r="C118" i="23"/>
  <c r="C126" i="23"/>
  <c r="C137" i="23"/>
  <c r="C143" i="23"/>
  <c r="C144" i="23"/>
  <c r="C150" i="23"/>
  <c r="C274" i="23"/>
  <c r="C291" i="23"/>
  <c r="C299" i="23"/>
  <c r="C314" i="23"/>
  <c r="C322" i="23"/>
  <c r="C323" i="23"/>
  <c r="C331" i="23"/>
  <c r="C340" i="23"/>
  <c r="C348" i="23"/>
  <c r="C349" i="23"/>
  <c r="C350" i="23"/>
  <c r="C362" i="23"/>
  <c r="C378" i="23"/>
  <c r="C379" i="23"/>
  <c r="C380" i="23"/>
  <c r="C393" i="23"/>
  <c r="C441" i="23"/>
  <c r="C460" i="23"/>
  <c r="C461" i="23"/>
  <c r="C538" i="23"/>
  <c r="C539" i="23"/>
  <c r="C541" i="23"/>
  <c r="C572" i="23"/>
  <c r="C581" i="23"/>
  <c r="C590" i="23"/>
  <c r="C2" i="23"/>
  <c r="M80" i="22"/>
  <c r="C16" i="23" s="1"/>
  <c r="M463" i="22"/>
  <c r="C493" i="23" s="1"/>
  <c r="M511" i="22"/>
  <c r="C18" i="23" s="1"/>
  <c r="J548" i="22"/>
  <c r="M548" i="22" s="1"/>
  <c r="C589" i="23" s="1"/>
  <c r="J547" i="22"/>
  <c r="M547" i="22" s="1"/>
  <c r="C588" i="23" s="1"/>
  <c r="J546" i="22"/>
  <c r="M546" i="22" s="1"/>
  <c r="C587" i="23" s="1"/>
  <c r="J545" i="22"/>
  <c r="M545" i="22" s="1"/>
  <c r="C486" i="23" s="1"/>
  <c r="J543" i="22"/>
  <c r="M543" i="22" s="1"/>
  <c r="C80" i="23" s="1"/>
  <c r="J542" i="22"/>
  <c r="M542" i="22" s="1"/>
  <c r="C551" i="23" s="1"/>
  <c r="J540" i="22"/>
  <c r="M540" i="22" s="1"/>
  <c r="C26" i="23" s="1"/>
  <c r="J538" i="22"/>
  <c r="M538" i="22" s="1"/>
  <c r="C487" i="23" s="1"/>
  <c r="J536" i="22"/>
  <c r="M536" i="22" s="1"/>
  <c r="C586" i="23" s="1"/>
  <c r="J535" i="22"/>
  <c r="M535" i="22" s="1"/>
  <c r="C583" i="23" s="1"/>
  <c r="J534" i="22"/>
  <c r="M534" i="22" s="1"/>
  <c r="C582" i="23" s="1"/>
  <c r="J533" i="22"/>
  <c r="M533" i="22" s="1"/>
  <c r="C576" i="23" s="1"/>
  <c r="J532" i="22"/>
  <c r="M532" i="22" s="1"/>
  <c r="C585" i="23" s="1"/>
  <c r="J531" i="22"/>
  <c r="M531" i="22" s="1"/>
  <c r="C584" i="23" s="1"/>
  <c r="J528" i="22"/>
  <c r="M528" i="22" s="1"/>
  <c r="C496" i="23" s="1"/>
  <c r="J527" i="22"/>
  <c r="M527" i="22" s="1"/>
  <c r="C531" i="23" s="1"/>
  <c r="J526" i="22"/>
  <c r="M526" i="22" s="1"/>
  <c r="C534" i="23" s="1"/>
  <c r="J525" i="22"/>
  <c r="M525" i="22" s="1"/>
  <c r="C152" i="23" s="1"/>
  <c r="J524" i="22"/>
  <c r="M524" i="22" s="1"/>
  <c r="C151" i="23" s="1"/>
  <c r="J523" i="22"/>
  <c r="M523" i="22" s="1"/>
  <c r="C530" i="23" s="1"/>
  <c r="J522" i="22"/>
  <c r="M522" i="22" s="1"/>
  <c r="C540" i="23" s="1"/>
  <c r="J521" i="22"/>
  <c r="M521" i="22" s="1"/>
  <c r="C529" i="23" s="1"/>
  <c r="J520" i="22"/>
  <c r="M520" i="22" s="1"/>
  <c r="C526" i="23" s="1"/>
  <c r="J519" i="22"/>
  <c r="M519" i="22" s="1"/>
  <c r="C522" i="23" s="1"/>
  <c r="J518" i="22"/>
  <c r="M518" i="22" s="1"/>
  <c r="C543" i="23" s="1"/>
  <c r="J517" i="22"/>
  <c r="M517" i="22" s="1"/>
  <c r="C542" i="23" s="1"/>
  <c r="J516" i="22"/>
  <c r="M516" i="22" s="1"/>
  <c r="C414" i="23" s="1"/>
  <c r="J515" i="22"/>
  <c r="M515" i="22" s="1"/>
  <c r="C83" i="23" s="1"/>
  <c r="J514" i="22"/>
  <c r="M514" i="22" s="1"/>
  <c r="C412" i="23" s="1"/>
  <c r="J513" i="22"/>
  <c r="M513" i="22" s="1"/>
  <c r="C410" i="23" s="1"/>
  <c r="J512" i="22"/>
  <c r="M512" i="22" s="1"/>
  <c r="C82" i="23" s="1"/>
  <c r="J510" i="22"/>
  <c r="M510" i="22" s="1"/>
  <c r="C552" i="23" s="1"/>
  <c r="J509" i="22"/>
  <c r="M509" i="22" s="1"/>
  <c r="C413" i="23" s="1"/>
  <c r="J508" i="22"/>
  <c r="M508" i="22" s="1"/>
  <c r="C553" i="23" s="1"/>
  <c r="J507" i="22"/>
  <c r="M507" i="22" s="1"/>
  <c r="C411" i="23" s="1"/>
  <c r="J506" i="22"/>
  <c r="M506" i="22" s="1"/>
  <c r="C557" i="23" s="1"/>
  <c r="J505" i="22"/>
  <c r="M505" i="22" s="1"/>
  <c r="C555" i="23" s="1"/>
  <c r="J504" i="22"/>
  <c r="M504" i="22" s="1"/>
  <c r="C562" i="23" s="1"/>
  <c r="J503" i="22"/>
  <c r="M503" i="22" s="1"/>
  <c r="C561" i="23" s="1"/>
  <c r="J502" i="22"/>
  <c r="M502" i="22" s="1"/>
  <c r="C559" i="23" s="1"/>
  <c r="J501" i="22"/>
  <c r="M501" i="22" s="1"/>
  <c r="C409" i="23" s="1"/>
  <c r="J500" i="22"/>
  <c r="M500" i="22" s="1"/>
  <c r="C558" i="23" s="1"/>
  <c r="J499" i="22"/>
  <c r="M499" i="22" s="1"/>
  <c r="C560" i="23" s="1"/>
  <c r="J498" i="22"/>
  <c r="M498" i="22" s="1"/>
  <c r="C565" i="23" s="1"/>
  <c r="J497" i="22"/>
  <c r="M497" i="22" s="1"/>
  <c r="C568" i="23" s="1"/>
  <c r="J496" i="22"/>
  <c r="M496" i="22" s="1"/>
  <c r="C162" i="23" s="1"/>
  <c r="J495" i="22"/>
  <c r="M495" i="22" s="1"/>
  <c r="C564" i="23" s="1"/>
  <c r="J494" i="22"/>
  <c r="M494" i="22" s="1"/>
  <c r="C554" i="23" s="1"/>
  <c r="J493" i="22"/>
  <c r="M493" i="22" s="1"/>
  <c r="C563" i="23" s="1"/>
  <c r="J492" i="22"/>
  <c r="M492" i="22" s="1"/>
  <c r="C157" i="23" s="1"/>
  <c r="J491" i="22"/>
  <c r="M491" i="22" s="1"/>
  <c r="C567" i="23" s="1"/>
  <c r="J490" i="22"/>
  <c r="M490" i="22" s="1"/>
  <c r="C575" i="23" s="1"/>
  <c r="J489" i="22"/>
  <c r="M489" i="22" s="1"/>
  <c r="C574" i="23" s="1"/>
  <c r="J488" i="22"/>
  <c r="M488" i="22" s="1"/>
  <c r="C573" i="23" s="1"/>
  <c r="J487" i="22"/>
  <c r="M487" i="22" s="1"/>
  <c r="C566" i="23" s="1"/>
  <c r="J486" i="22"/>
  <c r="M486" i="22" s="1"/>
  <c r="C153" i="23" s="1"/>
  <c r="J484" i="22"/>
  <c r="M484" i="22" s="1"/>
  <c r="C603" i="23" s="1"/>
  <c r="J483" i="22"/>
  <c r="M483" i="22" s="1"/>
  <c r="C602" i="23" s="1"/>
  <c r="J482" i="22"/>
  <c r="M482" i="22" s="1"/>
  <c r="C596" i="23" s="1"/>
  <c r="J481" i="22"/>
  <c r="M481" i="22" s="1"/>
  <c r="C595" i="23" s="1"/>
  <c r="J480" i="22"/>
  <c r="M480" i="22" s="1"/>
  <c r="C36" i="23" s="1"/>
  <c r="J479" i="22"/>
  <c r="M479" i="22" s="1"/>
  <c r="C34" i="23" s="1"/>
  <c r="J478" i="22"/>
  <c r="M478" i="22" s="1"/>
  <c r="C38" i="23" s="1"/>
  <c r="J477" i="22"/>
  <c r="M477" i="22" s="1"/>
  <c r="C35" i="23" s="1"/>
  <c r="J476" i="22"/>
  <c r="M476" i="22" s="1"/>
  <c r="J475" i="22"/>
  <c r="M475" i="22" s="1"/>
  <c r="C270" i="23" s="1"/>
  <c r="J474" i="22"/>
  <c r="M474" i="22" s="1"/>
  <c r="C271" i="23" s="1"/>
  <c r="J473" i="22"/>
  <c r="M473" i="22" s="1"/>
  <c r="C272" i="23" s="1"/>
  <c r="J472" i="22"/>
  <c r="M472" i="22" s="1"/>
  <c r="C437" i="23" s="1"/>
  <c r="J471" i="22"/>
  <c r="M471" i="22" s="1"/>
  <c r="C116" i="23" s="1"/>
  <c r="J470" i="22"/>
  <c r="M470" i="22" s="1"/>
  <c r="C117" i="23" s="1"/>
  <c r="J469" i="22"/>
  <c r="M469" i="22" s="1"/>
  <c r="C114" i="23" s="1"/>
  <c r="J468" i="22"/>
  <c r="M468" i="22" s="1"/>
  <c r="C115" i="23" s="1"/>
  <c r="J467" i="22"/>
  <c r="M467" i="22" s="1"/>
  <c r="C138" i="23" s="1"/>
  <c r="J466" i="22"/>
  <c r="M466" i="22" s="1"/>
  <c r="C139" i="23" s="1"/>
  <c r="J465" i="22"/>
  <c r="M465" i="22" s="1"/>
  <c r="C140" i="23" s="1"/>
  <c r="J464" i="22"/>
  <c r="M464" i="22" s="1"/>
  <c r="C141" i="23" s="1"/>
  <c r="J462" i="22"/>
  <c r="M462" i="22" s="1"/>
  <c r="C265" i="23" s="1"/>
  <c r="J457" i="22"/>
  <c r="M457" i="22" s="1"/>
  <c r="C267" i="23" s="1"/>
  <c r="J456" i="22"/>
  <c r="M456" i="22" s="1"/>
  <c r="C266" i="23" s="1"/>
  <c r="J455" i="22"/>
  <c r="M455" i="22" s="1"/>
  <c r="C87" i="23" s="1"/>
  <c r="J454" i="22"/>
  <c r="M454" i="22" s="1"/>
  <c r="C86" i="23" s="1"/>
  <c r="J453" i="22"/>
  <c r="M453" i="22" s="1"/>
  <c r="C89" i="23" s="1"/>
  <c r="J452" i="22"/>
  <c r="M452" i="22" s="1"/>
  <c r="C92" i="23" s="1"/>
  <c r="J451" i="22"/>
  <c r="M451" i="22" s="1"/>
  <c r="C91" i="23" s="1"/>
  <c r="J450" i="22"/>
  <c r="M450" i="22" s="1"/>
  <c r="C43" i="23" s="1"/>
  <c r="J449" i="22"/>
  <c r="M449" i="22" s="1"/>
  <c r="C93" i="23" s="1"/>
  <c r="J448" i="22"/>
  <c r="M448" i="22" s="1"/>
  <c r="C90" i="23" s="1"/>
  <c r="J447" i="22"/>
  <c r="M447" i="22" s="1"/>
  <c r="C88" i="23" s="1"/>
  <c r="J446" i="22"/>
  <c r="M446" i="22" s="1"/>
  <c r="C523" i="23" s="1"/>
  <c r="J445" i="22"/>
  <c r="M445" i="22" s="1"/>
  <c r="C503" i="23" s="1"/>
  <c r="J444" i="22"/>
  <c r="M444" i="22" s="1"/>
  <c r="C502" i="23" s="1"/>
  <c r="J443" i="22"/>
  <c r="M443" i="22" s="1"/>
  <c r="C60" i="23" s="1"/>
  <c r="J442" i="22"/>
  <c r="M442" i="22" s="1"/>
  <c r="C58" i="23" s="1"/>
  <c r="J441" i="22"/>
  <c r="M441" i="22" s="1"/>
  <c r="C59" i="23" s="1"/>
  <c r="J439" i="22"/>
  <c r="M439" i="22" s="1"/>
  <c r="C25" i="23" s="1"/>
  <c r="J438" i="22"/>
  <c r="M438" i="22" s="1"/>
  <c r="C21" i="23" s="1"/>
  <c r="J437" i="22"/>
  <c r="M437" i="22" s="1"/>
  <c r="C537" i="23" s="1"/>
  <c r="J435" i="22"/>
  <c r="M435" i="22" s="1"/>
  <c r="C361" i="23" s="1"/>
  <c r="J434" i="22"/>
  <c r="M434" i="22" s="1"/>
  <c r="C372" i="23" s="1"/>
  <c r="J433" i="22"/>
  <c r="M433" i="22" s="1"/>
  <c r="C371" i="23" s="1"/>
  <c r="J432" i="22"/>
  <c r="M432" i="22" s="1"/>
  <c r="C373" i="23" s="1"/>
  <c r="J431" i="22"/>
  <c r="M431" i="22" s="1"/>
  <c r="C436" i="23" s="1"/>
  <c r="J430" i="22"/>
  <c r="M430" i="22" s="1"/>
  <c r="C329" i="23" s="1"/>
  <c r="J429" i="22"/>
  <c r="M429" i="22" s="1"/>
  <c r="C327" i="23" s="1"/>
  <c r="J428" i="22"/>
  <c r="M428" i="22" s="1"/>
  <c r="C105" i="23" s="1"/>
  <c r="J427" i="22"/>
  <c r="M427" i="22" s="1"/>
  <c r="C330" i="23" s="1"/>
  <c r="J426" i="22"/>
  <c r="M426" i="22" s="1"/>
  <c r="C103" i="23" s="1"/>
  <c r="J425" i="22"/>
  <c r="M425" i="22" s="1"/>
  <c r="C104" i="23" s="1"/>
  <c r="J424" i="22"/>
  <c r="M424" i="22" s="1"/>
  <c r="C102" i="23" s="1"/>
  <c r="J423" i="22"/>
  <c r="M423" i="22" s="1"/>
  <c r="C326" i="23" s="1"/>
  <c r="J422" i="22"/>
  <c r="M422" i="22" s="1"/>
  <c r="C328" i="23" s="1"/>
  <c r="J421" i="22"/>
  <c r="M421" i="22" s="1"/>
  <c r="C325" i="23" s="1"/>
  <c r="J420" i="22"/>
  <c r="M420" i="22" s="1"/>
  <c r="C324" i="23" s="1"/>
  <c r="J419" i="22"/>
  <c r="M419" i="22" s="1"/>
  <c r="C346" i="23" s="1"/>
  <c r="J418" i="22"/>
  <c r="M418" i="22" s="1"/>
  <c r="C344" i="23" s="1"/>
  <c r="J417" i="22"/>
  <c r="M417" i="22" s="1"/>
  <c r="C112" i="23" s="1"/>
  <c r="J416" i="22"/>
  <c r="M416" i="22" s="1"/>
  <c r="C347" i="23" s="1"/>
  <c r="J415" i="22"/>
  <c r="M415" i="22" s="1"/>
  <c r="C110" i="23" s="1"/>
  <c r="J414" i="22"/>
  <c r="M414" i="22" s="1"/>
  <c r="C111" i="23" s="1"/>
  <c r="J413" i="22"/>
  <c r="M413" i="22" s="1"/>
  <c r="C109" i="23" s="1"/>
  <c r="J412" i="22"/>
  <c r="M412" i="22" s="1"/>
  <c r="C343" i="23" s="1"/>
  <c r="J411" i="22"/>
  <c r="M411" i="22" s="1"/>
  <c r="C345" i="23" s="1"/>
  <c r="J410" i="22"/>
  <c r="M410" i="22" s="1"/>
  <c r="C342" i="23" s="1"/>
  <c r="J409" i="22"/>
  <c r="M409" i="22" s="1"/>
  <c r="C341" i="23" s="1"/>
  <c r="J408" i="22"/>
  <c r="M408" i="22" s="1"/>
  <c r="C339" i="23" s="1"/>
  <c r="J407" i="22"/>
  <c r="M407" i="22" s="1"/>
  <c r="C107" i="23" s="1"/>
  <c r="J406" i="22"/>
  <c r="M406" i="22" s="1"/>
  <c r="C337" i="23" s="1"/>
  <c r="J405" i="22"/>
  <c r="M405" i="22" s="1"/>
  <c r="C334" i="23" s="1"/>
  <c r="J404" i="22"/>
  <c r="M404" i="22" s="1"/>
  <c r="C332" i="23" s="1"/>
  <c r="J403" i="22"/>
  <c r="M403" i="22" s="1"/>
  <c r="C333" i="23" s="1"/>
  <c r="J402" i="22"/>
  <c r="M402" i="22" s="1"/>
  <c r="C338" i="23" s="1"/>
  <c r="J401" i="22"/>
  <c r="M401" i="22" s="1"/>
  <c r="C335" i="23" s="1"/>
  <c r="J400" i="22"/>
  <c r="M400" i="22" s="1"/>
  <c r="C336" i="23" s="1"/>
  <c r="J398" i="22"/>
  <c r="M398" i="22" s="1"/>
  <c r="C453" i="23" s="1"/>
  <c r="J397" i="22"/>
  <c r="M397" i="22" s="1"/>
  <c r="C452" i="23" s="1"/>
  <c r="J396" i="22"/>
  <c r="M396" i="22" s="1"/>
  <c r="C454" i="23" s="1"/>
  <c r="J395" i="22"/>
  <c r="M395" i="22" s="1"/>
  <c r="C442" i="23" s="1"/>
  <c r="J394" i="22"/>
  <c r="M394" i="22" s="1"/>
  <c r="C446" i="23" s="1"/>
  <c r="J393" i="22"/>
  <c r="M393" i="22" s="1"/>
  <c r="C443" i="23" s="1"/>
  <c r="J392" i="22"/>
  <c r="M392" i="22" s="1"/>
  <c r="C598" i="23" s="1"/>
  <c r="J391" i="22"/>
  <c r="M391" i="22" s="1"/>
  <c r="C449" i="23" s="1"/>
  <c r="J390" i="22"/>
  <c r="M390" i="22" s="1"/>
  <c r="C447" i="23" s="1"/>
  <c r="J389" i="22"/>
  <c r="M389" i="22" s="1"/>
  <c r="C450" i="23" s="1"/>
  <c r="J388" i="22"/>
  <c r="M388" i="22" s="1"/>
  <c r="C451" i="23" s="1"/>
  <c r="J387" i="22"/>
  <c r="M387" i="22" s="1"/>
  <c r="C601" i="23" s="1"/>
  <c r="J386" i="22"/>
  <c r="M386" i="22" s="1"/>
  <c r="C605" i="23" s="1"/>
  <c r="J385" i="22"/>
  <c r="M385" i="22" s="1"/>
  <c r="C600" i="23" s="1"/>
  <c r="J384" i="22"/>
  <c r="M384" i="22" s="1"/>
  <c r="C599" i="23" s="1"/>
  <c r="J383" i="22"/>
  <c r="M383" i="22" s="1"/>
  <c r="C444" i="23" s="1"/>
  <c r="J382" i="22"/>
  <c r="M382" i="22" s="1"/>
  <c r="C448" i="23" s="1"/>
  <c r="J380" i="22"/>
  <c r="M380" i="22" s="1"/>
  <c r="C592" i="23" s="1"/>
  <c r="J379" i="22"/>
  <c r="M379" i="22" s="1"/>
  <c r="C593" i="23" s="1"/>
  <c r="J378" i="22"/>
  <c r="M378" i="22" s="1"/>
  <c r="C594" i="23" s="1"/>
  <c r="J376" i="22"/>
  <c r="M376" i="22" s="1"/>
  <c r="C459" i="23" s="1"/>
  <c r="J375" i="22"/>
  <c r="M375" i="22" s="1"/>
  <c r="C458" i="23" s="1"/>
  <c r="J374" i="22"/>
  <c r="M374" i="22" s="1"/>
  <c r="C456" i="23" s="1"/>
  <c r="J373" i="22"/>
  <c r="M373" i="22" s="1"/>
  <c r="C528" i="23" s="1"/>
  <c r="J372" i="22"/>
  <c r="M372" i="22" s="1"/>
  <c r="C136" i="23" s="1"/>
  <c r="J371" i="22"/>
  <c r="M371" i="22" s="1"/>
  <c r="C135" i="23" s="1"/>
  <c r="J370" i="22"/>
  <c r="M370" i="22" s="1"/>
  <c r="C134" i="23" s="1"/>
  <c r="J369" i="22"/>
  <c r="M369" i="22" s="1"/>
  <c r="C133" i="23" s="1"/>
  <c r="J368" i="22"/>
  <c r="M368" i="22" s="1"/>
  <c r="C132" i="23" s="1"/>
  <c r="J367" i="22"/>
  <c r="M367" i="22" s="1"/>
  <c r="C131" i="23" s="1"/>
  <c r="J366" i="22"/>
  <c r="M366" i="22" s="1"/>
  <c r="C130" i="23" s="1"/>
  <c r="J365" i="22"/>
  <c r="M365" i="22" s="1"/>
  <c r="C129" i="23" s="1"/>
  <c r="J364" i="22"/>
  <c r="M364" i="22" s="1"/>
  <c r="C128" i="23" s="1"/>
  <c r="J363" i="22"/>
  <c r="M363" i="22" s="1"/>
  <c r="C127" i="23" s="1"/>
  <c r="J362" i="22"/>
  <c r="M362" i="22" s="1"/>
  <c r="C260" i="23" s="1"/>
  <c r="J361" i="22"/>
  <c r="M361" i="22" s="1"/>
  <c r="C259" i="23" s="1"/>
  <c r="J360" i="22"/>
  <c r="M360" i="22" s="1"/>
  <c r="C258" i="23" s="1"/>
  <c r="J359" i="22"/>
  <c r="M359" i="22" s="1"/>
  <c r="C257" i="23" s="1"/>
  <c r="J358" i="22"/>
  <c r="M358" i="22" s="1"/>
  <c r="C597" i="23" s="1"/>
  <c r="J357" i="22"/>
  <c r="M357" i="22" s="1"/>
  <c r="C261" i="23" s="1"/>
  <c r="J356" i="22"/>
  <c r="M356" i="22" s="1"/>
  <c r="C256" i="23" s="1"/>
  <c r="J355" i="22"/>
  <c r="M355" i="22" s="1"/>
  <c r="C455" i="23" s="1"/>
  <c r="J354" i="22"/>
  <c r="M354" i="22" s="1"/>
  <c r="C288" i="23" s="1"/>
  <c r="J353" i="22"/>
  <c r="M353" i="22" s="1"/>
  <c r="C287" i="23" s="1"/>
  <c r="J352" i="22"/>
  <c r="M352" i="22" s="1"/>
  <c r="C290" i="23" s="1"/>
  <c r="J351" i="22"/>
  <c r="M351" i="22" s="1"/>
  <c r="C289" i="23" s="1"/>
  <c r="J350" i="22"/>
  <c r="M350" i="22" s="1"/>
  <c r="C286" i="23" s="1"/>
  <c r="J349" i="22"/>
  <c r="M349" i="22" s="1"/>
  <c r="C321" i="23" s="1"/>
  <c r="J348" i="22"/>
  <c r="M348" i="22" s="1"/>
  <c r="C429" i="23" s="1"/>
  <c r="J347" i="22"/>
  <c r="M347" i="22" s="1"/>
  <c r="C434" i="23" s="1"/>
  <c r="J346" i="22"/>
  <c r="M346" i="22" s="1"/>
  <c r="C438" i="23" s="1"/>
  <c r="J345" i="22"/>
  <c r="M345" i="22" s="1"/>
  <c r="C424" i="23" s="1"/>
  <c r="J344" i="22"/>
  <c r="M344" i="22" s="1"/>
  <c r="C427" i="23" s="1"/>
  <c r="J343" i="22"/>
  <c r="M343" i="22" s="1"/>
  <c r="C405" i="23" s="1"/>
  <c r="J342" i="22"/>
  <c r="M342" i="22" s="1"/>
  <c r="C419" i="23" s="1"/>
  <c r="J341" i="22"/>
  <c r="M341" i="22" s="1"/>
  <c r="C408" i="23" s="1"/>
  <c r="J340" i="22"/>
  <c r="M340" i="22" s="1"/>
  <c r="C417" i="23" s="1"/>
  <c r="J339" i="22"/>
  <c r="M339" i="22" s="1"/>
  <c r="C422" i="23" s="1"/>
  <c r="J338" i="22"/>
  <c r="M338" i="22" s="1"/>
  <c r="C407" i="23" s="1"/>
  <c r="J337" i="22"/>
  <c r="M337" i="22" s="1"/>
  <c r="C416" i="23" s="1"/>
  <c r="J336" i="22"/>
  <c r="M336" i="22" s="1"/>
  <c r="C421" i="23" s="1"/>
  <c r="J335" i="22"/>
  <c r="M335" i="22" s="1"/>
  <c r="C406" i="23" s="1"/>
  <c r="J334" i="22"/>
  <c r="M334" i="22" s="1"/>
  <c r="C415" i="23" s="1"/>
  <c r="J333" i="22"/>
  <c r="M333" i="22" s="1"/>
  <c r="C420" i="23" s="1"/>
  <c r="J332" i="22"/>
  <c r="M332" i="22" s="1"/>
  <c r="C457" i="23" s="1"/>
  <c r="J331" i="22"/>
  <c r="M331" i="22" s="1"/>
  <c r="C440" i="23" s="1"/>
  <c r="J330" i="22"/>
  <c r="M330" i="22" s="1"/>
  <c r="C386" i="23" s="1"/>
  <c r="J329" i="22"/>
  <c r="M329" i="22" s="1"/>
  <c r="C387" i="23" s="1"/>
  <c r="J328" i="22"/>
  <c r="M328" i="22" s="1"/>
  <c r="C391" i="23" s="1"/>
  <c r="J327" i="22"/>
  <c r="M327" i="22" s="1"/>
  <c r="C390" i="23" s="1"/>
  <c r="J326" i="22"/>
  <c r="M326" i="22" s="1"/>
  <c r="C392" i="23" s="1"/>
  <c r="J325" i="22"/>
  <c r="M325" i="22" s="1"/>
  <c r="C384" i="23" s="1"/>
  <c r="J324" i="22"/>
  <c r="M324" i="22" s="1"/>
  <c r="C381" i="23" s="1"/>
  <c r="J323" i="22"/>
  <c r="M323" i="22" s="1"/>
  <c r="C426" i="23" s="1"/>
  <c r="J322" i="22"/>
  <c r="M322" i="22" s="1"/>
  <c r="C389" i="23" s="1"/>
  <c r="J321" i="22"/>
  <c r="M321" i="22" s="1"/>
  <c r="C385" i="23" s="1"/>
  <c r="J320" i="22"/>
  <c r="M320" i="22" s="1"/>
  <c r="C382" i="23" s="1"/>
  <c r="J319" i="22"/>
  <c r="M319" i="22" s="1"/>
  <c r="C388" i="23" s="1"/>
  <c r="J318" i="22"/>
  <c r="M318" i="22" s="1"/>
  <c r="C428" i="23" s="1"/>
  <c r="J317" i="22"/>
  <c r="M317" i="22" s="1"/>
  <c r="C431" i="23" s="1"/>
  <c r="J316" i="22"/>
  <c r="M316" i="22" s="1"/>
  <c r="C433" i="23" s="1"/>
  <c r="J315" i="22"/>
  <c r="M315" i="22" s="1"/>
  <c r="C439" i="23" s="1"/>
  <c r="J314" i="22"/>
  <c r="M314" i="22" s="1"/>
  <c r="C396" i="23" s="1"/>
  <c r="J313" i="22"/>
  <c r="M313" i="22" s="1"/>
  <c r="C397" i="23" s="1"/>
  <c r="J312" i="22"/>
  <c r="M312" i="22" s="1"/>
  <c r="C403" i="23" s="1"/>
  <c r="J311" i="22"/>
  <c r="M311" i="22" s="1"/>
  <c r="C402" i="23" s="1"/>
  <c r="J310" i="22"/>
  <c r="M310" i="22" s="1"/>
  <c r="C404" i="23" s="1"/>
  <c r="J309" i="22"/>
  <c r="M309" i="22" s="1"/>
  <c r="C398" i="23" s="1"/>
  <c r="J308" i="22"/>
  <c r="M308" i="22" s="1"/>
  <c r="C401" i="23" s="1"/>
  <c r="J307" i="22"/>
  <c r="M307" i="22" s="1"/>
  <c r="C399" i="23" s="1"/>
  <c r="J306" i="22"/>
  <c r="M306" i="22" s="1"/>
  <c r="C394" i="23" s="1"/>
  <c r="J305" i="22"/>
  <c r="M305" i="22" s="1"/>
  <c r="C400" i="23" s="1"/>
  <c r="J301" i="22"/>
  <c r="M301" i="22" s="1"/>
  <c r="C22" i="23" s="1"/>
  <c r="J300" i="22"/>
  <c r="M300" i="22" s="1"/>
  <c r="C264" i="23" s="1"/>
  <c r="J299" i="22"/>
  <c r="M299" i="22" s="1"/>
  <c r="C145" i="23" s="1"/>
  <c r="J298" i="22"/>
  <c r="M298" i="22" s="1"/>
  <c r="C263" i="23" s="1"/>
  <c r="J297" i="22"/>
  <c r="M297" i="22" s="1"/>
  <c r="C533" i="23" s="1"/>
  <c r="J296" i="22"/>
  <c r="M296" i="22" s="1"/>
  <c r="C536" i="23" s="1"/>
  <c r="J295" i="22"/>
  <c r="M295" i="22" s="1"/>
  <c r="C535" i="23" s="1"/>
  <c r="J294" i="22"/>
  <c r="M294" i="22" s="1"/>
  <c r="C532" i="23" s="1"/>
  <c r="J290" i="22"/>
  <c r="M290" i="22" s="1"/>
  <c r="C483" i="23" s="1"/>
  <c r="J288" i="22"/>
  <c r="M288" i="22" s="1"/>
  <c r="C491" i="23" s="1"/>
  <c r="J287" i="22"/>
  <c r="M287" i="22" s="1"/>
  <c r="C488" i="23" s="1"/>
  <c r="J286" i="22"/>
  <c r="M286" i="22" s="1"/>
  <c r="C490" i="23" s="1"/>
  <c r="J285" i="22"/>
  <c r="M285" i="22" s="1"/>
  <c r="C489" i="23" s="1"/>
  <c r="J284" i="22"/>
  <c r="M284" i="22" s="1"/>
  <c r="C485" i="23" s="1"/>
  <c r="J282" i="22"/>
  <c r="M282" i="22" s="1"/>
  <c r="C521" i="23" s="1"/>
  <c r="J281" i="22"/>
  <c r="M281" i="22" s="1"/>
  <c r="C513" i="23" s="1"/>
  <c r="J280" i="22"/>
  <c r="M280" i="22" s="1"/>
  <c r="C518" i="23" s="1"/>
  <c r="J279" i="22"/>
  <c r="M279" i="22" s="1"/>
  <c r="C517" i="23" s="1"/>
  <c r="J278" i="22"/>
  <c r="M278" i="22" s="1"/>
  <c r="C520" i="23" s="1"/>
  <c r="J277" i="22"/>
  <c r="M277" i="22" s="1"/>
  <c r="C512" i="23" s="1"/>
  <c r="J276" i="22"/>
  <c r="M276" i="22" s="1"/>
  <c r="C511" i="23" s="1"/>
  <c r="J275" i="22"/>
  <c r="M275" i="22" s="1"/>
  <c r="C510" i="23" s="1"/>
  <c r="J274" i="22"/>
  <c r="M274" i="22" s="1"/>
  <c r="C515" i="23" s="1"/>
  <c r="J273" i="22"/>
  <c r="M273" i="22" s="1"/>
  <c r="C514" i="23" s="1"/>
  <c r="J272" i="22"/>
  <c r="M272" i="22" s="1"/>
  <c r="C519" i="23" s="1"/>
  <c r="J268" i="22"/>
  <c r="M268" i="22" s="1"/>
  <c r="C481" i="23" s="1"/>
  <c r="J267" i="22"/>
  <c r="M267" i="22" s="1"/>
  <c r="C604" i="23" s="1"/>
  <c r="J265" i="22"/>
  <c r="M265" i="22" s="1"/>
  <c r="C123" i="23" s="1"/>
  <c r="J264" i="22"/>
  <c r="M264" i="22" s="1"/>
  <c r="C120" i="23" s="1"/>
  <c r="J263" i="22"/>
  <c r="M263" i="22" s="1"/>
  <c r="C124" i="23" s="1"/>
  <c r="J262" i="22"/>
  <c r="M262" i="22" s="1"/>
  <c r="C121" i="23" s="1"/>
  <c r="J261" i="22"/>
  <c r="M261" i="22" s="1"/>
  <c r="C122" i="23" s="1"/>
  <c r="J260" i="22"/>
  <c r="M260" i="22" s="1"/>
  <c r="C548" i="23" s="1"/>
  <c r="J259" i="22"/>
  <c r="M259" i="22" s="1"/>
  <c r="C546" i="23" s="1"/>
  <c r="J258" i="22"/>
  <c r="M258" i="22" s="1"/>
  <c r="C119" i="23" s="1"/>
  <c r="J257" i="22"/>
  <c r="M257" i="22" s="1"/>
  <c r="C545" i="23" s="1"/>
  <c r="J256" i="22"/>
  <c r="M256" i="22" s="1"/>
  <c r="C125" i="23" s="1"/>
  <c r="J252" i="22"/>
  <c r="M252" i="22" s="1"/>
  <c r="C262" i="23" s="1"/>
  <c r="J251" i="22"/>
  <c r="M251" i="22" s="1"/>
  <c r="C370" i="23" s="1"/>
  <c r="J250" i="22"/>
  <c r="M250" i="22" s="1"/>
  <c r="C376" i="23" s="1"/>
  <c r="J249" i="22"/>
  <c r="M249" i="22" s="1"/>
  <c r="C375" i="23" s="1"/>
  <c r="J247" i="22"/>
  <c r="M247" i="22" s="1"/>
  <c r="C368" i="23" s="1"/>
  <c r="J246" i="22"/>
  <c r="M246" i="22" s="1"/>
  <c r="C367" i="23" s="1"/>
  <c r="J245" i="22"/>
  <c r="M245" i="22" s="1"/>
  <c r="C366" i="23" s="1"/>
  <c r="J244" i="22"/>
  <c r="M244" i="22" s="1"/>
  <c r="C365" i="23" s="1"/>
  <c r="J243" i="22"/>
  <c r="M243" i="22" s="1"/>
  <c r="C364" i="23" s="1"/>
  <c r="J242" i="22"/>
  <c r="M242" i="22" s="1"/>
  <c r="C363" i="23" s="1"/>
  <c r="J241" i="22"/>
  <c r="M241" i="22" s="1"/>
  <c r="C556" i="23" s="1"/>
  <c r="J240" i="22"/>
  <c r="M240" i="22" s="1"/>
  <c r="C360" i="23" s="1"/>
  <c r="J239" i="22"/>
  <c r="M239" i="22" s="1"/>
  <c r="C359" i="23" s="1"/>
  <c r="J238" i="22"/>
  <c r="M238" i="22" s="1"/>
  <c r="C358" i="23" s="1"/>
  <c r="J237" i="22"/>
  <c r="M237" i="22" s="1"/>
  <c r="C356" i="23" s="1"/>
  <c r="J236" i="22"/>
  <c r="M236" i="22" s="1"/>
  <c r="C355" i="23" s="1"/>
  <c r="J235" i="22"/>
  <c r="M235" i="22" s="1"/>
  <c r="C354" i="23" s="1"/>
  <c r="J234" i="22"/>
  <c r="M234" i="22" s="1"/>
  <c r="C353" i="23" s="1"/>
  <c r="J233" i="22"/>
  <c r="M233" i="22" s="1"/>
  <c r="C352" i="23" s="1"/>
  <c r="J232" i="22"/>
  <c r="M232" i="22" s="1"/>
  <c r="C351" i="23" s="1"/>
  <c r="J231" i="22"/>
  <c r="M231" i="22" s="1"/>
  <c r="J230" i="22"/>
  <c r="M230" i="22" s="1"/>
  <c r="C292" i="23" s="1"/>
  <c r="J229" i="22"/>
  <c r="M229" i="22" s="1"/>
  <c r="C297" i="23" s="1"/>
  <c r="J228" i="22"/>
  <c r="M228" i="22" s="1"/>
  <c r="C295" i="23" s="1"/>
  <c r="J227" i="22"/>
  <c r="M227" i="22" s="1"/>
  <c r="C320" i="23" s="1"/>
  <c r="J226" i="22"/>
  <c r="M226" i="22" s="1"/>
  <c r="C318" i="23" s="1"/>
  <c r="J225" i="22"/>
  <c r="M225" i="22" s="1"/>
  <c r="J224" i="22"/>
  <c r="M224" i="22" s="1"/>
  <c r="C316" i="23" s="1"/>
  <c r="J223" i="22"/>
  <c r="M223" i="22" s="1"/>
  <c r="C315" i="23" s="1"/>
  <c r="J222" i="22"/>
  <c r="M222" i="22" s="1"/>
  <c r="C307" i="23" s="1"/>
  <c r="J221" i="22"/>
  <c r="M221" i="22" s="1"/>
  <c r="C306" i="23" s="1"/>
  <c r="J220" i="22"/>
  <c r="M220" i="22" s="1"/>
  <c r="C305" i="23" s="1"/>
  <c r="J219" i="22"/>
  <c r="M219" i="22" s="1"/>
  <c r="C304" i="23" s="1"/>
  <c r="J218" i="22"/>
  <c r="M218" i="22" s="1"/>
  <c r="C303" i="23" s="1"/>
  <c r="J217" i="22"/>
  <c r="M217" i="22" s="1"/>
  <c r="C302" i="23" s="1"/>
  <c r="J216" i="22"/>
  <c r="M216" i="22" s="1"/>
  <c r="C301" i="23" s="1"/>
  <c r="J215" i="22"/>
  <c r="M215" i="22" s="1"/>
  <c r="C300" i="23" s="1"/>
  <c r="J214" i="22"/>
  <c r="M214" i="22" s="1"/>
  <c r="C294" i="23" s="1"/>
  <c r="J213" i="22"/>
  <c r="M213" i="22" s="1"/>
  <c r="C276" i="23" s="1"/>
  <c r="J212" i="22"/>
  <c r="M212" i="22" s="1"/>
  <c r="C293" i="23" s="1"/>
  <c r="J211" i="22"/>
  <c r="M211" i="22" s="1"/>
  <c r="C275" i="23" s="1"/>
  <c r="J210" i="22"/>
  <c r="M210" i="22" s="1"/>
  <c r="C280" i="23" s="1"/>
  <c r="J209" i="22"/>
  <c r="M209" i="22" s="1"/>
  <c r="C278" i="23" s="1"/>
  <c r="J208" i="22"/>
  <c r="M208" i="22" s="1"/>
  <c r="C279" i="23" s="1"/>
  <c r="J207" i="22"/>
  <c r="M207" i="22" s="1"/>
  <c r="J206" i="22"/>
  <c r="M206" i="22" s="1"/>
  <c r="C285" i="23" s="1"/>
  <c r="J205" i="22"/>
  <c r="M205" i="22" s="1"/>
  <c r="C283" i="23" s="1"/>
  <c r="J204" i="22"/>
  <c r="M204" i="22" s="1"/>
  <c r="C284" i="23" s="1"/>
  <c r="J203" i="22"/>
  <c r="M203" i="22" s="1"/>
  <c r="C282" i="23" s="1"/>
  <c r="J202" i="22"/>
  <c r="M202" i="22" s="1"/>
  <c r="C255" i="23" s="1"/>
  <c r="J201" i="22"/>
  <c r="M201" i="22" s="1"/>
  <c r="C254" i="23" s="1"/>
  <c r="J200" i="22"/>
  <c r="M200" i="22" s="1"/>
  <c r="C253" i="23" s="1"/>
  <c r="J199" i="22"/>
  <c r="M199" i="22" s="1"/>
  <c r="C252" i="23" s="1"/>
  <c r="J198" i="22"/>
  <c r="M198" i="22" s="1"/>
  <c r="C251" i="23" s="1"/>
  <c r="J197" i="22"/>
  <c r="M197" i="22" s="1"/>
  <c r="C250" i="23" s="1"/>
  <c r="J196" i="22"/>
  <c r="M196" i="22" s="1"/>
  <c r="C249" i="23" s="1"/>
  <c r="J195" i="22"/>
  <c r="M195" i="22" s="1"/>
  <c r="C248" i="23" s="1"/>
  <c r="J194" i="22"/>
  <c r="M194" i="22" s="1"/>
  <c r="C247" i="23" s="1"/>
  <c r="J193" i="22"/>
  <c r="M193" i="22" s="1"/>
  <c r="C246" i="23" s="1"/>
  <c r="J192" i="22"/>
  <c r="M192" i="22" s="1"/>
  <c r="C244" i="23" s="1"/>
  <c r="J191" i="22"/>
  <c r="M191" i="22" s="1"/>
  <c r="C243" i="23" s="1"/>
  <c r="J190" i="22"/>
  <c r="M190" i="22" s="1"/>
  <c r="C242" i="23" s="1"/>
  <c r="J189" i="22"/>
  <c r="M189" i="22" s="1"/>
  <c r="C241" i="23" s="1"/>
  <c r="J188" i="22"/>
  <c r="M188" i="22" s="1"/>
  <c r="C240" i="23" s="1"/>
  <c r="J187" i="22"/>
  <c r="M187" i="22" s="1"/>
  <c r="C238" i="23" s="1"/>
  <c r="J186" i="22"/>
  <c r="M186" i="22" s="1"/>
  <c r="C237" i="23" s="1"/>
  <c r="J185" i="22"/>
  <c r="M185" i="22" s="1"/>
  <c r="C236" i="23" s="1"/>
  <c r="J184" i="22"/>
  <c r="M184" i="22" s="1"/>
  <c r="C235" i="23" s="1"/>
  <c r="J183" i="22"/>
  <c r="M183" i="22" s="1"/>
  <c r="C234" i="23" s="1"/>
  <c r="J182" i="22"/>
  <c r="M182" i="22" s="1"/>
  <c r="C225" i="23" s="1"/>
  <c r="J181" i="22"/>
  <c r="M181" i="22" s="1"/>
  <c r="C224" i="23" s="1"/>
  <c r="J180" i="22"/>
  <c r="M180" i="22" s="1"/>
  <c r="C223" i="23" s="1"/>
  <c r="J179" i="22"/>
  <c r="M179" i="22" s="1"/>
  <c r="C233" i="23" s="1"/>
  <c r="J178" i="22"/>
  <c r="M178" i="22" s="1"/>
  <c r="C232" i="23" s="1"/>
  <c r="J177" i="22"/>
  <c r="M177" i="22" s="1"/>
  <c r="C231" i="23" s="1"/>
  <c r="J176" i="22"/>
  <c r="M176" i="22" s="1"/>
  <c r="C230" i="23" s="1"/>
  <c r="J175" i="22"/>
  <c r="M175" i="22" s="1"/>
  <c r="C229" i="23" s="1"/>
  <c r="J174" i="22"/>
  <c r="M174" i="22" s="1"/>
  <c r="C228" i="23" s="1"/>
  <c r="J173" i="22"/>
  <c r="M173" i="22" s="1"/>
  <c r="C227" i="23" s="1"/>
  <c r="J172" i="22"/>
  <c r="M172" i="22" s="1"/>
  <c r="C226" i="23" s="1"/>
  <c r="J171" i="22"/>
  <c r="M171" i="22" s="1"/>
  <c r="C222" i="23" s="1"/>
  <c r="J170" i="22"/>
  <c r="M170" i="22" s="1"/>
  <c r="C221" i="23" s="1"/>
  <c r="J169" i="22"/>
  <c r="M169" i="22" s="1"/>
  <c r="C219" i="23" s="1"/>
  <c r="J168" i="22"/>
  <c r="M168" i="22" s="1"/>
  <c r="C216" i="23" s="1"/>
  <c r="J167" i="22"/>
  <c r="M167" i="22" s="1"/>
  <c r="C215" i="23" s="1"/>
  <c r="J166" i="22"/>
  <c r="M166" i="22" s="1"/>
  <c r="C214" i="23" s="1"/>
  <c r="J165" i="22"/>
  <c r="M165" i="22" s="1"/>
  <c r="C212" i="23" s="1"/>
  <c r="J164" i="22"/>
  <c r="M164" i="22" s="1"/>
  <c r="C211" i="23" s="1"/>
  <c r="J163" i="22"/>
  <c r="M163" i="22" s="1"/>
  <c r="C210" i="23" s="1"/>
  <c r="J162" i="22"/>
  <c r="M162" i="22" s="1"/>
  <c r="C209" i="23" s="1"/>
  <c r="J161" i="22"/>
  <c r="M161" i="22" s="1"/>
  <c r="C208" i="23" s="1"/>
  <c r="J160" i="22"/>
  <c r="M160" i="22" s="1"/>
  <c r="C207" i="23" s="1"/>
  <c r="J159" i="22"/>
  <c r="M159" i="22" s="1"/>
  <c r="C206" i="23" s="1"/>
  <c r="J158" i="22"/>
  <c r="M158" i="22" s="1"/>
  <c r="C205" i="23" s="1"/>
  <c r="J157" i="22"/>
  <c r="M157" i="22" s="1"/>
  <c r="C203" i="23" s="1"/>
  <c r="J156" i="22"/>
  <c r="M156" i="22" s="1"/>
  <c r="C202" i="23" s="1"/>
  <c r="J155" i="22"/>
  <c r="M155" i="22" s="1"/>
  <c r="C201" i="23" s="1"/>
  <c r="J154" i="22"/>
  <c r="M154" i="22" s="1"/>
  <c r="C200" i="23" s="1"/>
  <c r="J153" i="22"/>
  <c r="M153" i="22" s="1"/>
  <c r="C198" i="23" s="1"/>
  <c r="J152" i="22"/>
  <c r="M152" i="22" s="1"/>
  <c r="C239" i="23" s="1"/>
  <c r="J151" i="22"/>
  <c r="M151" i="22" s="1"/>
  <c r="C193" i="23" s="1"/>
  <c r="J150" i="22"/>
  <c r="M150" i="22" s="1"/>
  <c r="C190" i="23" s="1"/>
  <c r="J149" i="22"/>
  <c r="M149" i="22" s="1"/>
  <c r="C220" i="23" s="1"/>
  <c r="J148" i="22"/>
  <c r="M148" i="22" s="1"/>
  <c r="C189" i="23" s="1"/>
  <c r="J147" i="22"/>
  <c r="M147" i="22" s="1"/>
  <c r="C188" i="23" s="1"/>
  <c r="J146" i="22"/>
  <c r="M146" i="22" s="1"/>
  <c r="C186" i="23" s="1"/>
  <c r="J145" i="22"/>
  <c r="M145" i="22" s="1"/>
  <c r="C185" i="23" s="1"/>
  <c r="J144" i="22"/>
  <c r="M144" i="22" s="1"/>
  <c r="C183" i="23" s="1"/>
  <c r="J143" i="22"/>
  <c r="M143" i="22" s="1"/>
  <c r="C182" i="23" s="1"/>
  <c r="J142" i="22"/>
  <c r="M142" i="22" s="1"/>
  <c r="C181" i="23" s="1"/>
  <c r="J141" i="22"/>
  <c r="M141" i="22" s="1"/>
  <c r="C179" i="23" s="1"/>
  <c r="J140" i="22"/>
  <c r="M140" i="22" s="1"/>
  <c r="C178" i="23" s="1"/>
  <c r="J139" i="22"/>
  <c r="M139" i="22" s="1"/>
  <c r="C177" i="23" s="1"/>
  <c r="J138" i="22"/>
  <c r="M138" i="22" s="1"/>
  <c r="C175" i="23" s="1"/>
  <c r="J137" i="22"/>
  <c r="M137" i="22" s="1"/>
  <c r="C176" i="23" s="1"/>
  <c r="J136" i="22"/>
  <c r="M136" i="22" s="1"/>
  <c r="C174" i="23" s="1"/>
  <c r="J135" i="22"/>
  <c r="M135" i="22" s="1"/>
  <c r="C170" i="23" s="1"/>
  <c r="J134" i="22"/>
  <c r="M134" i="22" s="1"/>
  <c r="C168" i="23" s="1"/>
  <c r="J133" i="22"/>
  <c r="M133" i="22" s="1"/>
  <c r="C42" i="23" s="1"/>
  <c r="J132" i="22"/>
  <c r="M132" i="22" s="1"/>
  <c r="C273" i="23" s="1"/>
  <c r="J131" i="22"/>
  <c r="M131" i="22" s="1"/>
  <c r="C167" i="23" s="1"/>
  <c r="J130" i="22"/>
  <c r="M130" i="22" s="1"/>
  <c r="C166" i="23" s="1"/>
  <c r="J129" i="22"/>
  <c r="M129" i="22" s="1"/>
  <c r="C164" i="23" s="1"/>
  <c r="J128" i="22"/>
  <c r="M128" i="22" s="1"/>
  <c r="C163" i="23" s="1"/>
  <c r="J127" i="22"/>
  <c r="M127" i="22" s="1"/>
  <c r="J126" i="22"/>
  <c r="M126" i="22" s="1"/>
  <c r="C161" i="23" s="1"/>
  <c r="J125" i="22"/>
  <c r="M125" i="22" s="1"/>
  <c r="C160" i="23" s="1"/>
  <c r="J124" i="22"/>
  <c r="M124" i="22" s="1"/>
  <c r="C159" i="23" s="1"/>
  <c r="J123" i="22"/>
  <c r="M123" i="22" s="1"/>
  <c r="C158" i="23" s="1"/>
  <c r="J122" i="22"/>
  <c r="M122" i="22" s="1"/>
  <c r="C156" i="23" s="1"/>
  <c r="J121" i="22"/>
  <c r="M121" i="22" s="1"/>
  <c r="C155" i="23" s="1"/>
  <c r="J120" i="22"/>
  <c r="M120" i="22" s="1"/>
  <c r="C154" i="23" s="1"/>
  <c r="J119" i="22"/>
  <c r="M119" i="22" s="1"/>
  <c r="C94" i="23" s="1"/>
  <c r="J118" i="22"/>
  <c r="M118" i="22" s="1"/>
  <c r="C71" i="23" s="1"/>
  <c r="J117" i="22"/>
  <c r="M117" i="22" s="1"/>
  <c r="C142" i="23" s="1"/>
  <c r="J116" i="22"/>
  <c r="M116" i="22" s="1"/>
  <c r="C72" i="23" s="1"/>
  <c r="J115" i="22"/>
  <c r="M115" i="22" s="1"/>
  <c r="C70" i="23" s="1"/>
  <c r="J114" i="22"/>
  <c r="M114" i="22" s="1"/>
  <c r="C69" i="23" s="1"/>
  <c r="J113" i="22"/>
  <c r="M113" i="22" s="1"/>
  <c r="C68" i="23" s="1"/>
  <c r="J112" i="22"/>
  <c r="M112" i="22" s="1"/>
  <c r="C67" i="23" s="1"/>
  <c r="J111" i="22"/>
  <c r="M111" i="22" s="1"/>
  <c r="C66" i="23" s="1"/>
  <c r="J110" i="22"/>
  <c r="M110" i="22" s="1"/>
  <c r="C56" i="23" s="1"/>
  <c r="J108" i="22"/>
  <c r="M108" i="22" s="1"/>
  <c r="C55" i="23" s="1"/>
  <c r="J107" i="22"/>
  <c r="M107" i="22" s="1"/>
  <c r="C54" i="23" s="1"/>
  <c r="J106" i="22"/>
  <c r="M106" i="22" s="1"/>
  <c r="C53" i="23" s="1"/>
  <c r="J105" i="22"/>
  <c r="M105" i="22" s="1"/>
  <c r="C313" i="23" s="1"/>
  <c r="J104" i="22"/>
  <c r="M104" i="22" s="1"/>
  <c r="C312" i="23" s="1"/>
  <c r="J103" i="22"/>
  <c r="M103" i="22" s="1"/>
  <c r="C311" i="23" s="1"/>
  <c r="J102" i="22"/>
  <c r="M102" i="22" s="1"/>
  <c r="C49" i="23" s="1"/>
  <c r="J101" i="22"/>
  <c r="M101" i="22" s="1"/>
  <c r="C48" i="23" s="1"/>
  <c r="J100" i="22"/>
  <c r="M100" i="22" s="1"/>
  <c r="C46" i="23" s="1"/>
  <c r="J99" i="22"/>
  <c r="M99" i="22" s="1"/>
  <c r="C45" i="23" s="1"/>
  <c r="J98" i="22"/>
  <c r="M98" i="22" s="1"/>
  <c r="C40" i="23" s="1"/>
  <c r="J97" i="22"/>
  <c r="M97" i="22" s="1"/>
  <c r="C39" i="23" s="1"/>
  <c r="J96" i="22"/>
  <c r="M96" i="22" s="1"/>
  <c r="C31" i="23" s="1"/>
  <c r="J95" i="22"/>
  <c r="M95" i="22" s="1"/>
  <c r="C30" i="23" s="1"/>
  <c r="J93" i="22"/>
  <c r="M93" i="22" s="1"/>
  <c r="C149" i="23" s="1"/>
  <c r="J92" i="22"/>
  <c r="M92" i="22" s="1"/>
  <c r="C525" i="23" s="1"/>
  <c r="J91" i="22"/>
  <c r="M91" i="22" s="1"/>
  <c r="C524" i="23" s="1"/>
  <c r="J90" i="22"/>
  <c r="M90" i="22" s="1"/>
  <c r="C148" i="23" s="1"/>
  <c r="J89" i="22"/>
  <c r="M89" i="22" s="1"/>
  <c r="C57" i="23" s="1"/>
  <c r="J88" i="22"/>
  <c r="M88" i="22" s="1"/>
  <c r="C527" i="23" s="1"/>
  <c r="J87" i="22"/>
  <c r="M87" i="22" s="1"/>
  <c r="C147" i="23" s="1"/>
  <c r="J86" i="22"/>
  <c r="M86" i="22" s="1"/>
  <c r="C146" i="23" s="1"/>
  <c r="J85" i="22"/>
  <c r="M85" i="22" s="1"/>
  <c r="C32" i="23" s="1"/>
  <c r="J84" i="22"/>
  <c r="M84" i="22" s="1"/>
  <c r="C97" i="23" s="1"/>
  <c r="J83" i="22"/>
  <c r="M83" i="22" s="1"/>
  <c r="C96" i="23" s="1"/>
  <c r="J82" i="22"/>
  <c r="M82" i="22" s="1"/>
  <c r="C98" i="23" s="1"/>
  <c r="J81" i="22"/>
  <c r="M81" i="22" s="1"/>
  <c r="C95" i="23" s="1"/>
  <c r="J78" i="22"/>
  <c r="M78" i="22" s="1"/>
  <c r="C507" i="23" s="1"/>
  <c r="J77" i="22"/>
  <c r="M77" i="22" s="1"/>
  <c r="C506" i="23" s="1"/>
  <c r="J76" i="22"/>
  <c r="M76" i="22" s="1"/>
  <c r="C504" i="23" s="1"/>
  <c r="J73" i="22"/>
  <c r="M73" i="22" s="1"/>
  <c r="C478" i="23" s="1"/>
  <c r="J69" i="22"/>
  <c r="M69" i="22" s="1"/>
  <c r="C508" i="23" s="1"/>
  <c r="J68" i="22"/>
  <c r="M68" i="22" s="1"/>
  <c r="C505" i="23" s="1"/>
  <c r="J67" i="22"/>
  <c r="M67" i="22" s="1"/>
  <c r="C474" i="23" s="1"/>
  <c r="J66" i="22"/>
  <c r="M66" i="22" s="1"/>
  <c r="C472" i="23" s="1"/>
  <c r="J65" i="22"/>
  <c r="M65" i="22" s="1"/>
  <c r="C470" i="23" s="1"/>
  <c r="J64" i="22"/>
  <c r="M64" i="22" s="1"/>
  <c r="C464" i="23" s="1"/>
  <c r="J63" i="22"/>
  <c r="M63" i="22" s="1"/>
  <c r="C445" i="23" s="1"/>
  <c r="J62" i="22"/>
  <c r="M62" i="22" s="1"/>
  <c r="C468" i="23" s="1"/>
  <c r="J61" i="22"/>
  <c r="M61" i="22" s="1"/>
  <c r="C435" i="23" s="1"/>
  <c r="J60" i="22"/>
  <c r="M60" i="22" s="1"/>
  <c r="C432" i="23" s="1"/>
  <c r="J59" i="22"/>
  <c r="M59" i="22" s="1"/>
  <c r="C430" i="23" s="1"/>
  <c r="J58" i="22"/>
  <c r="M58" i="22" s="1"/>
  <c r="C395" i="23" s="1"/>
  <c r="J57" i="22"/>
  <c r="M57" i="22" s="1"/>
  <c r="C84" i="23" s="1"/>
  <c r="J56" i="22"/>
  <c r="M56" i="22" s="1"/>
  <c r="C423" i="23" s="1"/>
  <c r="J55" i="22"/>
  <c r="M55" i="22" s="1"/>
  <c r="C425" i="23" s="1"/>
  <c r="J54" i="22"/>
  <c r="M54" i="22" s="1"/>
  <c r="C418" i="23" s="1"/>
  <c r="J53" i="22"/>
  <c r="M53" i="22" s="1"/>
  <c r="C377" i="23" s="1"/>
  <c r="J52" i="22"/>
  <c r="M52" i="22" s="1"/>
  <c r="C383" i="23" s="1"/>
  <c r="J51" i="22"/>
  <c r="M51" i="22" s="1"/>
  <c r="C357" i="23" s="1"/>
  <c r="J50" i="22"/>
  <c r="M50" i="22" s="1"/>
  <c r="C374" i="23" s="1"/>
  <c r="J49" i="22"/>
  <c r="M49" i="22" s="1"/>
  <c r="C319" i="23" s="1"/>
  <c r="J48" i="22"/>
  <c r="M48" i="22" s="1"/>
  <c r="C309" i="23" s="1"/>
  <c r="J47" i="22"/>
  <c r="M47" i="22" s="1"/>
  <c r="C308" i="23" s="1"/>
  <c r="J46" i="22"/>
  <c r="M46" i="22" s="1"/>
  <c r="C194" i="23" s="1"/>
  <c r="J45" i="22"/>
  <c r="M45" i="22" s="1"/>
  <c r="C192" i="23" s="1"/>
  <c r="J44" i="22"/>
  <c r="M44" i="22" s="1"/>
  <c r="C191" i="23" s="1"/>
  <c r="J43" i="22"/>
  <c r="M43" i="22" s="1"/>
  <c r="C296" i="23" s="1"/>
  <c r="J42" i="22"/>
  <c r="M42" i="22" s="1"/>
  <c r="C245" i="23" s="1"/>
  <c r="J41" i="22"/>
  <c r="M41" i="22" s="1"/>
  <c r="C218" i="23" s="1"/>
  <c r="J40" i="22"/>
  <c r="M40" i="22" s="1"/>
  <c r="C217" i="23" s="1"/>
  <c r="J39" i="22"/>
  <c r="M39" i="22" s="1"/>
  <c r="C213" i="23" s="1"/>
  <c r="J38" i="22"/>
  <c r="M38" i="22" s="1"/>
  <c r="J37" i="22"/>
  <c r="M37" i="22" s="1"/>
  <c r="C204" i="23" s="1"/>
  <c r="J36" i="22"/>
  <c r="M36" i="22" s="1"/>
  <c r="C199" i="23" s="1"/>
  <c r="J35" i="22"/>
  <c r="M35" i="22" s="1"/>
  <c r="C196" i="23" s="1"/>
  <c r="J34" i="22"/>
  <c r="M34" i="22" s="1"/>
  <c r="C195" i="23" s="1"/>
  <c r="J33" i="22"/>
  <c r="M33" i="22" s="1"/>
  <c r="C184" i="23" s="1"/>
  <c r="J32" i="22"/>
  <c r="M32" i="22" s="1"/>
  <c r="C180" i="23" s="1"/>
  <c r="J31" i="22"/>
  <c r="M31" i="22" s="1"/>
  <c r="C169" i="23" s="1"/>
  <c r="J30" i="22"/>
  <c r="M30" i="22" s="1"/>
  <c r="C172" i="23" s="1"/>
  <c r="J29" i="22"/>
  <c r="M29" i="22" s="1"/>
  <c r="C197" i="23" s="1"/>
  <c r="J28" i="22"/>
  <c r="M28" i="22" s="1"/>
  <c r="C171" i="23" s="1"/>
  <c r="J27" i="22"/>
  <c r="M27" i="22" s="1"/>
  <c r="C165" i="23" s="1"/>
  <c r="J26" i="22"/>
  <c r="M26" i="22" s="1"/>
  <c r="C187" i="23" s="1"/>
  <c r="J25" i="22"/>
  <c r="M25" i="22" s="1"/>
  <c r="C61" i="23" s="1"/>
  <c r="J24" i="22"/>
  <c r="M24" i="22" s="1"/>
  <c r="C52" i="23" s="1"/>
  <c r="J23" i="22"/>
  <c r="M23" i="22" s="1"/>
  <c r="C37" i="23" s="1"/>
  <c r="J22" i="22"/>
  <c r="M22" i="22" s="1"/>
  <c r="C9" i="23" s="1"/>
  <c r="J20" i="22"/>
  <c r="M20" i="22" s="1"/>
  <c r="C13" i="23" s="1"/>
  <c r="J19" i="22"/>
  <c r="M19" i="22" s="1"/>
  <c r="C44" i="23" s="1"/>
  <c r="J18" i="22"/>
  <c r="M18" i="22" s="1"/>
  <c r="C78" i="23" s="1"/>
  <c r="J17" i="22"/>
  <c r="M17" i="22" s="1"/>
  <c r="C77" i="23" s="1"/>
  <c r="J16" i="22"/>
  <c r="M16" i="22" s="1"/>
  <c r="C64" i="23" s="1"/>
  <c r="J15" i="22"/>
  <c r="M15" i="22" s="1"/>
  <c r="C33" i="23" s="1"/>
  <c r="J14" i="22"/>
  <c r="M14" i="22" s="1"/>
  <c r="C74" i="23" s="1"/>
  <c r="J13" i="22"/>
  <c r="M13" i="22" s="1"/>
  <c r="C63" i="23" s="1"/>
  <c r="J12" i="22"/>
  <c r="M12" i="22" s="1"/>
  <c r="C79" i="23" s="1"/>
  <c r="J11" i="22"/>
  <c r="M11" i="22" s="1"/>
  <c r="C65" i="23" s="1"/>
  <c r="J10" i="22"/>
  <c r="M10" i="22" s="1"/>
  <c r="C281" i="23" s="1"/>
  <c r="J9" i="22"/>
  <c r="M9" i="22" s="1"/>
  <c r="C75" i="23" s="1"/>
  <c r="J8" i="22"/>
  <c r="M8" i="22" s="1"/>
  <c r="C20" i="23" s="1"/>
  <c r="J7" i="22"/>
  <c r="M7" i="22" s="1"/>
  <c r="C62" i="23" s="1"/>
  <c r="J6" i="22"/>
  <c r="M6" i="22" s="1"/>
  <c r="C516" i="23" s="1"/>
  <c r="J5" i="22"/>
  <c r="M5" i="22" s="1"/>
  <c r="C76" i="23" s="1"/>
  <c r="J4" i="22"/>
  <c r="M4" i="22" s="1"/>
  <c r="C47" i="23" s="1"/>
  <c r="J3" i="22"/>
  <c r="M3" i="22" s="1"/>
  <c r="C99" i="23" s="1"/>
  <c r="J21" i="22"/>
  <c r="M21" i="22" s="1"/>
  <c r="C24" i="23" s="1"/>
  <c r="J70" i="22"/>
  <c r="M70" i="22" s="1"/>
  <c r="C466" i="23" s="1"/>
  <c r="J71" i="22"/>
  <c r="M71" i="22" s="1"/>
  <c r="C17" i="23" s="1"/>
  <c r="J72" i="22"/>
  <c r="M72" i="22" s="1"/>
  <c r="C477" i="23" s="1"/>
  <c r="J74" i="22"/>
  <c r="M74" i="22" s="1"/>
  <c r="C492" i="23" s="1"/>
  <c r="J75" i="22"/>
  <c r="M75" i="22" s="1"/>
  <c r="C499" i="23" s="1"/>
  <c r="J79" i="22"/>
  <c r="M79" i="22" s="1"/>
  <c r="C8" i="23" s="1"/>
  <c r="J94" i="22"/>
  <c r="M94" i="22" s="1"/>
  <c r="C462" i="23" s="1"/>
  <c r="J109" i="22"/>
  <c r="M109" i="22" s="1"/>
  <c r="C310" i="23" s="1"/>
  <c r="J248" i="22"/>
  <c r="M248" i="22" s="1"/>
  <c r="C369" i="23" s="1"/>
  <c r="J253" i="22"/>
  <c r="M253" i="22" s="1"/>
  <c r="C11" i="23" s="1"/>
  <c r="J254" i="22"/>
  <c r="M254" i="22" s="1"/>
  <c r="C10" i="23" s="1"/>
  <c r="J255" i="22"/>
  <c r="M255" i="22" s="1"/>
  <c r="C473" i="23" s="1"/>
  <c r="J266" i="22"/>
  <c r="M266" i="22" s="1"/>
  <c r="C494" i="23" s="1"/>
  <c r="J269" i="22"/>
  <c r="M269" i="22" s="1"/>
  <c r="C480" i="23" s="1"/>
  <c r="J270" i="22"/>
  <c r="M270" i="22" s="1"/>
  <c r="C7" i="23" s="1"/>
  <c r="J271" i="22"/>
  <c r="M271" i="22" s="1"/>
  <c r="C6" i="23" s="1"/>
  <c r="J283" i="22"/>
  <c r="M283" i="22" s="1"/>
  <c r="C484" i="23" s="1"/>
  <c r="J289" i="22"/>
  <c r="M289" i="22" s="1"/>
  <c r="C482" i="23" s="1"/>
  <c r="J291" i="22"/>
  <c r="M291" i="22" s="1"/>
  <c r="C4" i="23" s="1"/>
  <c r="J292" i="22"/>
  <c r="M292" i="22" s="1"/>
  <c r="C469" i="23" s="1"/>
  <c r="J293" i="22"/>
  <c r="M293" i="22" s="1"/>
  <c r="C467" i="23" s="1"/>
  <c r="J302" i="22"/>
  <c r="M302" i="22" s="1"/>
  <c r="C475" i="23" s="1"/>
  <c r="J303" i="22"/>
  <c r="M303" i="22" s="1"/>
  <c r="C476" i="23" s="1"/>
  <c r="J304" i="22"/>
  <c r="M304" i="22" s="1"/>
  <c r="C465" i="23" s="1"/>
  <c r="J377" i="22"/>
  <c r="M377" i="22" s="1"/>
  <c r="C23" i="23" s="1"/>
  <c r="J381" i="22"/>
  <c r="M381" i="22" s="1"/>
  <c r="C591" i="23" s="1"/>
  <c r="J399" i="22"/>
  <c r="M399" i="22" s="1"/>
  <c r="C15" i="23" s="1"/>
  <c r="J436" i="22"/>
  <c r="M436" i="22" s="1"/>
  <c r="C5" i="23" s="1"/>
  <c r="J440" i="22"/>
  <c r="M440" i="22" s="1"/>
  <c r="C463" i="23" s="1"/>
  <c r="J458" i="22"/>
  <c r="M458" i="22" s="1"/>
  <c r="C14" i="23" s="1"/>
  <c r="J459" i="22"/>
  <c r="M459" i="22" s="1"/>
  <c r="C19" i="23" s="1"/>
  <c r="J460" i="22"/>
  <c r="M460" i="22" s="1"/>
  <c r="C495" i="23" s="1"/>
  <c r="J461" i="22"/>
  <c r="M461" i="22" s="1"/>
  <c r="C509" i="23" s="1"/>
  <c r="J485" i="22"/>
  <c r="M485" i="22" s="1"/>
  <c r="C471" i="23" s="1"/>
  <c r="J529" i="22"/>
  <c r="M529" i="22" s="1"/>
  <c r="C498" i="23" s="1"/>
  <c r="J530" i="22"/>
  <c r="M530" i="22" s="1"/>
  <c r="C500" i="23" s="1"/>
  <c r="J537" i="22"/>
  <c r="M537" i="22" s="1"/>
  <c r="C501" i="23" s="1"/>
  <c r="J539" i="22"/>
  <c r="M539" i="22" s="1"/>
  <c r="C497" i="23" s="1"/>
  <c r="J541" i="22"/>
  <c r="M541" i="22" s="1"/>
  <c r="C12" i="23" s="1"/>
  <c r="J544" i="22"/>
  <c r="M544" i="22" s="1"/>
  <c r="C479" i="23" s="1"/>
  <c r="J2" i="22"/>
  <c r="M2" i="22" s="1"/>
  <c r="C50" i="23" s="1"/>
  <c r="C81" i="16"/>
  <c r="C80" i="16"/>
  <c r="C65" i="16"/>
  <c r="D58" i="16"/>
  <c r="D10" i="16"/>
  <c r="D61" i="16"/>
  <c r="D72" i="16"/>
  <c r="D47" i="16"/>
  <c r="D11" i="16"/>
  <c r="D5" i="16"/>
  <c r="D8" i="16"/>
  <c r="D19" i="16"/>
  <c r="D63" i="16"/>
  <c r="D13" i="16"/>
  <c r="D53" i="16"/>
  <c r="D49" i="16"/>
  <c r="D52" i="16"/>
  <c r="D74" i="16"/>
  <c r="D9" i="16"/>
  <c r="D25" i="16"/>
  <c r="D16" i="16"/>
  <c r="D81" i="16"/>
  <c r="D32" i="16"/>
  <c r="D55" i="16"/>
  <c r="D46" i="16"/>
  <c r="D21" i="16"/>
  <c r="D42" i="16"/>
  <c r="D26" i="16"/>
  <c r="D20" i="16"/>
  <c r="D45" i="16"/>
  <c r="D31" i="16"/>
  <c r="D78" i="16"/>
  <c r="D29" i="16"/>
  <c r="D60" i="16"/>
  <c r="D34" i="16"/>
  <c r="D71" i="16"/>
  <c r="D18" i="16"/>
  <c r="D68" i="16"/>
  <c r="D27" i="16"/>
  <c r="D15" i="16"/>
  <c r="D50" i="16"/>
  <c r="D44" i="16"/>
  <c r="D65" i="16"/>
  <c r="D33" i="16"/>
  <c r="D67" i="16"/>
  <c r="D36" i="16"/>
  <c r="D28" i="16"/>
  <c r="D2" i="16"/>
  <c r="D79" i="16"/>
  <c r="D75" i="16"/>
  <c r="D4" i="16"/>
  <c r="D14" i="16"/>
  <c r="D24" i="16"/>
  <c r="D40" i="16"/>
  <c r="D7" i="16"/>
  <c r="D56" i="16"/>
  <c r="D70" i="16"/>
  <c r="D57" i="16"/>
  <c r="D77" i="16"/>
  <c r="D23" i="16"/>
  <c r="D37" i="16"/>
  <c r="D51" i="16"/>
  <c r="D48" i="16"/>
  <c r="D62" i="16"/>
  <c r="D64" i="16"/>
  <c r="D6" i="16"/>
  <c r="D69" i="16"/>
  <c r="D35" i="16"/>
  <c r="D38" i="16"/>
  <c r="D66" i="16"/>
  <c r="D41" i="16"/>
  <c r="D54" i="16"/>
  <c r="D12" i="16"/>
  <c r="D22" i="16"/>
  <c r="D73" i="16"/>
  <c r="D59" i="16"/>
  <c r="D80" i="16"/>
  <c r="D30" i="16"/>
  <c r="D17" i="16"/>
  <c r="D3" i="16"/>
  <c r="D43" i="16"/>
  <c r="D39" i="16"/>
  <c r="D76" i="16"/>
  <c r="H17" i="24" l="1"/>
  <c r="H65" i="24"/>
  <c r="H41" i="24"/>
  <c r="H26" i="24"/>
  <c r="H74" i="24"/>
  <c r="H50" i="24"/>
  <c r="H25" i="24"/>
  <c r="H49" i="24"/>
  <c r="H34" i="24"/>
  <c r="H58" i="24"/>
  <c r="H92" i="24"/>
  <c r="H84" i="24"/>
  <c r="H76" i="24"/>
  <c r="H68" i="24"/>
  <c r="H60" i="24"/>
  <c r="H52" i="24"/>
  <c r="H44" i="24"/>
  <c r="H36" i="24"/>
  <c r="H28" i="24"/>
  <c r="H20" i="24"/>
  <c r="H12" i="24"/>
  <c r="H4" i="24"/>
  <c r="H91" i="24"/>
  <c r="H75" i="24"/>
  <c r="H59" i="24"/>
  <c r="H43" i="24"/>
  <c r="H35" i="24"/>
  <c r="H27" i="24"/>
  <c r="C544" i="23"/>
  <c r="C173" i="23"/>
  <c r="C571" i="23"/>
  <c r="C317" i="23"/>
  <c r="C549" i="23"/>
  <c r="C268" i="23"/>
  <c r="C269" i="23"/>
  <c r="C550" i="23"/>
  <c r="C277" i="23"/>
  <c r="C577" i="23"/>
  <c r="C580" i="23"/>
  <c r="C298" i="23"/>
  <c r="C579" i="23"/>
  <c r="C578" i="23"/>
  <c r="C547" i="23"/>
  <c r="C569" i="23"/>
  <c r="C570" i="23"/>
  <c r="C61" i="16"/>
  <c r="C51" i="16"/>
  <c r="C47" i="16"/>
  <c r="C41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4" i="16"/>
  <c r="C63" i="16"/>
  <c r="C62" i="16"/>
  <c r="C60" i="16"/>
  <c r="C59" i="16"/>
  <c r="C58" i="16"/>
  <c r="C57" i="16"/>
  <c r="C56" i="16"/>
  <c r="C55" i="16"/>
  <c r="C54" i="16"/>
  <c r="C53" i="16"/>
  <c r="C52" i="16"/>
  <c r="C50" i="16"/>
  <c r="C49" i="16"/>
  <c r="C48" i="16"/>
  <c r="C46" i="16"/>
  <c r="C45" i="16"/>
  <c r="C44" i="16"/>
  <c r="C43" i="16"/>
  <c r="C42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9" i="16"/>
  <c r="C7" i="16"/>
  <c r="C3" i="16"/>
  <c r="C2" i="16"/>
  <c r="A5" i="16"/>
  <c r="F6" i="1"/>
  <c r="C7" i="7"/>
  <c r="B7" i="7"/>
  <c r="G7" i="6"/>
  <c r="G3" i="6"/>
  <c r="D21" i="13"/>
  <c r="A21" i="13"/>
  <c r="D15" i="13"/>
  <c r="D14" i="12"/>
  <c r="A14" i="12"/>
  <c r="D8" i="12"/>
  <c r="D46" i="11"/>
  <c r="A46" i="11"/>
  <c r="D40" i="11"/>
  <c r="D15" i="10"/>
  <c r="A15" i="10"/>
  <c r="D9" i="10"/>
  <c r="B12" i="7"/>
  <c r="B12" i="5"/>
  <c r="C6" i="5"/>
  <c r="A74" i="1"/>
  <c r="B73" i="1"/>
  <c r="B72" i="1"/>
  <c r="B74" i="1" s="1"/>
  <c r="A70" i="1"/>
  <c r="A51" i="1"/>
  <c r="B31" i="1"/>
  <c r="B9" i="1"/>
  <c r="B4" i="1"/>
  <c r="F7" i="15"/>
  <c r="I5" i="15"/>
  <c r="I4" i="15"/>
  <c r="I3" i="15"/>
  <c r="I7" i="15" s="1"/>
  <c r="B44" i="14"/>
  <c r="G12" i="14"/>
  <c r="B35" i="1" s="1"/>
  <c r="F12" i="14"/>
  <c r="D12" i="14"/>
  <c r="B37" i="1" s="1"/>
  <c r="C12" i="14"/>
  <c r="B12" i="14"/>
  <c r="B15" i="14" s="1"/>
  <c r="E10" i="14"/>
  <c r="E8" i="14"/>
  <c r="E7" i="14"/>
  <c r="E6" i="14"/>
  <c r="B18" i="14" s="1"/>
  <c r="E5" i="14"/>
  <c r="E4" i="14"/>
  <c r="M17" i="13"/>
  <c r="M15" i="13"/>
  <c r="L15" i="13"/>
  <c r="L17" i="13" s="1"/>
  <c r="J15" i="13"/>
  <c r="G15" i="13"/>
  <c r="F15" i="13"/>
  <c r="H13" i="13"/>
  <c r="I13" i="13" s="1"/>
  <c r="K13" i="13" s="1"/>
  <c r="I12" i="13"/>
  <c r="K12" i="13" s="1"/>
  <c r="H12" i="13"/>
  <c r="H11" i="13"/>
  <c r="H10" i="13"/>
  <c r="I10" i="13" s="1"/>
  <c r="K10" i="13" s="1"/>
  <c r="H9" i="13"/>
  <c r="I9" i="13" s="1"/>
  <c r="K9" i="13" s="1"/>
  <c r="I8" i="13"/>
  <c r="K8" i="13" s="1"/>
  <c r="H8" i="13"/>
  <c r="H7" i="13"/>
  <c r="E7" i="13"/>
  <c r="E15" i="13" s="1"/>
  <c r="E3" i="13" s="1"/>
  <c r="H6" i="13"/>
  <c r="H5" i="13"/>
  <c r="H15" i="13" s="1"/>
  <c r="M3" i="13"/>
  <c r="L3" i="13"/>
  <c r="K3" i="13"/>
  <c r="J3" i="13"/>
  <c r="I3" i="13"/>
  <c r="H3" i="13"/>
  <c r="G3" i="13"/>
  <c r="F3" i="13"/>
  <c r="M8" i="12"/>
  <c r="M10" i="12" s="1"/>
  <c r="L8" i="12"/>
  <c r="L10" i="12" s="1"/>
  <c r="J8" i="12"/>
  <c r="G8" i="12"/>
  <c r="F8" i="12"/>
  <c r="E6" i="12"/>
  <c r="H6" i="12" s="1"/>
  <c r="E5" i="12"/>
  <c r="M3" i="12"/>
  <c r="L3" i="12"/>
  <c r="K3" i="12"/>
  <c r="J3" i="12"/>
  <c r="I3" i="12"/>
  <c r="H3" i="12"/>
  <c r="G3" i="12"/>
  <c r="F3" i="12"/>
  <c r="I29" i="11"/>
  <c r="K29" i="11" s="1"/>
  <c r="M40" i="11"/>
  <c r="M42" i="11" s="1"/>
  <c r="L40" i="11"/>
  <c r="L42" i="11" s="1"/>
  <c r="J40" i="11"/>
  <c r="G40" i="11"/>
  <c r="F40" i="11"/>
  <c r="H38" i="11"/>
  <c r="I38" i="11" s="1"/>
  <c r="K38" i="11" s="1"/>
  <c r="I37" i="11"/>
  <c r="H37" i="11"/>
  <c r="H36" i="11"/>
  <c r="I36" i="11" s="1"/>
  <c r="E35" i="11"/>
  <c r="H35" i="11" s="1"/>
  <c r="H34" i="11"/>
  <c r="H33" i="11"/>
  <c r="I33" i="11" s="1"/>
  <c r="K33" i="11" s="1"/>
  <c r="I32" i="11"/>
  <c r="H32" i="11"/>
  <c r="H31" i="11"/>
  <c r="I31" i="11" s="1"/>
  <c r="H30" i="11"/>
  <c r="H29" i="11"/>
  <c r="I28" i="11"/>
  <c r="K28" i="11" s="1"/>
  <c r="H28" i="11"/>
  <c r="H27" i="11"/>
  <c r="N26" i="11"/>
  <c r="K26" i="11" s="1"/>
  <c r="I26" i="11"/>
  <c r="H26" i="11"/>
  <c r="I25" i="11"/>
  <c r="H25" i="11"/>
  <c r="H24" i="11"/>
  <c r="H23" i="11"/>
  <c r="I23" i="11" s="1"/>
  <c r="K23" i="11" s="1"/>
  <c r="N22" i="11"/>
  <c r="K22" i="11" s="1"/>
  <c r="I22" i="11"/>
  <c r="H21" i="11"/>
  <c r="I21" i="11" s="1"/>
  <c r="E20" i="11"/>
  <c r="H20" i="11" s="1"/>
  <c r="E19" i="11"/>
  <c r="H19" i="11" s="1"/>
  <c r="I18" i="11"/>
  <c r="H18" i="11"/>
  <c r="H17" i="11"/>
  <c r="N16" i="11"/>
  <c r="H16" i="11" s="1"/>
  <c r="K16" i="11"/>
  <c r="H15" i="11"/>
  <c r="H14" i="11"/>
  <c r="E13" i="11"/>
  <c r="H13" i="11" s="1"/>
  <c r="E12" i="11"/>
  <c r="H12" i="11" s="1"/>
  <c r="I11" i="11"/>
  <c r="H11" i="11"/>
  <c r="H10" i="11"/>
  <c r="H9" i="11"/>
  <c r="I9" i="11" s="1"/>
  <c r="K9" i="11" s="1"/>
  <c r="H8" i="11"/>
  <c r="H7" i="11"/>
  <c r="H6" i="11"/>
  <c r="I6" i="11" s="1"/>
  <c r="K6" i="11" s="1"/>
  <c r="I5" i="11"/>
  <c r="H5" i="11"/>
  <c r="M3" i="11"/>
  <c r="L3" i="11"/>
  <c r="K3" i="11"/>
  <c r="J3" i="11"/>
  <c r="I3" i="11"/>
  <c r="H3" i="11"/>
  <c r="G3" i="11"/>
  <c r="F3" i="11"/>
  <c r="L11" i="10"/>
  <c r="M9" i="10"/>
  <c r="M11" i="10" s="1"/>
  <c r="L9" i="10"/>
  <c r="J9" i="10"/>
  <c r="G9" i="10"/>
  <c r="F9" i="10"/>
  <c r="H7" i="10"/>
  <c r="I7" i="10" s="1"/>
  <c r="K7" i="10" s="1"/>
  <c r="E6" i="10"/>
  <c r="E9" i="10" s="1"/>
  <c r="E3" i="10" s="1"/>
  <c r="E5" i="10"/>
  <c r="H5" i="10" s="1"/>
  <c r="M3" i="10"/>
  <c r="L3" i="10"/>
  <c r="K3" i="10"/>
  <c r="J3" i="10"/>
  <c r="I3" i="10"/>
  <c r="H3" i="10"/>
  <c r="G3" i="10"/>
  <c r="F3" i="10"/>
  <c r="D62" i="9"/>
  <c r="D53" i="9"/>
  <c r="K8" i="9"/>
  <c r="K20" i="9" s="1"/>
  <c r="K27" i="9" s="1"/>
  <c r="K31" i="9" s="1"/>
  <c r="K36" i="9" s="1"/>
  <c r="K40" i="9" s="1"/>
  <c r="D8" i="9"/>
  <c r="D67" i="9" s="1"/>
  <c r="D70" i="9" s="1"/>
  <c r="G3" i="8"/>
  <c r="W7" i="7"/>
  <c r="V7" i="7"/>
  <c r="U7" i="7"/>
  <c r="T7" i="7"/>
  <c r="S7" i="7"/>
  <c r="R7" i="7"/>
  <c r="B10" i="1" s="1"/>
  <c r="Q7" i="7"/>
  <c r="Q23" i="7" s="1"/>
  <c r="P7" i="7"/>
  <c r="P23" i="7" s="1"/>
  <c r="O7" i="7"/>
  <c r="AA16" i="4" s="1"/>
  <c r="N7" i="7"/>
  <c r="S16" i="4" s="1"/>
  <c r="M7" i="7"/>
  <c r="L7" i="7"/>
  <c r="K7" i="7"/>
  <c r="J7" i="7"/>
  <c r="I7" i="7"/>
  <c r="H7" i="7"/>
  <c r="D28" i="3" s="1"/>
  <c r="G7" i="7"/>
  <c r="C28" i="3" s="1"/>
  <c r="F7" i="7"/>
  <c r="B28" i="3" s="1"/>
  <c r="E5" i="7"/>
  <c r="D5" i="7"/>
  <c r="E4" i="7"/>
  <c r="E7" i="7" s="1"/>
  <c r="B15" i="7" s="1"/>
  <c r="D4" i="7"/>
  <c r="D7" i="7" s="1"/>
  <c r="U7" i="6"/>
  <c r="T7" i="6"/>
  <c r="S7" i="6"/>
  <c r="R7" i="6"/>
  <c r="Q7" i="6"/>
  <c r="P7" i="6"/>
  <c r="O7" i="6"/>
  <c r="B32" i="1" s="1"/>
  <c r="N7" i="6"/>
  <c r="M7" i="6"/>
  <c r="L7" i="6"/>
  <c r="J7" i="6"/>
  <c r="D7" i="6"/>
  <c r="C5" i="6"/>
  <c r="K4" i="6"/>
  <c r="K7" i="6" s="1"/>
  <c r="G13" i="4" s="1"/>
  <c r="G16" i="4" s="1"/>
  <c r="C4" i="6"/>
  <c r="C3" i="6"/>
  <c r="A14" i="5"/>
  <c r="G6" i="5"/>
  <c r="E6" i="5"/>
  <c r="B6" i="5"/>
  <c r="D4" i="5"/>
  <c r="F4" i="5" s="1"/>
  <c r="H4" i="5" s="1"/>
  <c r="F3" i="5"/>
  <c r="H3" i="5" s="1"/>
  <c r="D3" i="5"/>
  <c r="H1" i="5"/>
  <c r="G1" i="5"/>
  <c r="F1" i="5"/>
  <c r="E1" i="5"/>
  <c r="D1" i="5"/>
  <c r="C25" i="4"/>
  <c r="D23" i="4"/>
  <c r="X16" i="4"/>
  <c r="V16" i="4"/>
  <c r="Q16" i="4"/>
  <c r="O16" i="4"/>
  <c r="M16" i="4"/>
  <c r="I16" i="4"/>
  <c r="H16" i="4"/>
  <c r="F16" i="4"/>
  <c r="B16" i="4"/>
  <c r="AB14" i="4"/>
  <c r="W14" i="4"/>
  <c r="Z14" i="4" s="1"/>
  <c r="T14" i="4"/>
  <c r="K14" i="4"/>
  <c r="N14" i="4" s="1"/>
  <c r="AB13" i="4"/>
  <c r="W13" i="4"/>
  <c r="Z13" i="4" s="1"/>
  <c r="T13" i="4"/>
  <c r="AB12" i="4"/>
  <c r="W12" i="4"/>
  <c r="Z12" i="4" s="1"/>
  <c r="T12" i="4"/>
  <c r="N12" i="4"/>
  <c r="K12" i="4"/>
  <c r="U12" i="4" s="1"/>
  <c r="AB11" i="4"/>
  <c r="W11" i="4"/>
  <c r="Z11" i="4" s="1"/>
  <c r="T11" i="4"/>
  <c r="N11" i="4"/>
  <c r="K11" i="4"/>
  <c r="U11" i="4" s="1"/>
  <c r="AB10" i="4"/>
  <c r="W10" i="4"/>
  <c r="Z10" i="4" s="1"/>
  <c r="T10" i="4"/>
  <c r="N10" i="4"/>
  <c r="K10" i="4"/>
  <c r="U10" i="4" s="1"/>
  <c r="AB9" i="4"/>
  <c r="W9" i="4"/>
  <c r="Z9" i="4" s="1"/>
  <c r="T9" i="4"/>
  <c r="N9" i="4"/>
  <c r="K9" i="4"/>
  <c r="P9" i="4" s="1"/>
  <c r="AB8" i="4"/>
  <c r="W8" i="4"/>
  <c r="Z8" i="4" s="1"/>
  <c r="T8" i="4"/>
  <c r="N8" i="4"/>
  <c r="K8" i="4"/>
  <c r="U8" i="4" s="1"/>
  <c r="AB7" i="4"/>
  <c r="W7" i="4"/>
  <c r="Z7" i="4" s="1"/>
  <c r="T7" i="4"/>
  <c r="N7" i="4"/>
  <c r="K7" i="4"/>
  <c r="U7" i="4" s="1"/>
  <c r="AB6" i="4"/>
  <c r="Z6" i="4"/>
  <c r="W6" i="4"/>
  <c r="T6" i="4"/>
  <c r="N6" i="4"/>
  <c r="K6" i="4"/>
  <c r="U6" i="4" s="1"/>
  <c r="AB5" i="4"/>
  <c r="W5" i="4"/>
  <c r="Z5" i="4" s="1"/>
  <c r="T5" i="4"/>
  <c r="N5" i="4"/>
  <c r="K5" i="4"/>
  <c r="U5" i="4" s="1"/>
  <c r="AB4" i="4"/>
  <c r="W4" i="4"/>
  <c r="Z4" i="4" s="1"/>
  <c r="T4" i="4"/>
  <c r="N4" i="4"/>
  <c r="K4" i="4"/>
  <c r="U4" i="4" s="1"/>
  <c r="AB3" i="4"/>
  <c r="W3" i="4"/>
  <c r="Z3" i="4" s="1"/>
  <c r="T3" i="4"/>
  <c r="N3" i="4"/>
  <c r="K3" i="4"/>
  <c r="U3" i="4" s="1"/>
  <c r="AA1" i="4"/>
  <c r="Z1" i="4"/>
  <c r="X1" i="4"/>
  <c r="V1" i="4"/>
  <c r="U1" i="4"/>
  <c r="T1" i="4"/>
  <c r="S1" i="4"/>
  <c r="Q1" i="4"/>
  <c r="P1" i="4"/>
  <c r="O1" i="4"/>
  <c r="N1" i="4"/>
  <c r="L1" i="4"/>
  <c r="J1" i="4"/>
  <c r="F1" i="4"/>
  <c r="E1" i="4"/>
  <c r="D1" i="4"/>
  <c r="B1" i="4"/>
  <c r="A1" i="4"/>
  <c r="B42" i="3"/>
  <c r="D32" i="3"/>
  <c r="C32" i="3"/>
  <c r="B32" i="3"/>
  <c r="B101" i="1"/>
  <c r="B97" i="1"/>
  <c r="B67" i="1"/>
  <c r="B56" i="1" s="1"/>
  <c r="B3" i="2" s="1"/>
  <c r="A59" i="1"/>
  <c r="A45" i="1"/>
  <c r="A37" i="1"/>
  <c r="A36" i="1"/>
  <c r="A35" i="1"/>
  <c r="A19" i="1"/>
  <c r="A17" i="1"/>
  <c r="A12" i="1"/>
  <c r="B17" i="1" l="1"/>
  <c r="K18" i="11"/>
  <c r="B19" i="1"/>
  <c r="Y16" i="4"/>
  <c r="X5" i="7"/>
  <c r="K25" i="11"/>
  <c r="E12" i="14"/>
  <c r="H6" i="10"/>
  <c r="H9" i="10" s="1"/>
  <c r="I15" i="11"/>
  <c r="K15" i="11" s="1"/>
  <c r="I30" i="11"/>
  <c r="K30" i="11" s="1"/>
  <c r="B17" i="14"/>
  <c r="B20" i="14" s="1"/>
  <c r="B8" i="1"/>
  <c r="X4" i="7"/>
  <c r="X7" i="7" s="1"/>
  <c r="B32" i="7" s="1"/>
  <c r="K11" i="11"/>
  <c r="K32" i="11"/>
  <c r="E8" i="12"/>
  <c r="E3" i="12" s="1"/>
  <c r="I5" i="13"/>
  <c r="K5" i="13" s="1"/>
  <c r="A15" i="14"/>
  <c r="B18" i="1"/>
  <c r="B36" i="1"/>
  <c r="B16" i="1"/>
  <c r="B28" i="1"/>
  <c r="B13" i="1"/>
  <c r="A8" i="9"/>
  <c r="C8" i="9"/>
  <c r="D20" i="9"/>
  <c r="A20" i="9" s="1"/>
  <c r="B7" i="1"/>
  <c r="AB16" i="4"/>
  <c r="T16" i="4"/>
  <c r="T25" i="4" s="1"/>
  <c r="B45" i="1" s="1"/>
  <c r="C5" i="16" s="1"/>
  <c r="K37" i="11"/>
  <c r="I6" i="10"/>
  <c r="K6" i="10" s="1"/>
  <c r="E32" i="3"/>
  <c r="A32" i="3" s="1"/>
  <c r="I15" i="13"/>
  <c r="K6" i="13"/>
  <c r="I6" i="13"/>
  <c r="I11" i="13"/>
  <c r="K11" i="13" s="1"/>
  <c r="I7" i="13"/>
  <c r="K7" i="13" s="1"/>
  <c r="I6" i="12"/>
  <c r="K6" i="12" s="1"/>
  <c r="H5" i="12"/>
  <c r="I12" i="11"/>
  <c r="K12" i="11" s="1"/>
  <c r="I13" i="11"/>
  <c r="K13" i="11" s="1"/>
  <c r="I19" i="11"/>
  <c r="K19" i="11" s="1"/>
  <c r="I35" i="11"/>
  <c r="K35" i="11"/>
  <c r="I20" i="11"/>
  <c r="K20" i="11" s="1"/>
  <c r="I16" i="11"/>
  <c r="I14" i="11"/>
  <c r="K14" i="11" s="1"/>
  <c r="I7" i="11"/>
  <c r="K7" i="11" s="1"/>
  <c r="K21" i="11"/>
  <c r="K31" i="11"/>
  <c r="I34" i="11"/>
  <c r="K34" i="11" s="1"/>
  <c r="K36" i="11"/>
  <c r="E40" i="11"/>
  <c r="I10" i="11"/>
  <c r="K10" i="11" s="1"/>
  <c r="I17" i="11"/>
  <c r="K17" i="11" s="1"/>
  <c r="H22" i="11"/>
  <c r="H40" i="11" s="1"/>
  <c r="I24" i="11"/>
  <c r="K24" i="11" s="1"/>
  <c r="K5" i="11"/>
  <c r="I8" i="11"/>
  <c r="K8" i="11" s="1"/>
  <c r="I27" i="11"/>
  <c r="K27" i="11" s="1"/>
  <c r="I5" i="10"/>
  <c r="I9" i="10" s="1"/>
  <c r="B17" i="7"/>
  <c r="C5" i="3"/>
  <c r="C7" i="3" s="1"/>
  <c r="C11" i="3" s="1"/>
  <c r="C13" i="3" s="1"/>
  <c r="C15" i="3" s="1"/>
  <c r="C30" i="3" s="1"/>
  <c r="D5" i="3"/>
  <c r="D7" i="3" s="1"/>
  <c r="D11" i="3" s="1"/>
  <c r="D13" i="3" s="1"/>
  <c r="D15" i="3" s="1"/>
  <c r="D30" i="3" s="1"/>
  <c r="P4" i="4"/>
  <c r="R4" i="4" s="1"/>
  <c r="P12" i="4"/>
  <c r="R12" i="4" s="1"/>
  <c r="H6" i="5"/>
  <c r="F6" i="5"/>
  <c r="F14" i="5" s="1"/>
  <c r="B33" i="1" s="1"/>
  <c r="P8" i="4"/>
  <c r="R8" i="4" s="1"/>
  <c r="P14" i="4"/>
  <c r="R14" i="4" s="1"/>
  <c r="P3" i="4"/>
  <c r="R3" i="4" s="1"/>
  <c r="P7" i="4"/>
  <c r="R7" i="4" s="1"/>
  <c r="P11" i="4"/>
  <c r="R11" i="4" s="1"/>
  <c r="R9" i="4"/>
  <c r="Z16" i="4"/>
  <c r="P10" i="4"/>
  <c r="R10" i="4" s="1"/>
  <c r="U14" i="4"/>
  <c r="U9" i="4"/>
  <c r="K13" i="4"/>
  <c r="K16" i="4" s="1"/>
  <c r="P5" i="4"/>
  <c r="R5" i="4" s="1"/>
  <c r="N13" i="4"/>
  <c r="P6" i="4"/>
  <c r="R6" i="4" s="1"/>
  <c r="W16" i="4"/>
  <c r="B15" i="1" l="1"/>
  <c r="B24" i="1"/>
  <c r="B30" i="1"/>
  <c r="E3" i="11"/>
  <c r="B29" i="1"/>
  <c r="B14" i="1"/>
  <c r="D27" i="9"/>
  <c r="B3" i="1" s="1"/>
  <c r="K15" i="13"/>
  <c r="H8" i="12"/>
  <c r="I5" i="12"/>
  <c r="I8" i="12" s="1"/>
  <c r="I40" i="11"/>
  <c r="K40" i="11"/>
  <c r="K5" i="10"/>
  <c r="K9" i="10" s="1"/>
  <c r="D75" i="9"/>
  <c r="D78" i="9" s="1"/>
  <c r="A29" i="9"/>
  <c r="B5" i="3"/>
  <c r="B7" i="3" s="1"/>
  <c r="B11" i="3" s="1"/>
  <c r="B13" i="3" s="1"/>
  <c r="E13" i="3" s="1"/>
  <c r="U13" i="4"/>
  <c r="U16" i="4" s="1"/>
  <c r="P13" i="4"/>
  <c r="R13" i="4" s="1"/>
  <c r="R16" i="4" s="1"/>
  <c r="N16" i="4"/>
  <c r="C34" i="3"/>
  <c r="C36" i="3" s="1"/>
  <c r="D34" i="3"/>
  <c r="D36" i="3" s="1"/>
  <c r="B41" i="1" l="1"/>
  <c r="D31" i="9"/>
  <c r="C27" i="9"/>
  <c r="B15" i="3"/>
  <c r="B30" i="3" s="1"/>
  <c r="B34" i="3" s="1"/>
  <c r="E34" i="3" s="1"/>
  <c r="E36" i="3" s="1"/>
  <c r="E44" i="3" s="1"/>
  <c r="B43" i="1" s="1"/>
  <c r="K5" i="12"/>
  <c r="K8" i="12" s="1"/>
  <c r="A31" i="9"/>
  <c r="D36" i="9"/>
  <c r="P16" i="4"/>
  <c r="P25" i="4" s="1"/>
  <c r="B44" i="1" s="1"/>
  <c r="C4" i="16" s="1"/>
  <c r="D40" i="9" l="1"/>
  <c r="A36" i="9"/>
  <c r="B36" i="3"/>
  <c r="B49" i="1"/>
  <c r="C6" i="16" s="1"/>
  <c r="A50" i="1" l="1"/>
  <c r="B5" i="2"/>
  <c r="A40" i="9"/>
  <c r="D54" i="9"/>
  <c r="B50" i="1"/>
  <c r="B55" i="1" s="1"/>
  <c r="A56" i="1"/>
  <c r="B6" i="2" l="1"/>
  <c r="A54" i="9"/>
  <c r="D59" i="9"/>
  <c r="B58" i="1"/>
  <c r="A55" i="1"/>
  <c r="A58" i="1" l="1"/>
  <c r="C8" i="16"/>
  <c r="B61" i="1"/>
  <c r="A72" i="1" l="1"/>
  <c r="A77" i="1"/>
  <c r="A73" i="1"/>
  <c r="A61" i="1"/>
  <c r="B8" i="2" l="1"/>
  <c r="C10" i="16" s="1"/>
  <c r="B79" i="1" l="1"/>
  <c r="B91" i="1" l="1"/>
  <c r="A91" i="1" s="1"/>
  <c r="A79" i="1"/>
</calcChain>
</file>

<file path=xl/sharedStrings.xml><?xml version="1.0" encoding="utf-8"?>
<sst xmlns="http://schemas.openxmlformats.org/spreadsheetml/2006/main" count="7553" uniqueCount="2501">
  <si>
    <t>Profit (loss) before tax</t>
  </si>
  <si>
    <t>F/S</t>
  </si>
  <si>
    <t>Extraordinary items</t>
  </si>
  <si>
    <t>Add:</t>
  </si>
  <si>
    <t>Depreciation</t>
  </si>
  <si>
    <t>Loss on disposal of fixed assets</t>
  </si>
  <si>
    <t>Proceeds from disposal of prescribed fixed assets
- plant and machinery</t>
  </si>
  <si>
    <t>Proceeds from disposal of prescribed fixed assets
  - computers and accessories</t>
  </si>
  <si>
    <t>Proceeds from disposal of prescribed fixed assets
 - environmental protection machinery</t>
  </si>
  <si>
    <t>Donations</t>
  </si>
  <si>
    <t>Other income</t>
  </si>
  <si>
    <t>Expenses</t>
  </si>
  <si>
    <t>Approved donations</t>
  </si>
  <si>
    <t>Legal and professional fee</t>
  </si>
  <si>
    <t>General provision for bad debts / doubtful debts</t>
  </si>
  <si>
    <t>Other...</t>
  </si>
  <si>
    <t>Less:</t>
  </si>
  <si>
    <t>Capital expenditure on prescribed fixed assets</t>
  </si>
  <si>
    <t>Gain on disposal of fixed assets</t>
  </si>
  <si>
    <t>Non-taxable income</t>
  </si>
  <si>
    <t>Revenue items capitalised</t>
  </si>
  <si>
    <t>Administrative expenses, approved donations</t>
  </si>
  <si>
    <t>Administrative expenses, legal and professional fee</t>
  </si>
  <si>
    <t>Expenditure on environmental protection machinery</t>
  </si>
  <si>
    <t>Expenditure on building refurbishment</t>
  </si>
  <si>
    <t/>
  </si>
  <si>
    <t>Depreciation (allowances) / charge:</t>
  </si>
  <si>
    <t>Prescribed machinery or plant</t>
  </si>
  <si>
    <t>Commercial building allowance, annual allowance</t>
  </si>
  <si>
    <t>Assessable profits (Adjusted loss) of the period</t>
  </si>
  <si>
    <t>Adjustment for deductible approved donations:</t>
  </si>
  <si>
    <t>Others...</t>
  </si>
  <si>
    <t>Losses brought forward</t>
  </si>
  <si>
    <t>Adjustments</t>
  </si>
  <si>
    <t>Less: Tax credit allowed</t>
  </si>
  <si>
    <t>Profits tax payable per notice of assessment:</t>
  </si>
  <si>
    <t>Summary of deduction claimed for Part 9 of Returns</t>
  </si>
  <si>
    <t>finalSetting=edit</t>
  </si>
  <si>
    <t>Total expenditure on environmental protection machinery</t>
  </si>
  <si>
    <t>Total expenditure on environmental protection installation</t>
  </si>
  <si>
    <t>Statement of Loss:</t>
  </si>
  <si>
    <t>Tax loss brought forward</t>
  </si>
  <si>
    <t>Less:_x000D_
    Tax loss set-off</t>
  </si>
  <si>
    <t>Add:_x000D_
    Tax loss for the year</t>
  </si>
  <si>
    <t>Tax loss carried forward</t>
  </si>
  <si>
    <t>10% pool</t>
  </si>
  <si>
    <t>20% pool</t>
  </si>
  <si>
    <t>30% pool</t>
  </si>
  <si>
    <t>Total 
allowances</t>
  </si>
  <si>
    <t>Tax written down value brought forward</t>
  </si>
  <si>
    <t>Additions</t>
  </si>
  <si>
    <t>Capital assets expended</t>
  </si>
  <si>
    <t>Initial allowance</t>
  </si>
  <si>
    <t>TWDV transferred in</t>
  </si>
  <si>
    <t>(TWDV transferred out - for non-business use)</t>
  </si>
  <si>
    <t>TWDV transferred in - previously for non-business use</t>
  </si>
  <si>
    <t>Transfer from hire purchased assets</t>
  </si>
  <si>
    <t>Disposal - lower of cost/proceeds</t>
  </si>
  <si>
    <t>Annual allowance</t>
  </si>
  <si>
    <t>Tax written down value carried forward</t>
  </si>
  <si>
    <t>Overriding apportionment ratio</t>
  </si>
  <si>
    <t>Apportionment ratio</t>
  </si>
  <si>
    <t>Allowances attributable 
to onshore income</t>
  </si>
  <si>
    <t>Print apportionment ratio?</t>
  </si>
  <si>
    <t>No</t>
  </si>
  <si>
    <t>Balancing event?</t>
  </si>
  <si>
    <t>Rate for allowances</t>
  </si>
  <si>
    <t>Rate for first year allowance</t>
  </si>
  <si>
    <t>Year of acquisition</t>
  </si>
  <si>
    <t>Addition</t>
  </si>
  <si>
    <t>Open cost</t>
  </si>
  <si>
    <t>(Disposal)</t>
  </si>
  <si>
    <t>Close cost</t>
  </si>
  <si>
    <t>Written down value brought forward</t>
  </si>
  <si>
    <t>Written down value carried forward</t>
  </si>
  <si>
    <t>Disposals</t>
  </si>
  <si>
    <t>Profit / Loss</t>
  </si>
  <si>
    <t>1998/99</t>
  </si>
  <si>
    <t>Leasehold Improvements</t>
  </si>
  <si>
    <t>2003/04</t>
  </si>
  <si>
    <t>2005/06</t>
  </si>
  <si>
    <t>2006/07</t>
  </si>
  <si>
    <t>2007/08</t>
  </si>
  <si>
    <t>2008/09</t>
  </si>
  <si>
    <t>2010/11</t>
  </si>
  <si>
    <t>2014/15</t>
  </si>
  <si>
    <t>2016/17</t>
  </si>
  <si>
    <t>2019/20</t>
  </si>
  <si>
    <t>2021/22</t>
  </si>
  <si>
    <t>First Hand</t>
  </si>
  <si>
    <t>Year of addition</t>
  </si>
  <si>
    <t>Original cost</t>
  </si>
  <si>
    <t>2018/2019</t>
  </si>
  <si>
    <t>2019/2020</t>
  </si>
  <si>
    <t>Category</t>
  </si>
  <si>
    <t>Details</t>
  </si>
  <si>
    <t>Description</t>
  </si>
  <si>
    <t>Cost</t>
  </si>
  <si>
    <t>Other allowances</t>
  </si>
  <si>
    <t>Hire purchased 
assets</t>
  </si>
  <si>
    <t>Commercial building allowance</t>
  </si>
  <si>
    <t>Industrial building allowance</t>
  </si>
  <si>
    <t>Prescribed fixed assets:Computers and accessories</t>
  </si>
  <si>
    <t>Prescribed fixed assets:Plant and machinery</t>
  </si>
  <si>
    <t>Environmental Protection Machinery</t>
  </si>
  <si>
    <t>Environmental Protection Installation</t>
  </si>
  <si>
    <t>Building renovation/ refurbishment</t>
  </si>
  <si>
    <t>Intellectual property rights</t>
  </si>
  <si>
    <t>Non-qualifying assets</t>
  </si>
  <si>
    <t>Allowances in prior year</t>
  </si>
  <si>
    <t>Other 20%</t>
  </si>
  <si>
    <t>Furniture and equipment</t>
  </si>
  <si>
    <t>Others</t>
  </si>
  <si>
    <t>Renovation on new shops</t>
  </si>
  <si>
    <t>Please choose an option...</t>
  </si>
  <si>
    <t>Additions to fixed assets, total.</t>
  </si>
  <si>
    <t>Sales proceeds breakdown</t>
  </si>
  <si>
    <t>(Accumulated
depreciation)</t>
  </si>
  <si>
    <t>Net Book Value</t>
  </si>
  <si>
    <t>(Sales
proceeds)</t>
  </si>
  <si>
    <t>(10% 
Pool)</t>
  </si>
  <si>
    <t>(20% 
Pool)</t>
  </si>
  <si>
    <t>(30% 
Pool)</t>
  </si>
  <si>
    <t>(Hire purchased
assets
10% Pool)</t>
  </si>
  <si>
    <t>(Hire purchased
assets
20% Pool)</t>
  </si>
  <si>
    <t>(Hire purchased
assets
30% Pool)</t>
  </si>
  <si>
    <t>(Industrial
buildings
(Qualifying))</t>
  </si>
  <si>
    <t>(Industrial
buildings
(Non Qualifying))</t>
  </si>
  <si>
    <t>(Commercial
buildings
(Qualifying))</t>
  </si>
  <si>
    <t>(Commercial
buildings
(Non ualifying))</t>
  </si>
  <si>
    <t>(PFAs
Computer and
accessories)</t>
  </si>
  <si>
    <t>(PFAs
Plant and
Machinery)</t>
  </si>
  <si>
    <t>(Environmental
Protection
Machinery)</t>
  </si>
  <si>
    <t>（Enviromental
Protection
Installation)</t>
  </si>
  <si>
    <t>(Intellectual
Property Rights)</t>
  </si>
  <si>
    <t>(Non-
ranking)</t>
  </si>
  <si>
    <t>(proceeds
exceeding capital
expenditure incurred)</t>
  </si>
  <si>
    <t>(Other)</t>
  </si>
  <si>
    <t>(Gain)/
loss on disposal</t>
  </si>
  <si>
    <t>Renovation on new shop - 2014/15</t>
  </si>
  <si>
    <t>Disposal of fixed assets, total.</t>
  </si>
  <si>
    <t xml:space="preserve">    (Accumulated depreciation)</t>
  </si>
  <si>
    <t>Net book value</t>
  </si>
  <si>
    <t xml:space="preserve">    (Sales proceeds)</t>
  </si>
  <si>
    <t>(Gain)/loss on disposal</t>
  </si>
  <si>
    <t>Deemed trading receipts
attributable to onshore income</t>
  </si>
  <si>
    <t>Reconciliation of depreciation to statement of comprehensive income</t>
  </si>
  <si>
    <t>Total change/(credit) in year</t>
  </si>
  <si>
    <t>Include reconciliation to
statement of comprehensive income?</t>
  </si>
  <si>
    <t>(Accumulated depreciation)</t>
  </si>
  <si>
    <t>Amount impaired</t>
  </si>
  <si>
    <t>Renovation work impaired</t>
  </si>
  <si>
    <t>Return
category</t>
  </si>
  <si>
    <t>Prior year
Total</t>
  </si>
  <si>
    <t>Trading income</t>
  </si>
  <si>
    <t>Please choose 
an option...</t>
  </si>
  <si>
    <t>Cost of sales</t>
  </si>
  <si>
    <t>Distribution costs</t>
  </si>
  <si>
    <t>Selling and marketing costs</t>
  </si>
  <si>
    <t>Research and development costs</t>
  </si>
  <si>
    <t>Administrative expenses</t>
  </si>
  <si>
    <t>Other operation expenses</t>
  </si>
  <si>
    <t>Profit on disposal of fixed assets</t>
  </si>
  <si>
    <t>Interest and dividends (general insurance)</t>
  </si>
  <si>
    <t>Investment income</t>
  </si>
  <si>
    <t>Amounts written off investments</t>
  </si>
  <si>
    <t>Less taxation</t>
  </si>
  <si>
    <t>Dividends</t>
  </si>
  <si>
    <t>Other captions in prior year</t>
  </si>
  <si>
    <t>Prior year retained profit</t>
  </si>
  <si>
    <t>MOVEMENT IN STATEMENT OF 
COMPREHENSIVE INCOME:</t>
  </si>
  <si>
    <t>Retained earnings brought forward</t>
  </si>
  <si>
    <t>Prior year adjustment</t>
  </si>
  <si>
    <t>Retained earnings as restated</t>
  </si>
  <si>
    <t>Retained earnings carried forward</t>
  </si>
  <si>
    <t>Total income for offshore income adjustment</t>
  </si>
  <si>
    <t>GROSS PROFIT RATIO</t>
  </si>
  <si>
    <t>Current year ratio</t>
  </si>
  <si>
    <t>Prior year ratio</t>
  </si>
  <si>
    <t>Ratio difference</t>
  </si>
  <si>
    <t>BEFORE TAX PROFIT MARGIN RATIO</t>
  </si>
  <si>
    <t>Enter preferred heading</t>
  </si>
  <si>
    <t>Total</t>
  </si>
  <si>
    <t>Gain (Loss) from financial assets at fair value through profit and loss</t>
  </si>
  <si>
    <t>Government grant</t>
  </si>
  <si>
    <t>Prior year total</t>
  </si>
  <si>
    <t>Advertising and promotions</t>
  </si>
  <si>
    <t>Bank charges</t>
  </si>
  <si>
    <t>Building management fee</t>
  </si>
  <si>
    <t>Business registration fee</t>
  </si>
  <si>
    <t>Commission expenses to sales staff</t>
  </si>
  <si>
    <t>Rent, rates, heat and light</t>
  </si>
  <si>
    <t>Commission expenses to credit card</t>
  </si>
  <si>
    <t>Depreciation for property and equipment</t>
  </si>
  <si>
    <t>Depreciation for other assets</t>
  </si>
  <si>
    <t>Depreciation for right-of-use assets</t>
  </si>
  <si>
    <t>Director's emoluments</t>
  </si>
  <si>
    <t>Other expenses</t>
  </si>
  <si>
    <t>Taxable (Deductible) exchange gain (loss)</t>
  </si>
  <si>
    <t>Impairment of property, plant and equipment</t>
  </si>
  <si>
    <t>Impairment of right-of-use assets</t>
  </si>
  <si>
    <t>Interest expense from lease liabilities</t>
  </si>
  <si>
    <t>Miscellaneous</t>
  </si>
  <si>
    <t>Office supplies</t>
  </si>
  <si>
    <t>Pension costs</t>
  </si>
  <si>
    <t>Provision for bad and doubtful debts</t>
  </si>
  <si>
    <t>Rates</t>
  </si>
  <si>
    <t>Staff salary, salary and personnel costs</t>
  </si>
  <si>
    <t>Membership subscription, newspaper and periodic subscription</t>
  </si>
  <si>
    <t>Postage and courier</t>
  </si>
  <si>
    <t>Travelling</t>
  </si>
  <si>
    <t>Interest expenses paid/payable to a financial institution</t>
  </si>
  <si>
    <t>Utilities</t>
  </si>
  <si>
    <t>Freight</t>
  </si>
  <si>
    <t>Written-off of provision for reinstatement cost</t>
  </si>
  <si>
    <t>Enter Description...</t>
  </si>
  <si>
    <t>Chi Lin Nunnery</t>
  </si>
  <si>
    <t>Heung Hoi Ching Kok Lin Association</t>
  </si>
  <si>
    <t>Auditor's remuneration</t>
  </si>
  <si>
    <t>Legal fee re general business matters</t>
  </si>
  <si>
    <t>Stamp duty, re new tenancy agreement</t>
  </si>
  <si>
    <t>Stamp duty, renewal of existing tenancy agreement</t>
  </si>
  <si>
    <t>Recruitment and temporary staff</t>
  </si>
  <si>
    <t>Company secretarial fee</t>
  </si>
  <si>
    <t>Tax services fee</t>
  </si>
  <si>
    <t>General</t>
  </si>
  <si>
    <t>Specific</t>
  </si>
  <si>
    <t>(Non-deductible) / 
Non-taxable</t>
  </si>
  <si>
    <t>Statement of financial 
position - General</t>
  </si>
  <si>
    <t>Statement of financial 
position - Specific</t>
  </si>
  <si>
    <t>Bad debts balance brought forward</t>
  </si>
  <si>
    <t>Provision made during the year</t>
  </si>
  <si>
    <t>(Provision written back during the year)</t>
  </si>
  <si>
    <t>(Bad debts written off against provision)</t>
  </si>
  <si>
    <t>Balance items</t>
  </si>
  <si>
    <t>Other.....</t>
  </si>
  <si>
    <t>Bad debts balance carried forward</t>
  </si>
  <si>
    <t>Per profit and loss</t>
  </si>
  <si>
    <t>Note:</t>
  </si>
  <si>
    <t>Represents long outstanding bad debts against following trade debtors:</t>
  </si>
  <si>
    <t>A Novel Idea Ltd.</t>
  </si>
  <si>
    <t>AR &amp; Co., S.r.l.</t>
  </si>
  <si>
    <t>Built NY Inc</t>
  </si>
  <si>
    <t>Chocmod</t>
  </si>
  <si>
    <t>French Bull</t>
  </si>
  <si>
    <t>Hager Design Inc.</t>
  </si>
  <si>
    <t>Jeeshen International Co., Ltd</t>
  </si>
  <si>
    <t>Kai Tak Cruise Plaza Limited</t>
  </si>
  <si>
    <t>Lexon</t>
  </si>
  <si>
    <t>Letterbox</t>
  </si>
  <si>
    <t>Mandranova S.r.l.</t>
  </si>
  <si>
    <t>Menu A/S</t>
  </si>
  <si>
    <t>Principe S.p.A.</t>
  </si>
  <si>
    <t>Pataugas S.A.</t>
  </si>
  <si>
    <t>Raffaelli Enrico Snc</t>
  </si>
  <si>
    <t>Revol Porcelaine SA</t>
  </si>
  <si>
    <t>Year of recognition</t>
  </si>
  <si>
    <t>Address</t>
  </si>
  <si>
    <t>Lease term start date</t>
  </si>
  <si>
    <t>Lease term end date</t>
  </si>
  <si>
    <t>Remaining lease terms (in months)</t>
  </si>
  <si>
    <t>Amount recognized in the year of recognition</t>
  </si>
  <si>
    <t>Deduction claimed in prior years</t>
  </si>
  <si>
    <t>Deduction for the year</t>
  </si>
  <si>
    <t>Remaining amount brought forward</t>
  </si>
  <si>
    <t>2020/21</t>
  </si>
  <si>
    <t>Shop 3229, Level 3, Gateway Arcade, Harbour City</t>
  </si>
  <si>
    <t>1 Jul 2018</t>
  </si>
  <si>
    <t>30 Jun 2021</t>
  </si>
  <si>
    <t>Shop 2114, Level 2, Gateway Arcade, Harbour City</t>
  </si>
  <si>
    <t>1 Jul 2019</t>
  </si>
  <si>
    <t>30 Jun 2022</t>
  </si>
  <si>
    <t>Shop No.1005 on Level 1 at 9 Long Yat Road, Yuen Long</t>
  </si>
  <si>
    <t>Apportionment Ratio_x000D_
(based on Please choose an option...)</t>
  </si>
  <si>
    <t>HK$</t>
    <phoneticPr fontId="1" type="noConversion"/>
  </si>
  <si>
    <t>-330761</t>
  </si>
  <si>
    <t>ird_tc:DepreciationAllowancesCBABalancingAllowanceCharge</t>
  </si>
  <si>
    <t>Assessable profits (Adjusted loss) of the period</t>
    <phoneticPr fontId="7" type="noConversion"/>
  </si>
  <si>
    <t>-20287443</t>
  </si>
  <si>
    <t>ird_tc:AssessableProfitsAdjustedLossOfThePeriod</t>
  </si>
  <si>
    <t>Tax loss brought forward</t>
    <phoneticPr fontId="7" type="noConversion"/>
  </si>
  <si>
    <t>-4726845</t>
  </si>
  <si>
    <t>ird_tc:TaxLossBroughtForward</t>
  </si>
  <si>
    <t>-25014288</t>
  </si>
  <si>
    <t>ird_tc:TaxLossCarriedForward</t>
  </si>
  <si>
    <t>Tax written down value brought forward - 10%</t>
    <phoneticPr fontId="7" type="noConversion"/>
  </si>
  <si>
    <t>Tax written down value brought forward - 20%</t>
    <phoneticPr fontId="7" type="noConversion"/>
  </si>
  <si>
    <t>Tax written down value brought forward - 30%</t>
    <phoneticPr fontId="7" type="noConversion"/>
  </si>
  <si>
    <t>Additions - 10%</t>
    <phoneticPr fontId="7" type="noConversion"/>
  </si>
  <si>
    <t>Additions - 20%</t>
    <phoneticPr fontId="7" type="noConversion"/>
  </si>
  <si>
    <t>Additions - 30%</t>
    <phoneticPr fontId="7" type="noConversion"/>
  </si>
  <si>
    <t>Initial allowance - 10%</t>
    <phoneticPr fontId="7" type="noConversion"/>
  </si>
  <si>
    <t>Initial allowance - 20%</t>
    <phoneticPr fontId="7" type="noConversion"/>
  </si>
  <si>
    <t>Initial allowance - 30%</t>
    <phoneticPr fontId="7" type="noConversion"/>
  </si>
  <si>
    <t>Initial allowance - Total</t>
    <phoneticPr fontId="7" type="noConversion"/>
  </si>
  <si>
    <t>Annual allowance - 10%</t>
    <phoneticPr fontId="7" type="noConversion"/>
  </si>
  <si>
    <t>Annual allowance - 20%</t>
    <phoneticPr fontId="7" type="noConversion"/>
  </si>
  <si>
    <t>Annual allowance - 30%</t>
    <phoneticPr fontId="7" type="noConversion"/>
  </si>
  <si>
    <t>Allual allowance - Total</t>
    <phoneticPr fontId="7" type="noConversion"/>
  </si>
  <si>
    <t>Tax written down value carried forward - 10%</t>
    <phoneticPr fontId="7" type="noConversion"/>
  </si>
  <si>
    <t>Tax written down value carried forward - 20%</t>
    <phoneticPr fontId="7" type="noConversion"/>
  </si>
  <si>
    <t>Tax written down value carried forward - 30%</t>
    <phoneticPr fontId="7" type="noConversion"/>
  </si>
  <si>
    <t>Additions to fixed assets, total (Cost)</t>
    <phoneticPr fontId="7" type="noConversion"/>
  </si>
  <si>
    <t>Additions to fixed assets, total (Commercial building allowance)</t>
    <phoneticPr fontId="7" type="noConversion"/>
  </si>
  <si>
    <t>Disposal of fixed assets, total (Cost)</t>
    <phoneticPr fontId="7" type="noConversion"/>
  </si>
  <si>
    <t>Trading income</t>
    <phoneticPr fontId="7" type="noConversion"/>
  </si>
  <si>
    <t>Cost of sales</t>
    <phoneticPr fontId="7" type="noConversion"/>
  </si>
  <si>
    <t>Gross profit</t>
    <phoneticPr fontId="7" type="noConversion"/>
  </si>
  <si>
    <t>Other income</t>
    <phoneticPr fontId="7" type="noConversion"/>
  </si>
  <si>
    <t>Profit (loss) before tax</t>
    <phoneticPr fontId="7" type="noConversion"/>
  </si>
  <si>
    <t>Gain (Loss) from financial assets at fair value through profit and loss (Non-taxable)</t>
    <phoneticPr fontId="7" type="noConversion"/>
  </si>
  <si>
    <t>Bad debts balance brought forward - General</t>
    <phoneticPr fontId="7" type="noConversion"/>
  </si>
  <si>
    <t>Bad debts balance brought forward - Specific</t>
  </si>
  <si>
    <t>Bad debts written off against provision - General</t>
    <phoneticPr fontId="7" type="noConversion"/>
  </si>
  <si>
    <t>Bad debts written off against provision - Specific</t>
  </si>
  <si>
    <t>Bad debts balance carried forward - General</t>
  </si>
  <si>
    <t>Bad debts balance carried forward - Specific</t>
  </si>
  <si>
    <t>Increase in general provision</t>
    <phoneticPr fontId="7" type="noConversion"/>
  </si>
  <si>
    <t>Company name</t>
  </si>
  <si>
    <t>IRD file number</t>
  </si>
  <si>
    <t>Basis period start date</t>
  </si>
  <si>
    <t>Basis period end date</t>
  </si>
  <si>
    <t>Accounting date different from that of last year</t>
  </si>
  <si>
    <t>Accounting period start date</t>
  </si>
  <si>
    <t>Accounting period end date</t>
  </si>
  <si>
    <t>Year of assessment</t>
  </si>
  <si>
    <t>Principal activity</t>
  </si>
  <si>
    <t>Hong Kong Standard Industrial Classification code</t>
  </si>
  <si>
    <t>Principal product or service</t>
  </si>
  <si>
    <t>F | False</t>
  </si>
  <si>
    <t>Principal product or service different from that previously reported</t>
  </si>
  <si>
    <t>Preferred language for future correspondence</t>
  </si>
  <si>
    <t>Private company</t>
  </si>
  <si>
    <t>Foreign currency used</t>
  </si>
  <si>
    <t>Conversion rate</t>
  </si>
  <si>
    <t>Context ID</t>
  </si>
  <si>
    <t>Entity Identifier</t>
  </si>
  <si>
    <t>Entity Scheme</t>
  </si>
  <si>
    <t>Period Type</t>
  </si>
  <si>
    <t>Start Date</t>
  </si>
  <si>
    <t>End Date/Instant</t>
  </si>
  <si>
    <t>http://www.ird.gov.hk</t>
    <phoneticPr fontId="9" type="noConversion"/>
  </si>
  <si>
    <t>period</t>
    <phoneticPr fontId="9" type="noConversion"/>
  </si>
  <si>
    <t>instant</t>
    <phoneticPr fontId="9" type="noConversion"/>
  </si>
  <si>
    <t>irdc89d4e97-a1b1-48bc-b93f-91fc54301bb8</t>
    <phoneticPr fontId="9" type="noConversion"/>
  </si>
  <si>
    <t>ird3605ee17-6af4-4a11-9483-86e64403237a</t>
  </si>
  <si>
    <t>ird3605ee17-6af4-4a11-9483-86e64403237a</t>
    <phoneticPr fontId="1" type="noConversion"/>
  </si>
  <si>
    <t>type</t>
    <phoneticPr fontId="1" type="noConversion"/>
  </si>
  <si>
    <t>name</t>
    <phoneticPr fontId="1" type="noConversion"/>
  </si>
  <si>
    <t>substitutionGroup</t>
    <phoneticPr fontId="1" type="noConversion"/>
  </si>
  <si>
    <t>abstract</t>
    <phoneticPr fontId="1" type="noConversion"/>
  </si>
  <si>
    <t>nillable</t>
    <phoneticPr fontId="1" type="noConversion"/>
  </si>
  <si>
    <t>xbrli:balance</t>
  </si>
  <si>
    <t>xbrli:periodType</t>
    <phoneticPr fontId="1" type="noConversion"/>
  </si>
  <si>
    <t>ird_tc:GrossIncome</t>
  </si>
  <si>
    <t>ird_tc:BasisPeriodEndDate</t>
  </si>
  <si>
    <t>ird_tc:BusinessCommencement</t>
  </si>
  <si>
    <t>ird_tc:BusinessCessation</t>
  </si>
  <si>
    <t>ird_tc:TaxTreatmentOfFinancialInstruments</t>
  </si>
  <si>
    <t>ird_tc:ProcessingArrangementPRC</t>
  </si>
  <si>
    <t>ird_tc:TransactionWithNonResidentSellGoodsServices</t>
  </si>
  <si>
    <t>ird_tc:TransactionWithNonResidentAgent</t>
  </si>
  <si>
    <t>ird_tc:ValueCreationContributionsinHongKong</t>
  </si>
  <si>
    <t>ird_tc:TransactionWithNonResidentHireCharges</t>
  </si>
  <si>
    <t>ird_tc:TransactionWithNonResidentProfessionalServicesFee</t>
  </si>
  <si>
    <t>ird_tc:InterestExpensesIntra-groupFinancingBusiness</t>
  </si>
  <si>
    <t>ird_tc:OffshoreProfitsExcluded</t>
  </si>
  <si>
    <t>ird_tc:OffshoreIncomeUseOfInternet</t>
  </si>
  <si>
    <t>ird_tc:OffshoreManufacturingIncome</t>
  </si>
  <si>
    <t>ird_tc:OffshoreProfitsExcludedSaleLandProperties</t>
  </si>
  <si>
    <t>ird_tc:GainLossOnDisposalOfCapitalAssetsOtherThanFixedAssetsAndLandedProperties</t>
  </si>
  <si>
    <t>ird_tc:ExemptBankInterestIncome</t>
  </si>
  <si>
    <t>ird_tc:InterestIncomeGainProfitQualifyingDebtInstrument</t>
  </si>
  <si>
    <t>ird_tc:Schedule16CAndIncidentalTransactionsExempted</t>
  </si>
  <si>
    <t>ird_tc:SpecifiedSecuritiesExempted</t>
  </si>
  <si>
    <t>ird_tc:DepreciationAllowancesRefurbishment</t>
  </si>
  <si>
    <t>ird_tc:DepreciationAllowancePrescribedFixedAsset</t>
  </si>
  <si>
    <t>ird_tc:DepreciationAllowancesEnvironmentalProtectionMachinery</t>
  </si>
  <si>
    <t>ird_tc:DepreciationAllowancesEnvironmentalProtectionInstallation</t>
  </si>
  <si>
    <t>ird_tc:DepreciationAllowancesEnvironmentalFriendlyVehicle</t>
  </si>
  <si>
    <t>ird_tc:IntellectualPropertyPaymentPatentRights</t>
  </si>
  <si>
    <t>ird_tc:IntellectualPropertyPaymentRightsToKnowHow</t>
  </si>
  <si>
    <t>ird_tc:IntellectualPropertyPaymentCopyrights</t>
  </si>
  <si>
    <t>ird_tc:IntellectualPropertyPaymentPerformersEconomicRights</t>
  </si>
  <si>
    <t>ird_tc:IntellectualPropertyPaymentProtectedLayoutDesignTopographyRights</t>
  </si>
  <si>
    <t>ird_tc:IntellectualPropertyPaymentProtectedPlantVarietyRights</t>
  </si>
  <si>
    <t>ird_tc:IntellectualPropertyPaymentRegisteredDesigns</t>
  </si>
  <si>
    <t>ird_tc:IntellectualPropertyPaymentRegisteredTrademarks</t>
  </si>
  <si>
    <t>ird_tc:ForeignTaxCreditClaimedInHKD</t>
  </si>
  <si>
    <t>ird_tc:ProfitsExcludedForeignTaxRelief</t>
  </si>
  <si>
    <t>ird_tc:DepreciationAllowancesIBAInitalAllowance</t>
  </si>
  <si>
    <t>ird_tc:DepreciationAllowancesIBAAnnualAllowance</t>
  </si>
  <si>
    <t>ird_tc:DepreciationAllowancesIBABalancingAllowanceCharge</t>
  </si>
  <si>
    <t>ird_tc:DepreciationAllowancesPoolingTotalBalancingAllowanceCharge</t>
  </si>
  <si>
    <t>ird_tc:OpeningInventories</t>
  </si>
  <si>
    <t>ird_tc:Purchases</t>
  </si>
  <si>
    <t>ird_tc:ClosingInventories</t>
  </si>
  <si>
    <t>ird_tc:TotalDividendIncome</t>
  </si>
  <si>
    <t>ird_tc:FinanceIncome</t>
  </si>
  <si>
    <t>ird_tc:FinanceCosts</t>
  </si>
  <si>
    <t>ird_tc:EmployeeAndDirectorRemuneration</t>
  </si>
  <si>
    <t>ird_tc:ShareBasedPaymentTotal</t>
  </si>
  <si>
    <t>ird_tc:TotalIntellectualPropertyPayment</t>
  </si>
  <si>
    <t>ird_tc:AdministrativeExpensesSubContractorCharges</t>
  </si>
  <si>
    <t>contextRef</t>
    <phoneticPr fontId="1" type="noConversion"/>
  </si>
  <si>
    <t>label</t>
    <phoneticPr fontId="1" type="noConversion"/>
  </si>
  <si>
    <t>ird_tc:ProfitLossBeforeTax</t>
  </si>
  <si>
    <t>ird_tc:UnapprovedDonations</t>
  </si>
  <si>
    <t>ird_tc:DepreciationAllowancesCBAAnnualAllowance</t>
  </si>
  <si>
    <t>ird_tc:TaxWrittenDownValueBroughtForwardPooling10</t>
  </si>
  <si>
    <t>ird_tc:TaxWrittenDownValueBroughtForwardPooling20</t>
  </si>
  <si>
    <t>ird_tc:TaxWrittenDownValueBroughtForwardPooling30</t>
  </si>
  <si>
    <t>ird_tc:DepreciationAllowancesPooling10IAddition</t>
  </si>
  <si>
    <t>ird_tc:DepreciationAllowancesPooling20IAddition</t>
  </si>
  <si>
    <t>ird_tc:DepreciationAllowancesPooling30IAddition</t>
  </si>
  <si>
    <t>ird_tc:DepreciationAllowancesPooling10InitalAllowance</t>
  </si>
  <si>
    <t>ird_tc:DepreciationAllowancesPooling20InitalAllowance</t>
  </si>
  <si>
    <t>ird_tc:DepreciationAllowancesPooling30InitalAllowance</t>
  </si>
  <si>
    <t>ird_tc:DepreciationAllowancesPoolingTotalInitialAllowance</t>
  </si>
  <si>
    <t>ird_tc:DepreciationAllowancesPooling10AnnualAllowance</t>
  </si>
  <si>
    <t>ird_tc:DepreciationAllowancesPooling20AnnualAllowance</t>
  </si>
  <si>
    <t>ird_tc:DepreciationAllowancesPooling30AnnualAllowance</t>
  </si>
  <si>
    <t>ird_tc:DepreciationAllowancesPoolingTotalAnnualAllowance</t>
  </si>
  <si>
    <t>ird_tc:TaxWrittenDownValueCarriedForwardPooling10</t>
  </si>
  <si>
    <t>ird_tc:TaxWrittenDownValueCarriedForwardPooling20</t>
  </si>
  <si>
    <t>ird_tc:TaxWrittenDownValueCarriedForwardPooling30</t>
  </si>
  <si>
    <t>ird_tc:FixedAssetAdditionsTotal</t>
  </si>
  <si>
    <t>ird_tc:DepreciationAllowancesCBAAddition</t>
  </si>
  <si>
    <t>ird_tc:FixedAssetDisposalTotal</t>
  </si>
  <si>
    <t>ird_tc:Turnover</t>
  </si>
  <si>
    <t>ird_tc:CostOfGoodsSoldCostOfSales</t>
  </si>
  <si>
    <t>ird_tc:GrossProfitLoss</t>
  </si>
  <si>
    <t>ird_tc:TotalOtherIncome</t>
  </si>
  <si>
    <t>ird_tc:NonTaxableNonDeductibleFairValueGainLoss</t>
  </si>
  <si>
    <t>ird_tc:AdministrativeExpensesAdvertisingAndPromotions</t>
  </si>
  <si>
    <t>ird_tc:AdministrativeExpensesBankCharges</t>
  </si>
  <si>
    <t>ird_tc:AdministrativeExpensesBuildingManagementFee</t>
  </si>
  <si>
    <t>ird_tc:AdministrativeExpensesBusinessRegistrationFee</t>
  </si>
  <si>
    <t>ird_tc:CommissionPaymentsDetails</t>
  </si>
  <si>
    <t>ird_tc:AdministrativeExpensesCommission</t>
  </si>
  <si>
    <t>ird_tc:AdministrativeExpensesDepreciationPPE</t>
  </si>
  <si>
    <t>ird_tc:AdministrativeExpensesDepreciationOthers</t>
  </si>
  <si>
    <t>ird_tc:AdministrativeExpensesDepreciationForRightOfUseAssets</t>
  </si>
  <si>
    <t>ird_tc:AdministrativeExpensesDirectorsEmoluments</t>
  </si>
  <si>
    <t>ird_tc:ApprovedCharitableDonationsDetails</t>
  </si>
  <si>
    <t>ird_tc:AdministrativeExpensesDonationsApproved</t>
  </si>
  <si>
    <t>ird_tc:AdministrativeExpensesOtherExpenses</t>
  </si>
  <si>
    <t>ird_tc:TaxableDeductibleExchangeGainLoss</t>
  </si>
  <si>
    <t>ird_tc:LegalAndOtherProfessionalFeePaymentsDetails</t>
  </si>
  <si>
    <t>ird_tc:AdministrativeExpensesLegalAndProfessionalFee</t>
  </si>
  <si>
    <t>ird_tc:AdministrativeExpensesSundries</t>
  </si>
  <si>
    <t>ird_tc:AdministrativeExpensesOfficeSupplies</t>
  </si>
  <si>
    <t>ird_tc:AdministrativeExpensesPensionCosts</t>
  </si>
  <si>
    <t>ird_tc:AdministrativeExpensesRates</t>
  </si>
  <si>
    <t>ird_tc:AdministrativeExpensesStaffSalary</t>
  </si>
  <si>
    <t>ird_tc:AdministrativeExpensesSubscription</t>
  </si>
  <si>
    <t>ird_tc:AdministrativeExpensesPostageAndCourier</t>
  </si>
  <si>
    <t>ird_tc:AdministrativeExpensesTravelling</t>
  </si>
  <si>
    <t>ird_tc:InterestPaidOrPayableDetails</t>
  </si>
  <si>
    <t>ird_tc:InterestExpensesFinancialInstitutionreceived</t>
  </si>
  <si>
    <t>ird_tc:AdministrativeExpensesUtilities</t>
  </si>
  <si>
    <t>ird_tc:AdministrativeExpensesFreight</t>
  </si>
  <si>
    <t>ird_tc:AdministrativeExpensesDonationsCharityName</t>
  </si>
  <si>
    <t>ird_tc:AdministrativeExpensesAuditorsRemuneration</t>
  </si>
  <si>
    <t>ird_tc:AdministrativeExpensesLegalFeeReGeneralBusinessMatters</t>
  </si>
  <si>
    <t>ird_tc:StampDutyReNewTenancyAgreement</t>
  </si>
  <si>
    <t>ird_tc:StampDutyRenewalOfExistingTenancyAgreement</t>
  </si>
  <si>
    <t>ird_tc:AdministrativeExpensesRecruitmentAndTemporaryStaff</t>
  </si>
  <si>
    <t>ird_tc:AdministrativeExpensesCompanySecretarialFee</t>
  </si>
  <si>
    <t>ird_tc:AdministrativeExpensesTaxServicesFee</t>
  </si>
  <si>
    <t>ird_tc:BadDebtBalanceBroughtForwardGeneral</t>
  </si>
  <si>
    <t>ird_tc:BadDebtBalanceBroughtForwardSpecific</t>
  </si>
  <si>
    <t>ird_tc:BadDebtWrittenOffGeneral</t>
  </si>
  <si>
    <t>ird_tc:BadDebtWrittenOffSpecific</t>
  </si>
  <si>
    <t>ird_tc:BadDebtBalanceCarriedForwardGeneral</t>
  </si>
  <si>
    <t>ird_tc:BadDebtBalanceCarriedForwardSpecific</t>
  </si>
  <si>
    <t>ird_tc:GeneralProvisionForBadDebtsOrDoubtfulDebts</t>
  </si>
  <si>
    <t>ird_tc:BadDebtProvisionAndWriteOffDetails</t>
  </si>
  <si>
    <t>ird_tc:NewItemsAcquiredDetails</t>
  </si>
  <si>
    <t>ird_tc:CompanyName</t>
  </si>
  <si>
    <t>ird_tc:IRDFileNumber</t>
  </si>
  <si>
    <t>ird_tc:BasisPeriodStartDate</t>
  </si>
  <si>
    <t>ird_tc:AccountingDateDifferentFromThatOfLastYear</t>
  </si>
  <si>
    <t>ird_tc:ReasonsForTheChangeOfAccountingDate</t>
  </si>
  <si>
    <t>ird_tc:AccountingPeriodStartDate</t>
  </si>
  <si>
    <t>ird_tc:AccountingPeriodEndDate</t>
  </si>
  <si>
    <t>ird_tc:YearOfAssessment</t>
  </si>
  <si>
    <t>ird_tc:CompanyIsAPartnershipOrACorporation</t>
  </si>
  <si>
    <t>ird_tc:PrincipalActivity</t>
  </si>
  <si>
    <t>ird_tc:HongKongStandardIndustrialClassificationCode</t>
  </si>
  <si>
    <t>ird_tc:PrincipalProductOrService</t>
  </si>
  <si>
    <t>ird_tc:PrincipalProductOrServiceDifferentFromThatPreviouslyReported</t>
  </si>
  <si>
    <t>ird_tc:PreferredLanguageForFutureCorrespondence</t>
  </si>
  <si>
    <t>ird_tc:PrivateCompany</t>
  </si>
  <si>
    <t>ird_tc:SmallCorporationGrossIncomeLessThanHKD2Million</t>
  </si>
  <si>
    <t>ird_tc:NameOfAuditor</t>
  </si>
  <si>
    <t>ird_tc:DateOfAuditReport</t>
  </si>
  <si>
    <t>ird_tc:ForeignCurrencyUsed</t>
  </si>
  <si>
    <t>ird_tc:ConversionRate</t>
  </si>
  <si>
    <t>ird_tc:NameOfProductionSoftware</t>
  </si>
  <si>
    <t>ird_tc:VersionOfProductionSoftware</t>
  </si>
  <si>
    <t>ird_tc:TaxableIncomeRentalCharges</t>
  </si>
  <si>
    <t>ird_tc:GovernmentGrant</t>
  </si>
  <si>
    <t>ird_tc:GainLossFromDisposalsOfPropertiesOfCapitalNature</t>
  </si>
  <si>
    <t>ird_tc:BIR52ProprietorPartnerHKIDOrBRNumber</t>
  </si>
  <si>
    <t>ird_tc:NonTradingGainsLossOnIntangibleFixedAssets</t>
  </si>
  <si>
    <t>ird_tc:GainLossFromDisposalsOfIntangibleAssets</t>
  </si>
  <si>
    <t>ird_tc:OffshoreGainLossFromDisposalsOfTangibleAssetsOtherThanPropertyAndSecurities</t>
  </si>
  <si>
    <t>ird_tc:GainLossFromDisposalsOfTangibleAssetsOtherThanPropertyAndSecurities</t>
  </si>
  <si>
    <t>ird_tc:OffshoreGainLossFromDisposalsOfProperties</t>
  </si>
  <si>
    <t>ird_tc:GainLossFromDisposalsOfProperties</t>
  </si>
  <si>
    <t>ird_tc:ServiceFeeReceivedDetails</t>
  </si>
  <si>
    <t>ird_tc:OffshoreGainLossFromDisposalsOfSecurities</t>
  </si>
  <si>
    <t>ird_tc:GainLossFromDisposalsOfSecurities</t>
  </si>
  <si>
    <t>ird_tc:GainLossFromDisposalsOfSecuritiesOfCapitalNature</t>
  </si>
  <si>
    <t>ird_tc:TotalTaxableIncomeInterestIncome</t>
  </si>
  <si>
    <t>ird_tc:ManagementFeeReceivedDetails</t>
  </si>
  <si>
    <t>ird_tc:ReasonsForTheOffshoreClaim</t>
  </si>
  <si>
    <t>ird_tc:OffshoreGainLossFromDisposalsOfIntangibleAssets</t>
  </si>
  <si>
    <t>ird_tc:AdministrativeExpensesImpairmentLossOnStocks</t>
  </si>
  <si>
    <t>ird_tc:AdministrativeExpensesCreditCardCommission</t>
  </si>
  <si>
    <t>ird_tc:AdministrativeExpensesLicenceLevy</t>
  </si>
  <si>
    <t>ird_tc:AdministrativeExpensesDeclarationFee</t>
  </si>
  <si>
    <t>ird_tc:AdministrativeExpensesConsumables</t>
  </si>
  <si>
    <t>ird_tc:AdministrativeExpensesFactoryExpenses</t>
  </si>
  <si>
    <t>ird_tc:ManagementFeePaymentsDetails</t>
  </si>
  <si>
    <t>ird_tc:AdministrativeExpensesNonCapitalisedAssets</t>
  </si>
  <si>
    <t>ird_tc:AdministrativeExpensesProfessionalFeeReGeneralBusinessMatters</t>
  </si>
  <si>
    <t>ird_tc:AdministrativeExpensesReceptionExpenses</t>
  </si>
  <si>
    <t>ird_tc:AdministrativeExpensesRechargesRecoveriesOfDisbursements</t>
  </si>
  <si>
    <t>ird_tc:ContractorAndSubcontractorChargesDetails</t>
  </si>
  <si>
    <t>ird_tc:ChangeInMethodOfValuationOfInventoriesDetails</t>
  </si>
  <si>
    <t>ird_tc:AdministrativeExpensesLaboratorySupplies</t>
  </si>
  <si>
    <t>ird_tc:AdministrativeExpensesLaundry</t>
  </si>
  <si>
    <t>ird_tc:IntellectualPropertyPaymentToNonResidentRecipientDetails</t>
  </si>
  <si>
    <t>ird_tc:DeemedAssessableProfitsToNonResidentDetails</t>
  </si>
  <si>
    <t>ird_tc:ShareBasedPaymentDetails</t>
  </si>
  <si>
    <t>ird_tc:InterestExpenseFromLeaseLiabilities</t>
  </si>
  <si>
    <t>ird_tc:InterestIncomeGainProfitQualifyingDebtInstrumentDetails</t>
  </si>
  <si>
    <t>ird_tc:BuildingRefurbishmentDeductionDetails</t>
  </si>
  <si>
    <t>ird_tc:EnvironmentalProtectionMachineryExpenditureAndProceedsDetails</t>
  </si>
  <si>
    <t>ird_tc:EnvironmentalProtectionInstallationExpenditureAndProceedsDetails</t>
  </si>
  <si>
    <t>ird_tc:EnvironmentFriendlyVehiclesExpenditureAndProceedsDetails</t>
  </si>
  <si>
    <t>ird_tc:ShortMediumTermDebtInstrumentDetails</t>
  </si>
  <si>
    <t>ird_tc:HirePurchaseBalancingAllowanceCharge</t>
  </si>
  <si>
    <t>ird_tc:RoyaltyPaymentToNon-ResidentRecipientDetails</t>
  </si>
  <si>
    <t>ird_tc:ConcessionaryTaxRateSpecialBusinessDetails</t>
  </si>
  <si>
    <t>ird_tc:TaxReliefDTADetails</t>
  </si>
  <si>
    <t>ird_tc:AdvanceRulingDetails</t>
  </si>
  <si>
    <t>ird_tc:Schedule16CAndIncidentalTransactionsExemptedDetails</t>
  </si>
  <si>
    <t>ird_tc:MandatoryContributionsMadeForProprietorOrPartnersDetails</t>
  </si>
  <si>
    <t>ird_tc:ShipOwner</t>
  </si>
  <si>
    <t>ird_tc:PermanentEstablishmentInHongKongOfANonHongKongResidentPerson</t>
  </si>
  <si>
    <t>ird_tc:TransactionsWithOtherPartsOfTheNonHongKongResidentPerson</t>
  </si>
  <si>
    <t>ird_tc:MandatoryContributionsMadeForProprietorOrPartners</t>
  </si>
  <si>
    <t>ird_tc:TaxableDeductibleFairValueGainLoss</t>
  </si>
  <si>
    <t>ird_tc:NonTaxableNonDeductibleExchangeGainLoss</t>
  </si>
  <si>
    <t>ird_tc:TaxableIncomeServiceFeeIncome</t>
  </si>
  <si>
    <t>ird_tc:OtherLoss</t>
  </si>
  <si>
    <t>ird_tc:OperatingExpenses</t>
  </si>
  <si>
    <t>ird_tc:OffshoreServiceIncome</t>
  </si>
  <si>
    <t>ird_tc:OtherExpenses</t>
  </si>
  <si>
    <t>ird_tc:OtherDirectCosts</t>
  </si>
  <si>
    <t>ird_tc:TaxableIncomeTradingIncome</t>
  </si>
  <si>
    <t>ird_tc:TaxableIncomeManufactruingIncome</t>
  </si>
  <si>
    <t>ird_tc:TaxableIncomeRental</t>
  </si>
  <si>
    <t>ird_tc:TaxableIncomeHireIncome</t>
  </si>
  <si>
    <t>ird_tc:TaxableInvestmentIncome</t>
  </si>
  <si>
    <t>ird_tc:TaxableIncomeSubsidyAndFinancialAssistance</t>
  </si>
  <si>
    <t>ird_tc:TaxableIncomeRightsToEarnIncome</t>
  </si>
  <si>
    <t>ird_tc:TaxableIncomeHKResidentRoyalty</t>
  </si>
  <si>
    <t>ird_tc:TaxableIncomeNonResidentRoyaltyUseInsideHKFilmSoundVideo</t>
  </si>
  <si>
    <t>ird_tc:TaxableIncomeNonResidentRoyaltyUseInsideHKTrademarkCopyrightPatent</t>
  </si>
  <si>
    <t>ird_tc:TaxableIncomeNonResidentRoyaltyUseOutsideHKDeductible</t>
  </si>
  <si>
    <t>ird_tc:OffshoreTradingIncome</t>
  </si>
  <si>
    <t>ird_tc:OffshoreManufacturingIncomeContractProcessing</t>
  </si>
  <si>
    <t>ird_tc:OffshoreManufacturingIncomeImportProcessing</t>
  </si>
  <si>
    <t>ird_tc:OffshoreIncomeInterest</t>
  </si>
  <si>
    <t>ird_tc:OffshoreIncomeRental</t>
  </si>
  <si>
    <t>ird_tc:OffshoreIncomeHireIncome</t>
  </si>
  <si>
    <t>ird_tc:OffshoreIncomeRoyalty</t>
  </si>
  <si>
    <t>ird_tc:IncomeOthersOffshoreIncomeOthers</t>
  </si>
  <si>
    <t>ird_tc:ConcessionaryIncome</t>
  </si>
  <si>
    <t>ird_tc:OffshoreInvestmentIncome</t>
  </si>
  <si>
    <t>ird_tc:OtherIncomeManagementExpensesReversalAmount</t>
  </si>
  <si>
    <t>ird_tc:AdministrativeExpenseAnnualReturnFilingFee</t>
  </si>
  <si>
    <t>ird_tc:AdministrativeExpensesAgentfees</t>
  </si>
  <si>
    <t>ird_tc:AdministrativeExpensesHirePurchaseInterests</t>
  </si>
  <si>
    <t>ird_tc:AdministrativeExpensesDepreciation</t>
  </si>
  <si>
    <t>ird_tc:AdministrativeExpensesCleaning</t>
  </si>
  <si>
    <t>ird_tc:AdministrativeExpensesComputerCosts</t>
  </si>
  <si>
    <t>ird_tc:TotalAdministrativeExpenses</t>
  </si>
  <si>
    <t>ird_tc:OtherIncomeNonLoanInterestIncome</t>
  </si>
  <si>
    <t>ird_tc:AdministrativeExpensesConsultancyFee</t>
  </si>
  <si>
    <t>ird_tc:AdministrativeExpensesContractorCharges</t>
  </si>
  <si>
    <t>ird_tc:AdministrativeExpensesDepreciationIP</t>
  </si>
  <si>
    <t>ird_tc:AdministrativeExpensesEmploymentCosts</t>
  </si>
  <si>
    <t>ird_tc:AdministrativeExpensesEntertainment</t>
  </si>
  <si>
    <t>ird_tc:AdministrativeExpensesHandlingFees</t>
  </si>
  <si>
    <t>ird_tc:AdministrativeExpensesIncentivePlansAndShareSchemes</t>
  </si>
  <si>
    <t>ird_tc:AdministrativeExpensesInstallationCosts</t>
  </si>
  <si>
    <t>ird_tc:AdministrativeExpensesRecruitmentFeesAdvertising</t>
  </si>
  <si>
    <t>ird_tc:AdministrativeExpensesInsurance</t>
  </si>
  <si>
    <t>ird_tc:AdministrativeExpensesLeasingCharges</t>
  </si>
  <si>
    <t>ird_tc:AdministrativeExpensesStaffPartnersSalary</t>
  </si>
  <si>
    <t>ird_tc:AdministrativeExpensesManagementFees</t>
  </si>
  <si>
    <t>ird_tc:AdministrativeExpensesMarketingAndPromotionFees</t>
  </si>
  <si>
    <t>ird_tc:AdministrativeExpensesMedicalFees</t>
  </si>
  <si>
    <t>ird_tc:AdministrativeExpensesMiscellaneousIncome</t>
  </si>
  <si>
    <t>ird_tc:AdministrativeExpensesMotorVehicleExpenses</t>
  </si>
  <si>
    <t>ird_tc:AdministrativeExpensesPayrollProcessingServicesFee</t>
  </si>
  <si>
    <t>ird_tc:AdministrativeExpensesPenaltyAndFines</t>
  </si>
  <si>
    <t>ird_tc:AdministrativeExpensesPrintingAndStationery</t>
  </si>
  <si>
    <t>ird_tc:AdministrativeExpensesPrivateExpenses</t>
  </si>
  <si>
    <t>ird_tc:AdministrativeExpensesPropertyCosts</t>
  </si>
  <si>
    <t>ird_tc:AdministrativeExpensesProvisions</t>
  </si>
  <si>
    <t>ird_tc:AdministrativeExpensesReferralFee</t>
  </si>
  <si>
    <t>ird_tc:AdministrativeExpensesRentRatesHeatAndLight</t>
  </si>
  <si>
    <t>ird_tc:AdministrativeExpensesReplacementOfLooseTools</t>
  </si>
  <si>
    <t>ird_tc:AdministrativeExpensesRestoration</t>
  </si>
  <si>
    <t>ird_tc:AdministrativeExpensesReversalOfOverAccruedAdministrativeExpenses</t>
  </si>
  <si>
    <t>ird_tc:AdministrativeExpensesTypeAResearchAndDevelopment</t>
  </si>
  <si>
    <t>ird_tc:AdministrativeExpensesTypeBResearchAndDevelopment</t>
  </si>
  <si>
    <t>ird_tc:AdministrativeExpensesOtherResearchAndDevelopment</t>
  </si>
  <si>
    <t>ird_tc:AdministrativeExpensesSamples</t>
  </si>
  <si>
    <t>ird_tc:AdministrativeExpensesServiceCharges</t>
  </si>
  <si>
    <t>ird_tc:AdministrativeExpensesReorganisationCosts</t>
  </si>
  <si>
    <t>ird_tc:AdministrativeExpensesRepairsAndMaintenance</t>
  </si>
  <si>
    <t>ird_tc:AdministrativeExpensesRepairsAndRenewals</t>
  </si>
  <si>
    <t>ird_tc:AdministrativeExpensesStaffBenefits</t>
  </si>
  <si>
    <t>ird_tc:AdministrativeExpensesStaffCost</t>
  </si>
  <si>
    <t>ird_tc:AdministrativeExpensesStaffMPF</t>
  </si>
  <si>
    <t>ird_tc:AdministrativeExpensesStaffPension</t>
  </si>
  <si>
    <t>ird_tc:AdministrativeExpensesStaffWelfare</t>
  </si>
  <si>
    <t>ird_tc:AdministrativeExpensesStationery</t>
  </si>
  <si>
    <t>ird_tc:AdministrativeExpensesStockExchangeAndListingCosts</t>
  </si>
  <si>
    <t>ird_tc:AdministrativeExpensesStorage</t>
  </si>
  <si>
    <t>ird_tc:AdministrativeExpensesTechnicalEducation</t>
  </si>
  <si>
    <t>ird_tc:AdministrativeExpensesTelecommunications</t>
  </si>
  <si>
    <t>ird_tc:AdministrativeExpensesTrademarkRegistration</t>
  </si>
  <si>
    <t>ird_tc:AdministrativeExpensesTrainingCosts</t>
  </si>
  <si>
    <t>ird_tc:AdministrativeExpensesValuationFee</t>
  </si>
  <si>
    <t>ird_tc:BadDebtWriteBackGeneral</t>
  </si>
  <si>
    <t>ird_tc:BadDebtWriteBackSpecific</t>
  </si>
  <si>
    <t>ird_tc:ProvisionGeneralBadDebt</t>
  </si>
  <si>
    <t>ird_tc:ProvisionGeneralStockObsolescence</t>
  </si>
  <si>
    <t>ird_tc:ProvisionSpecificBadDebt</t>
  </si>
  <si>
    <t>ird_tc:ProvisionSpecificStockObsolescence</t>
  </si>
  <si>
    <t>ird_tc:ShareBasedPaymentCashSettled</t>
  </si>
  <si>
    <t>ird_tc:ShareBasedPaymentEquitySettled</t>
  </si>
  <si>
    <t>ird_tc:ShareBasedPaymentEquitySettledGroupCoNoRecharge</t>
  </si>
  <si>
    <t>ird_tc:ShareBasedPaymentEquitySettledGroupCoRecharge</t>
  </si>
  <si>
    <t>ird_tc:StockObsolescenceBalanceBroughtForward</t>
  </si>
  <si>
    <t>ird_tc:StockObsolescenceBalanceCarriedForward</t>
  </si>
  <si>
    <t>ird_tc:StockObsolescenceWriteBack</t>
  </si>
  <si>
    <t>ird_tc:StockObsolescenceWrittenOff</t>
  </si>
  <si>
    <t>ird_tc:InterestIncomeLocalBankDepositUnpledged</t>
  </si>
  <si>
    <t>ird_tc:InterestIncomeLocalBankDepositPledged</t>
  </si>
  <si>
    <t>ird_tc:InterestIncomeOverseasBankDeposit</t>
  </si>
  <si>
    <t>ird_tc:InterestIncomeRelatedParty</t>
  </si>
  <si>
    <t>ird_tc:InterestIncomeFromIntra-groupFinancingBusiness</t>
  </si>
  <si>
    <t>ird_tc:InterestIncomeGainProfitIntra-groupFinancingBusiness</t>
  </si>
  <si>
    <t>ird_tc:InterestIncomeGainProfitLACBankingEntity</t>
  </si>
  <si>
    <t>ird_tc:GainProfitCertificateOfDepositBillOfExchangeRegulatoryCapitalSecurity</t>
  </si>
  <si>
    <t>ird_tc:FinancingCostsAndIncomeDisallowedAmount</t>
  </si>
  <si>
    <t>ird_tc:InterestExpensesFinancialInstitutionpaid</t>
  </si>
  <si>
    <t>ird_tc:InterestExpensesNonFinancialInstitution</t>
  </si>
  <si>
    <t>ird_tc:InterestExpensesPublicUtility</t>
  </si>
  <si>
    <t>ird_tc:InterestExpensesPurchaseOfAssets</t>
  </si>
  <si>
    <t>ird_tc:InterestExpensesListedDebenturesOrMarketedOrAuthorizedInstruments</t>
  </si>
  <si>
    <t>ird_tc:InterestExpensesSecuredLoanTest</t>
  </si>
  <si>
    <t>ird_tc:InterestExpensesFlowBackTest</t>
  </si>
  <si>
    <t>ird_tc:InterestExpensesCapitalLoanByPartnerSpouseofPartner</t>
  </si>
  <si>
    <t>ird_tc:AnnualReviewFee</t>
  </si>
  <si>
    <t>ird_tc:AdvanceRuling</t>
  </si>
  <si>
    <t>ird_tc:AircraftAssessableProfits_NonHK</t>
  </si>
  <si>
    <t>ird_tc:AdministrativeExpensesDepreciationForPropertyAndEquipment</t>
  </si>
  <si>
    <t>ird_tc:AircraftRelevantSum_HK</t>
  </si>
  <si>
    <t>ird_tc:AdministrativeExpensesDepreciationForInvestmentProperties</t>
  </si>
  <si>
    <t>ird_tc:AdministrativeExpensesDepreciationForOtherAssets</t>
  </si>
  <si>
    <t>ird_tc:AircraftRelevantSum_NonHK</t>
  </si>
  <si>
    <t>ird_tc:AircraftTotalaircraftIncome_HK</t>
  </si>
  <si>
    <t>ird_tc:AircraftTotalaircraftIncome_NonHK</t>
  </si>
  <si>
    <t>ird_tc:AircraftTotalaircraftProfit_HK</t>
  </si>
  <si>
    <t>ird_tc:AircraftTotalaircraftProfit_NonHK</t>
  </si>
  <si>
    <t>ird_tc:Amalgamation</t>
  </si>
  <si>
    <t>ird_tc:AmountOfTaxReduction</t>
  </si>
  <si>
    <t>ird_tc:AuditAdverseOpinionDisclaimer</t>
  </si>
  <si>
    <t>ird_tc:AuditRequirement</t>
  </si>
  <si>
    <t>ird_tc:BIR52ProprietorPartnerAllocationOfAPAPL</t>
  </si>
  <si>
    <t>ird_tc:BIR52ProprietorPartnerDateEntered</t>
  </si>
  <si>
    <t>ird_tc:BIR52ProprietorPartnerDateLeft</t>
  </si>
  <si>
    <t>ird_tc:BIR52ProprietorPartnerEmoluments</t>
  </si>
  <si>
    <t>ird_tc:BIR52ProprietorPartnerEmolumentsAdjustment</t>
  </si>
  <si>
    <t>ird_tc:BIR52ProprietorPartnerFullName</t>
  </si>
  <si>
    <t>ird_tc:BIR52ProprietorPartnerMPF</t>
  </si>
  <si>
    <t>ird_tc:BIR52ProprietorPartnerPersonalAssessment</t>
  </si>
  <si>
    <t>ird_tc:BIR52ProprietorPartnerProfitLossSharingRatio</t>
  </si>
  <si>
    <t>ird_tc:BIR52ProprietorPartnerResidentialAddress</t>
  </si>
  <si>
    <t>ird_tc:BIR52PurchaseCBAIBA</t>
  </si>
  <si>
    <t>ird_tc:BusinessCessationDate</t>
  </si>
  <si>
    <t>ird_tc:BusinessCessationTransferee</t>
  </si>
  <si>
    <t>ird_tc:BusinessCessationTransfereeBusinessNature</t>
  </si>
  <si>
    <t>ird_tc:BusinessCessationTransferred</t>
  </si>
  <si>
    <t>ird_tc:BusinessCessationTransferredAssetsAssociated</t>
  </si>
  <si>
    <t>ird_tc:BusinessCommencementDate</t>
  </si>
  <si>
    <t>ird_tc:ConcessionaryTaxRateSpecialBusiness</t>
  </si>
  <si>
    <t>ird_tc:ConcessionaryTaxRateTermDebtInstrument</t>
  </si>
  <si>
    <t>ird_tc:ContractWork_AmountDueFromCustomer</t>
  </si>
  <si>
    <t>ird_tc:ContractWork_AmountDueToCustomer</t>
  </si>
  <si>
    <t>ird_tc:ContractWork_RetentionPayables</t>
  </si>
  <si>
    <t>ird_tc:ContractWork_RetentionReceivables</t>
  </si>
  <si>
    <t>ird_tc:CorrespondentBankCharges</t>
  </si>
  <si>
    <t>ird_tc:CreditRatingExpense</t>
  </si>
  <si>
    <t>ird_tc:DebtTreatmentABSOriginatorBondIssuer</t>
  </si>
  <si>
    <t>ird_tc:DeductionRegulatoryCapitalSecurityDistribution</t>
  </si>
  <si>
    <t>ird_tc:DeemedAssessableProfitsNonResident</t>
  </si>
  <si>
    <t>ird_tc:DepreciationAllowancesCBAClosedCost</t>
  </si>
  <si>
    <t>ird_tc:DepreciationAllowancesCBADisposal</t>
  </si>
  <si>
    <t>ird_tc:DepreciationAllowancesCBAOpenCost</t>
  </si>
  <si>
    <t>ird_tc:DepreciationAllowancesCBAResidual</t>
  </si>
  <si>
    <t>ird_tc:DepreciationAllowancesCBAWRVBroughtForward</t>
  </si>
  <si>
    <t>ird_tc:DepreciationAllowancesCBAWRVCarriedForward</t>
  </si>
  <si>
    <t>ird_tc:DepreciationAllowancesCBAYearOfAcquisition</t>
  </si>
  <si>
    <t>ird_tc:DepreciationAllowancesCBAYearOfFirstUse</t>
  </si>
  <si>
    <t>ird_tc:DepreciationAllowancesContractProcessing</t>
  </si>
  <si>
    <t>ird_tc:DepreciationAllowancesIBAAddition</t>
  </si>
  <si>
    <t>ird_tc:DepreciationAllowancesIBACloseCost</t>
  </si>
  <si>
    <t>ird_tc:DepreciationAllowancesIBADisposal</t>
  </si>
  <si>
    <t>ird_tc:DepreciationAllowancesIBAOpenCost</t>
  </si>
  <si>
    <t>ird_tc:DepreciationAllowancesIBAResidual</t>
  </si>
  <si>
    <t>ird_tc:DepreciationAllowancesIBAWDVBroughtForward</t>
  </si>
  <si>
    <t>ird_tc:DepreciationAllowancesIBAWDVCarriedForward</t>
  </si>
  <si>
    <t>ird_tc:DepreciationAllowancesIBAYearOfAcquisition</t>
  </si>
  <si>
    <t>ird_tc:DepreciationAllowancesIBAYearOfFirstUse</t>
  </si>
  <si>
    <t>ird_tc:DepreciationAllowancesImportProcessing</t>
  </si>
  <si>
    <t>ird_tc:DepreciationAllowancesNonRanking</t>
  </si>
  <si>
    <t>ird_tc:DisposalAdjustment</t>
  </si>
  <si>
    <t>ird_tc:EnvironmentalFriendlyVehicles</t>
  </si>
  <si>
    <t>ird_tc:EnvironmentalProtectionMachinery</t>
  </si>
  <si>
    <t>ird_tc:ExpectedCreditExchangeDifference</t>
  </si>
  <si>
    <t>ird_tc:ExpectedCreditLossAdjustment</t>
  </si>
  <si>
    <t>ird_tc:ExpectedCreditLossBroughtForward</t>
  </si>
  <si>
    <t>ird_tc:ExpectedCreditLossCarriedForward</t>
  </si>
  <si>
    <t>ird_tc:ExpectedCreditLossChargeDuringTheYear</t>
  </si>
  <si>
    <t>ird_tc:ExpectedCreditLossReversal</t>
  </si>
  <si>
    <t>ird_tc:ExpensedFixedAsset</t>
  </si>
  <si>
    <t>ird_tc:FIExpensesBrokerageExpenses</t>
  </si>
  <si>
    <t>ird_tc:FIExpensesCustodian</t>
  </si>
  <si>
    <t>ird_tc:FinalTaxPayableRepayable</t>
  </si>
  <si>
    <t>ird_tc:FIExpensesProfessionalFeeAccountingAdvisoryService</t>
  </si>
  <si>
    <t>ird_tc:FIExpensesProfessionalFeeCompliance</t>
  </si>
  <si>
    <t>ird_tc:FIExpensesProfessionalFeeLegalDocumentsForBankingBusiness</t>
  </si>
  <si>
    <t>ird_tc:FIExpensesProfessionalFeeTradingOfStructuredproducts</t>
  </si>
  <si>
    <t>ird_tc:FIGainLossFAAtFVTPL</t>
  </si>
  <si>
    <t>ird_tc:FIHedgingGainLoss</t>
  </si>
  <si>
    <t>ird_tc:FIIncomeDisposalGainLossAmortizedCost</t>
  </si>
  <si>
    <t>ird_tc:FIIncomeDisposalGainLossFVTOCI</t>
  </si>
  <si>
    <t>ird_tc:FIIncomeFeeCommissionBills</t>
  </si>
  <si>
    <t>ird_tc:FIIncomeFeeCommissionLoansAdvances</t>
  </si>
  <si>
    <t>ird_tc:FIIncomeFeeCommissionOthers</t>
  </si>
  <si>
    <t>ird_tc:FIIncomeFeeCommissionPaymentServices</t>
  </si>
  <si>
    <t>ird_tc:FIIncomeFeeCommissionTreasuryProducts</t>
  </si>
  <si>
    <t>ird_tc:FIIncomeTradingDerivativesFXProducts</t>
  </si>
  <si>
    <t>ird_tc:FixedAssetWrittenOffTotal</t>
  </si>
  <si>
    <t>ird_tc:ForeignTaxCreditClaimedExchangeRate</t>
  </si>
  <si>
    <t>ird_tc:ForeignTaxCreditClaimedInForeignCurrencyName</t>
  </si>
  <si>
    <t>ird_tc:ForeignTaxCreditClaimedInForeignCurrency</t>
  </si>
  <si>
    <t>ird_tc:HirePurchaseAddition</t>
  </si>
  <si>
    <t>ird_tc:HirePurchaseAnnualAllowance</t>
  </si>
  <si>
    <t>ird_tc:TotalTaxPayableRepayable</t>
  </si>
  <si>
    <t>ird_tc:AssessableProfitsChargedAtFirstTierRate</t>
  </si>
  <si>
    <t>ird_tc:ProvisionalTaxAlreadyPaid</t>
  </si>
  <si>
    <t>ird_tc:AssessableProfitsChargedAtSecondTierRate</t>
  </si>
  <si>
    <t>ird_tc:HirePurchaseCapitalRepaymentAccumulated</t>
  </si>
  <si>
    <t>ird_tc:HirePurchaseCapitalRepaymentCurrent</t>
  </si>
  <si>
    <t>ird_tc:HirePurchaseClosingBalance</t>
  </si>
  <si>
    <t>ird_tc:HirePurchaseDisposal</t>
  </si>
  <si>
    <t>ird_tc:ProvisionalTaxCharged</t>
  </si>
  <si>
    <t>ird_tc:HirePurchaseInitialAllowance</t>
  </si>
  <si>
    <t>ird_tc:HirePurchaseOpeningBalance</t>
  </si>
  <si>
    <t>ird_tc:HirePurchaseRate</t>
  </si>
  <si>
    <t>ird_tc:HirePurchaseResidual</t>
  </si>
  <si>
    <t>ird_tc:HirePurchaseWDVBroughtForward</t>
  </si>
  <si>
    <t>ird_tc:HirePurchaseWDVCarriedForward</t>
  </si>
  <si>
    <t>ird_tc:InsuranceLifeInsuranceCorporations_Allowances</t>
  </si>
  <si>
    <t>ird_tc:InsuranceLifeInsuranceCorporations_CapitalReceiptOrTransferFromReserveCreditedToFund</t>
  </si>
  <si>
    <t>ird_tc:InsuranceLifeInsuranceCorporations_DealingDifferenceAndOperationalLosses</t>
  </si>
  <si>
    <t>ird_tc:InsuranceLifeInsuranceCorporations_DisbursementAgainstLifeInsuranceFund</t>
  </si>
  <si>
    <t>ird_tc:InsuranceLifeInsuranceCorporations_OutgoingAgainstLifeInsuranceFund</t>
  </si>
  <si>
    <t>ird_tc:InsuranceLifeInsuranceCorporations_OutgoingAgainstLifeInsuranceFund_Not</t>
  </si>
  <si>
    <t>ird_tc:InsuranceLifeInsuranceCorporations_PolicyAndContractClaim</t>
  </si>
  <si>
    <t>ird_tc:InsuranceLifeInsuranceCorporations_PremiumsHK</t>
  </si>
  <si>
    <t>ird_tc:InsuranceLifeInsuranceCorporations_RegulatorySupportFee</t>
  </si>
  <si>
    <t>ird_tc:InsuranceMutualInsuranceCorporations_AgencyExpensesHK</t>
  </si>
  <si>
    <t>ird_tc:InsuranceMutualInsuranceCorporations_Allowances</t>
  </si>
  <si>
    <t>ird_tc:InsuranceMutualInsuranceCorporations_DealingDifferenceAndOperationalLosses</t>
  </si>
  <si>
    <t>ird_tc:InsuranceMutualInsuranceCorporations_ExpensesDeductionHeadOffice</t>
  </si>
  <si>
    <t>ird_tc:InsuranceMutualInsuranceCorporations_GrossPremiums</t>
  </si>
  <si>
    <t>ird_tc:InsuranceMutualInsuranceCorporations_GrossPremiumsReinsurance</t>
  </si>
  <si>
    <t>ird_tc:InsuranceMutualInsuranceCorporations_GrossPremiumsReturned</t>
  </si>
  <si>
    <t>ird_tc:InsuranceMutualInsuranceCorporations_HotlineServiceFee</t>
  </si>
  <si>
    <t>ird_tc:InsuranceMutualInsuranceCorporations_InterestOrIncomeFromHK</t>
  </si>
  <si>
    <t>ird_tc:InsuranceMutualInsuranceCorporations_PolicyAndContractClaim</t>
  </si>
  <si>
    <t>ird_tc:InsuranceMutualInsuranceCorporations_RegulatorySupportFee</t>
  </si>
  <si>
    <t>ird_tc:InsuranceNonLifeInsuranceCorporations_AgencyExpensesHK</t>
  </si>
  <si>
    <t>ird_tc:InsuranceNonLifeInsuranceCorporations_Allowances</t>
  </si>
  <si>
    <t>ird_tc:InsuranceNonLifeInsuranceCorporations_DealingDifferenceAndOperationalLosses</t>
  </si>
  <si>
    <t>ird_tc:InsuranceNonLifeInsuranceCorporations_ExpensesDeductionHeadOffice</t>
  </si>
  <si>
    <t>ird_tc:InsuranceNonLifeInsuranceCorporations_GrossPremiums</t>
  </si>
  <si>
    <t>ird_tc:InsuranceNonLifeInsuranceCorporations_GrossPremiumsReinsurance</t>
  </si>
  <si>
    <t>ird_tc:InsuranceNonLifeInsuranceCorporations_GrossPremiumsReturned</t>
  </si>
  <si>
    <t>ird_tc:InsuranceNonLifeInsuranceCorporations_HotlineServiceFee</t>
  </si>
  <si>
    <t>ird_tc:InsuranceNonLifeInsuranceCorporations_InterestOrIncomeFromHK</t>
  </si>
  <si>
    <t>ird_tc:InsuranceNonLifeInsuranceCorporations_PolicyAndContractClaim</t>
  </si>
  <si>
    <t>ird_tc:InsuranceNonLifeInsuranceCorporations_RegulatorySupportFee</t>
  </si>
  <si>
    <t>ird_tc:IntellectualPropertyRights</t>
  </si>
  <si>
    <t>ird_tc:InterestExpenseExchangeFundBills</t>
  </si>
  <si>
    <t>ird_tc:InterestExpensesLACBankingEntity</t>
  </si>
  <si>
    <t>ird_tc:InterestExpensesRelatedParty</t>
  </si>
  <si>
    <t>ird_tc:InterestIncomeExchangeFundBills</t>
  </si>
  <si>
    <t>ird_tc:IssuedShareCapital</t>
  </si>
  <si>
    <t>ird_tc:NonResidentRoyaltyPaymentS15</t>
  </si>
  <si>
    <t>ird_tc:OffshoreAgencyFeeIncome</t>
  </si>
  <si>
    <t>ird_tc:OffshoreCommissionIncome</t>
  </si>
  <si>
    <t>ird_tc:OffshoreManagementFeeIncome</t>
  </si>
  <si>
    <t>ird_tc:OtherIncomeCommunityInvestmentTaxReliefWithdrawn</t>
  </si>
  <si>
    <t>ird_tc:OtherIncomeConsultancyFees</t>
  </si>
  <si>
    <t>ird_tc:OtherIncomeContributionsToExpenses</t>
  </si>
  <si>
    <t>ird_tc:OtherIncomeDeemedInterestOnLoan</t>
  </si>
  <si>
    <t>ird_tc:OtherIncomeDirectorsFees</t>
  </si>
  <si>
    <t>ird_tc:OtherIncomeFacilityFees</t>
  </si>
  <si>
    <t>ird_tc:OtherIncomeGuaranteeCommission</t>
  </si>
  <si>
    <t>ird_tc:OtherIncomeIncomeFromSpecialLeasing</t>
  </si>
  <si>
    <t>ird_tc:OtherIncomeInvestmentReliefWithdrawnThisPeriod</t>
  </si>
  <si>
    <t>ird_tc:OverseasTax</t>
  </si>
  <si>
    <t>ird_tc:OverseasWithholdingTax</t>
  </si>
  <si>
    <t>ird_tc:RiskAdvisoryServiceFee</t>
  </si>
  <si>
    <t>ird_tc:ShareholderChange</t>
  </si>
  <si>
    <t>ird_tc:ShareLossesAssociates</t>
  </si>
  <si>
    <t>ird_tc:ShareLossesJointVentures</t>
  </si>
  <si>
    <t>ird_tc:ShareProfitsAssociates</t>
  </si>
  <si>
    <t>ird_tc:ShareProfitsJointVentures</t>
  </si>
  <si>
    <t>ird_tc:ShippingExemptSum</t>
  </si>
  <si>
    <t>ird_tc:ShippingRelevantSum</t>
  </si>
  <si>
    <t>ird_tc:ShippingTotalShippingIncome</t>
  </si>
  <si>
    <t>ird_tc:ShippingTotalShippingProfit</t>
  </si>
  <si>
    <t>ird_tc:SpecialIntellectualPropertyRights</t>
  </si>
  <si>
    <t>ird_tc:StampDutyOthers</t>
  </si>
  <si>
    <t>ird_tc:StampDutyPropertyTransaction</t>
  </si>
  <si>
    <t>ird_tc:StampDutyTransferOfShares</t>
  </si>
  <si>
    <t>ird_tc:TaxableIncomeAgencyFee</t>
  </si>
  <si>
    <t>ird_tc:TaxableIncomeBroadbandServiceIncome</t>
  </si>
  <si>
    <t>ird_tc:TaxableIncomeCommission</t>
  </si>
  <si>
    <t>ird_tc:TaxableIncomeManagementFee</t>
  </si>
  <si>
    <t>ird_tc:TaxRateForFirstTier</t>
  </si>
  <si>
    <t>ird_tc:TaxRateForSecondTier</t>
  </si>
  <si>
    <t>ird_tc:TaxReliefDTA</t>
  </si>
  <si>
    <t>ird_tc:AdministrativeExpensesAnnualListingFee</t>
  </si>
  <si>
    <t>ird_tc:NonDeductiblePenaltyAndFines</t>
  </si>
  <si>
    <t>ird_tc:TurnoverNotTaxable</t>
  </si>
  <si>
    <t>ird_tc:OtherIncomeNotTaxable</t>
  </si>
  <si>
    <t>ird_tc:NonDeductibleReorganisationCosts</t>
  </si>
  <si>
    <t>ird_tc:AdministrativeExpensesAmortisationOfIntangibleAssets</t>
  </si>
  <si>
    <t>ird_tc:NonDeductibleIntercompanyLoanInterestExpenses</t>
  </si>
  <si>
    <t>ird_tc:ExpenditureOrLossOfACapitalNatureOtherThanMachineryOrPlantDecorationFurnitureAndOtherFixedAssets</t>
  </si>
  <si>
    <t>ird_tc:NonDeductibleInterestExpensesOnBankLoan</t>
  </si>
  <si>
    <t>ird_tc:NonDeductibleLegalAndProfessionalFees</t>
  </si>
  <si>
    <t>ird_tc:ImpairmentLossOnStocks</t>
  </si>
  <si>
    <t>ird_tc:GeneralProvisionForObsoleteStock</t>
  </si>
  <si>
    <t>ird_tc:ImpairmentLossOnLongTermInvestments</t>
  </si>
  <si>
    <t>ird_tc:NonCapitalisedAssets</t>
  </si>
  <si>
    <t>ird_tc:NonDeductibleOverseasWithholdingTax</t>
  </si>
  <si>
    <t>ird_tc:ExpensesPaidOnBehalfOfRelatedEntitiesWithoutRecharge</t>
  </si>
  <si>
    <t>ird_tc:EquitySettledShareBasedPaymentSharesIssuedByGroupCompanyWithoutRecharge</t>
  </si>
  <si>
    <t>ird_tc:EquitySettledShareBasedPayment</t>
  </si>
  <si>
    <t>ird_tc:OnshoreDividendIncome</t>
  </si>
  <si>
    <t>ird_tc:OffshoreDividendIncome</t>
  </si>
  <si>
    <t>ird_tc:ExpensesNotIncurredInTheProductionOfAssessableProfits</t>
  </si>
  <si>
    <t>ird_tc:AmortisationOfIntangibleAssets</t>
  </si>
  <si>
    <t>ird_tc:AdministrativeExpensesAccountingServicesFee</t>
  </si>
  <si>
    <t>ird_tc:AdministrativeExpensesAmortizationOfIntangibleAssets</t>
  </si>
  <si>
    <t>ird_tc:TradePayables</t>
  </si>
  <si>
    <t>ird_tc:TradeReceivables</t>
  </si>
  <si>
    <t>ird_tc:TransactionWithNonResident</t>
  </si>
  <si>
    <t>ird_tc:TransferPricingAdjustment</t>
  </si>
  <si>
    <t>ird_tc:GainLossOnDisposalOfFixedAssets</t>
  </si>
  <si>
    <t>ird_tc:ExemptDividendIncome</t>
  </si>
  <si>
    <t>ird_tc:NonTradingForeignExchangeGainsOrLosses</t>
  </si>
  <si>
    <t>ird_tc:ShareOfProfitsLossOfInvestmentsInAssociateSOrJointVentureS</t>
  </si>
  <si>
    <t>ird_tc:GainLossOnDisposalOfLandedProperties</t>
  </si>
  <si>
    <t>ird_tc:BusinessCessationProprietorDeathDate</t>
  </si>
  <si>
    <t>ird_tc:AdministrativeExpensesNondeductibleExpenses</t>
  </si>
  <si>
    <t>ird_tc:GainLossOfCapitalNatureOtherThanDisposalOfPropertiesAndSecurities</t>
  </si>
  <si>
    <t>ird_tc:EligibleCarriedInterestSchedule16D</t>
  </si>
  <si>
    <t>ird_tc:BusinessCessationDeathOfProprietor</t>
  </si>
  <si>
    <t>ird_tc:FairValueGainLossOnFinancialAssetsAtFairValueThroughProfitOrLoss</t>
  </si>
  <si>
    <t>ird_tc:OtherOffshoreIncomeExpenses</t>
  </si>
  <si>
    <t>xbrli:monetaryItemType</t>
  </si>
  <si>
    <t>xbrli:item</t>
  </si>
  <si>
    <t>credit</t>
  </si>
  <si>
    <t>xbrli:stringItemType</t>
  </si>
  <si>
    <t>sci_tc_2019-12-09:trueOrFalseItemType</t>
  </si>
  <si>
    <t>sci_tc_2019-12-09:companyTypeItemType</t>
  </si>
  <si>
    <t>xbrli:decimalItemType</t>
  </si>
  <si>
    <t>debit</t>
  </si>
  <si>
    <t>abstract=false</t>
  </si>
  <si>
    <t>xbrli:dateItemType</t>
  </si>
  <si>
    <t>num:percentItemType</t>
  </si>
  <si>
    <t>sci_tc_2019-12-09:PreferredLanguageForFutureCorrespondenceItemType</t>
  </si>
  <si>
    <t>duration</t>
  </si>
  <si>
    <t>instant</t>
  </si>
  <si>
    <t>ird_tc:DepreciationAllowancesPrescribedMachineryOrPlant</t>
    <phoneticPr fontId="1" type="noConversion"/>
  </si>
  <si>
    <t>Presentation label</t>
  </si>
  <si>
    <t xml:space="preserve">   |       |    Company name</t>
  </si>
  <si>
    <t xml:space="preserve">   |       |    IRD file number</t>
  </si>
  <si>
    <t xml:space="preserve">   |       |    Basis period start date</t>
  </si>
  <si>
    <t xml:space="preserve">   |       |    Basis period end date</t>
  </si>
  <si>
    <t xml:space="preserve">   |       |    Accounting date different from that of last year</t>
  </si>
  <si>
    <t xml:space="preserve">   |       |       |    Reasons for the change of accounting date</t>
  </si>
  <si>
    <t xml:space="preserve">   |       |    Accounting period start date</t>
  </si>
  <si>
    <t xml:space="preserve">   |       |    Accounting period end date</t>
  </si>
  <si>
    <t xml:space="preserve">   |       |    Year of assessment</t>
  </si>
  <si>
    <t xml:space="preserve">   |       |    Company is a partnership or a corporation</t>
  </si>
  <si>
    <t xml:space="preserve">   |       |    Principal activity</t>
  </si>
  <si>
    <t xml:space="preserve">   |       |    Hong Kong Standard Industrial Classification code</t>
  </si>
  <si>
    <t xml:space="preserve">   |       |    Principal product or service</t>
  </si>
  <si>
    <t xml:space="preserve">   |       |    Principal product or service different from that previously reported</t>
  </si>
  <si>
    <t xml:space="preserve">   |       |    Preferred language for future correspondence</t>
  </si>
  <si>
    <t xml:space="preserve">   |       |    Private company</t>
  </si>
  <si>
    <t xml:space="preserve">   |       |    Small corporation (Gross income less than HKD2 million)</t>
  </si>
  <si>
    <t xml:space="preserve">   |       |    Name of auditor</t>
  </si>
  <si>
    <t xml:space="preserve">   |       |    Date of audit report</t>
  </si>
  <si>
    <t xml:space="preserve">   |       |    Foreign currency used</t>
  </si>
  <si>
    <t xml:space="preserve">   |       |    Conversion rate</t>
  </si>
  <si>
    <t xml:space="preserve">   |       |    Name of production software</t>
  </si>
  <si>
    <t xml:space="preserve">   |       |    Version of production software</t>
  </si>
  <si>
    <t>[320000] Income, loss, other income, other loss</t>
  </si>
  <si>
    <t xml:space="preserve">   |    Income [abstract]</t>
  </si>
  <si>
    <t xml:space="preserve">   |       |    Onshore or taxable income [abstract]</t>
  </si>
  <si>
    <t xml:space="preserve">   |       |       |    Trading income</t>
  </si>
  <si>
    <t xml:space="preserve">   |       |       |    Manufacturing income</t>
  </si>
  <si>
    <t xml:space="preserve">   |       |       |    Service income</t>
  </si>
  <si>
    <t xml:space="preserve">   |       |       |       |    Service fee received details</t>
  </si>
  <si>
    <t xml:space="preserve">   |       |       |    Commission income</t>
  </si>
  <si>
    <t xml:space="preserve">   |       |       |    Agency fee income</t>
  </si>
  <si>
    <t xml:space="preserve">   |       |       |    Management fee income</t>
  </si>
  <si>
    <t xml:space="preserve">   |       |       |       |    Management fee received details</t>
  </si>
  <si>
    <t xml:space="preserve">   |       |       |    Broadband service income</t>
  </si>
  <si>
    <t xml:space="preserve">   |       |       |    Rental income for immovable assets in Hong Kong</t>
  </si>
  <si>
    <t xml:space="preserve">   |       |       |    Hire income for movable assets</t>
  </si>
  <si>
    <t xml:space="preserve">   |       |       |    Interest income [abstract]</t>
  </si>
  <si>
    <t xml:space="preserve">   |       |       |       |    Other income, non-loan interest income</t>
  </si>
  <si>
    <t xml:space="preserve">   |       |       |       |    Other income, deemed interest on loan</t>
  </si>
  <si>
    <t xml:space="preserve">   |       |       |       |    Total interest income</t>
  </si>
  <si>
    <t xml:space="preserve">   |       |       |    Investment income other than interest income and dividend income</t>
  </si>
  <si>
    <t xml:space="preserve">   |       |       |    Subsidy, Financial Assistance and Government Grant</t>
  </si>
  <si>
    <t xml:space="preserve">   |       |       |       |    Government grant</t>
  </si>
  <si>
    <t xml:space="preserve">   |       |       |    Income from assignment of right to earn income</t>
  </si>
  <si>
    <t xml:space="preserve">   |       |       |    Royalty Income</t>
  </si>
  <si>
    <t xml:space="preserve">   |       |       |    Hire, rental or similar charges for the use of movable property or the right to use movable property in Hong Kong</t>
  </si>
  <si>
    <t xml:space="preserve">   |       |    Offshore or non-taxable income [abstract]</t>
  </si>
  <si>
    <t xml:space="preserve">   |       |       |    Reasons for the offshore claim</t>
  </si>
  <si>
    <t xml:space="preserve">   |       |       |    Offshore trading income</t>
  </si>
  <si>
    <t xml:space="preserve">   |       |       |    Offshore manufacturing income</t>
  </si>
  <si>
    <t xml:space="preserve">   |       |       |       |    Offshore manufacturing income, contract processing</t>
  </si>
  <si>
    <t xml:space="preserve">   |       |       |       |    Offshore manufacturing income, import processing</t>
  </si>
  <si>
    <t xml:space="preserve">   |       |       |    Offshore service income</t>
  </si>
  <si>
    <t xml:space="preserve">   |       |       |    Offshore commission income</t>
  </si>
  <si>
    <t xml:space="preserve">   |       |       |    Offshore agency fee income</t>
  </si>
  <si>
    <t xml:space="preserve">   |       |       |    Offshore management fee income</t>
  </si>
  <si>
    <t xml:space="preserve">   |       |       |    Offshore gain (loss) from disposals of intangible assets</t>
  </si>
  <si>
    <t xml:space="preserve">   |       |       |       |    Non-trading gains (loss) on intangible fixed assets</t>
  </si>
  <si>
    <t xml:space="preserve">   |       |       |    Offshore gain (loss) from disposals of properties</t>
  </si>
  <si>
    <t xml:space="preserve">   |       |       |    Offshore gain (loss) from disposals of securities</t>
  </si>
  <si>
    <t xml:space="preserve">   |       |       |    Offshore gain (loss) from disposals of tangible assets other than property and securities</t>
  </si>
  <si>
    <t xml:space="preserve">   |       |       |    Offshore interest income</t>
  </si>
  <si>
    <t xml:space="preserve">   |       |       |    Offshore rental income</t>
  </si>
  <si>
    <t xml:space="preserve">   |       |       |    Offshore hire income</t>
  </si>
  <si>
    <t xml:space="preserve">   |       |       |    Offshore royalty income</t>
  </si>
  <si>
    <t xml:space="preserve">   |       |       |    Offshore income attributable to the use of the internet to accept orders, sell goods, provide services or accept payment</t>
  </si>
  <si>
    <t xml:space="preserve">   |       |       |    Offshore investment income</t>
  </si>
  <si>
    <t xml:space="preserve">   |       |       |    Other offshore income</t>
  </si>
  <si>
    <t xml:space="preserve">   |       |    Disposal gain (loss) [abstract]</t>
  </si>
  <si>
    <t xml:space="preserve">   |       |       |    Gain (Loss) from disposals of properties</t>
  </si>
  <si>
    <t xml:space="preserve">   |       |       |    Gain (Loss) from disposals of intangible assets</t>
  </si>
  <si>
    <t xml:space="preserve">   |       |       |    Gain (Loss) from disposals of properties of capital nature</t>
  </si>
  <si>
    <t xml:space="preserve">   |       |       |    Gain (Loss) from disposals of securities</t>
  </si>
  <si>
    <t xml:space="preserve">   |       |       |    Gain (Loss) from disposals of securities of capital nature</t>
  </si>
  <si>
    <t xml:space="preserve">   |       |       |    Gain (Loss) from disposals of tangible assets other than property and securities</t>
  </si>
  <si>
    <t xml:space="preserve">   |       |       |    Gain (Loss) of capital nature (other than disposal of properties and securities)</t>
  </si>
  <si>
    <t xml:space="preserve">   |       |    Dividend income [abstract]</t>
  </si>
  <si>
    <t xml:space="preserve">   |       |       |    Onshore dividend income</t>
  </si>
  <si>
    <t xml:space="preserve">   |       |       |    Offshore dividend income</t>
  </si>
  <si>
    <t xml:space="preserve">   |       |       |    Total dividend income</t>
  </si>
  <si>
    <t xml:space="preserve">   |       |    Other income (loss) [abstract]</t>
  </si>
  <si>
    <t xml:space="preserve">   |       |       |    Other income, income from special leasing</t>
  </si>
  <si>
    <t xml:space="preserve">   |       |       |    Other income, investment relief withdrawn this period</t>
  </si>
  <si>
    <t xml:space="preserve">   |       |       |    Other income, community investment tax relief withdrawn</t>
  </si>
  <si>
    <t xml:space="preserve">   |       |       |    Other income, guarantee commission</t>
  </si>
  <si>
    <t xml:space="preserve">   |       |       |    Other income, consultancy fees</t>
  </si>
  <si>
    <t xml:space="preserve">   |       |       |    Other income, directors' fees</t>
  </si>
  <si>
    <t xml:space="preserve">   |       |       |    Other income, facility fees</t>
  </si>
  <si>
    <t xml:space="preserve">   |       |       |    Other income, contributions to expenses</t>
  </si>
  <si>
    <t xml:space="preserve">   |       |       |    Reversal of expenses previously claimed</t>
  </si>
  <si>
    <t xml:space="preserve">   |       |       |    Taxable (Deductible) fair value gain (loss)</t>
  </si>
  <si>
    <t xml:space="preserve">   |       |       |    Non-taxable (Non-deductible) fair value gain (loss)</t>
  </si>
  <si>
    <t xml:space="preserve">   |       |       |    Taxable (Deductible) exchange gain (loss)</t>
  </si>
  <si>
    <t xml:space="preserve">   |       |       |    Non-taxable (Non-deductible) exchange gain (loss)</t>
  </si>
  <si>
    <t xml:space="preserve">   |       |       |    Total other income</t>
    <phoneticPr fontId="7" type="noConversion"/>
  </si>
  <si>
    <t xml:space="preserve">   |       |    Insurance [abstract]</t>
  </si>
  <si>
    <t xml:space="preserve">   |       |       |    Non-life-insurance corporations [abstract]</t>
  </si>
  <si>
    <t xml:space="preserve">   |       |       |       |    Gross premiums from Non-life insurance corporation</t>
  </si>
  <si>
    <t xml:space="preserve">   |       |       |       |    Gross premiums from Non-life insurance corporation returned to the insured</t>
  </si>
  <si>
    <t xml:space="preserve">   |       |       |       |    Gross premiums from Non-life insurance paid on reinsurance</t>
  </si>
  <si>
    <t xml:space="preserve">   |       |       |       |    Interest or other income of Non-life insurance corporation arising in or derived from Hong Kong</t>
  </si>
  <si>
    <t xml:space="preserve">   |       |       |    Life insurance corporations [abstract]</t>
  </si>
  <si>
    <t xml:space="preserve">   |       |       |       |    Premiums from life insurance business in Hong Kong</t>
  </si>
  <si>
    <t xml:space="preserve">   |       |       |    Mutual Insurance corporations [abstract]</t>
  </si>
  <si>
    <t xml:space="preserve">   |       |       |       |    Gross premiums from mutual insurance corporation</t>
  </si>
  <si>
    <t xml:space="preserve">   |       |       |       |    Gross premiums from mutual insurance corporation returned to the insured</t>
  </si>
  <si>
    <t xml:space="preserve">   |       |       |       |    Gross premiums from mutual insurance corporation paid on reinsurance</t>
  </si>
  <si>
    <t xml:space="preserve">   |       |       |       |    Interest or other income of mutual insurance corporation arising in or derived from Hong Kong</t>
  </si>
  <si>
    <t xml:space="preserve">   |       |    Shipping [abstract]</t>
  </si>
  <si>
    <t xml:space="preserve">   |       |       |    Relevant sum of ship-owner</t>
  </si>
  <si>
    <t xml:space="preserve">   |       |       |    Exempt sum of ship-owner</t>
  </si>
  <si>
    <t xml:space="preserve">   |       |       |    Total shipping profit of ship-owner</t>
  </si>
  <si>
    <t xml:space="preserve">   |       |       |    Total shipping income of ship-owner</t>
  </si>
  <si>
    <t xml:space="preserve">   |       |    Aircraft leasing [abstract]</t>
  </si>
  <si>
    <t xml:space="preserve">   |       |       |    Relevant sum of resident aircraft-owner</t>
  </si>
  <si>
    <t xml:space="preserve">   |       |       |    Total aircraft profit of resident aircraft-owner</t>
  </si>
  <si>
    <t xml:space="preserve">   |       |       |    Total aircraft income of resident aircraft-owner</t>
  </si>
  <si>
    <t xml:space="preserve">   |       |       |    Relevant sum of non-resident aircraft-owner</t>
  </si>
  <si>
    <t xml:space="preserve">   |       |       |    Total aircraft profit of non-resident aircraft-owner</t>
  </si>
  <si>
    <t xml:space="preserve">   |       |       |    Total aircraft income of non-resident aircraft-owner</t>
  </si>
  <si>
    <t xml:space="preserve">   |       |       |    Assessable profits of non-resident aircraft-owner</t>
  </si>
  <si>
    <t xml:space="preserve">   |       |    Financial institution [abstract]</t>
  </si>
  <si>
    <t xml:space="preserve">   |       |       |    Gain (Loss) from financial assets at fair value through profit and loss</t>
  </si>
  <si>
    <t xml:space="preserve">   |       |       |    Hedging gain (loss)</t>
  </si>
  <si>
    <t xml:space="preserve">   |       |       |    Gain (Loss) from disposal of investment securities at amortized cost</t>
  </si>
  <si>
    <t xml:space="preserve">   |       |       |    Gain (Loss) from disposal of investment securities at fair value through OCI</t>
  </si>
  <si>
    <t xml:space="preserve">   |       |       |    Fee and commission income on bills</t>
  </si>
  <si>
    <t xml:space="preserve">   |       |       |    Fee and commission income on loans and advances</t>
  </si>
  <si>
    <t xml:space="preserve">   |       |       |    Others fee and commission income</t>
  </si>
  <si>
    <t xml:space="preserve">   |       |       |    Fee and commission income on payment services</t>
  </si>
  <si>
    <t xml:space="preserve">   |       |       |    Fee and commission income on treasury products</t>
  </si>
  <si>
    <t xml:space="preserve">   |       |       |    Trading income on derivatives and foreign exchange products</t>
  </si>
  <si>
    <t xml:space="preserve">   |       |    Share of profits or losses [abstract]</t>
  </si>
  <si>
    <t xml:space="preserve">   |       |       |    Share of profits of joint ventures</t>
  </si>
  <si>
    <t xml:space="preserve">   |       |       |    Share of profits of associates</t>
  </si>
  <si>
    <t xml:space="preserve">   |       |       |    Share of losses of joint ventures</t>
  </si>
  <si>
    <t xml:space="preserve">   |       |       |    Share of losses of associates</t>
  </si>
  <si>
    <t xml:space="preserve">   |       |    Concessionary income</t>
  </si>
  <si>
    <t>[330000] Expenses</t>
  </si>
  <si>
    <t xml:space="preserve">   |    Expenses [abstract]</t>
  </si>
  <si>
    <t xml:space="preserve">   |       |    Cost of goods sold or Cost of sales</t>
  </si>
  <si>
    <t xml:space="preserve">   |       |    Other loss</t>
  </si>
  <si>
    <t xml:space="preserve">   |       |    Operating expenses</t>
  </si>
  <si>
    <t xml:space="preserve">   |       |    Other expenses</t>
  </si>
  <si>
    <t xml:space="preserve">   |       |    Other direct costs</t>
  </si>
  <si>
    <t xml:space="preserve">   |       |    Administrative expenses [abstract]</t>
  </si>
  <si>
    <t xml:space="preserve">   |       |       |    Administrative expenses, accounting services fee</t>
  </si>
  <si>
    <t xml:space="preserve">   |       |       |    Administrative expenses, amortization of intangible assets</t>
  </si>
  <si>
    <t xml:space="preserve">   |       |       |    Administrative expenses, annual listing fee</t>
  </si>
  <si>
    <t xml:space="preserve">   |       |       |    Administrative expenses, annual return filing fee</t>
  </si>
  <si>
    <t xml:space="preserve">   |       |       |    Administrative expenses, advertising and promotions</t>
  </si>
  <si>
    <t xml:space="preserve">   |       |       |    Administrative expenses, agent fees</t>
  </si>
  <si>
    <t xml:space="preserve">   |       |       |    Administrative expenses, amortisation of intangible assets</t>
  </si>
  <si>
    <t xml:space="preserve">   |       |       |    Administrative expenses, auditor's remuneration</t>
  </si>
  <si>
    <t xml:space="preserve">   |       |       |    Administrative expenses, bank charges</t>
  </si>
  <si>
    <t xml:space="preserve">   |       |       |    Administrative expenses, hire purchase interests</t>
  </si>
  <si>
    <t xml:space="preserve">   |       |       |    Administrative expenses, business registration fee</t>
  </si>
  <si>
    <t xml:space="preserve">   |       |       |    Administrative expenses, building management fee</t>
  </si>
  <si>
    <t xml:space="preserve">   |       |       |    Administrative expenses, cleaning expenses</t>
  </si>
  <si>
    <t xml:space="preserve">   |       |       |    Administrative expenses, commission expenses</t>
  </si>
  <si>
    <t xml:space="preserve">   |       |       |       |    Commission payments details</t>
  </si>
  <si>
    <t xml:space="preserve">   |       |       |    Administrative expenses, company secretarial fee</t>
  </si>
  <si>
    <t xml:space="preserve">   |       |       |    Administrative expenses, computer costs</t>
  </si>
  <si>
    <t xml:space="preserve">   |       |       |    Administrative expenses, consultancy fee</t>
  </si>
  <si>
    <t xml:space="preserve">   |       |       |    Administrative expenses, consumables</t>
  </si>
  <si>
    <t xml:space="preserve">   |       |       |    Administrative expenses, contractor charges</t>
  </si>
  <si>
    <t xml:space="preserve">   |       |       |    Administrative expenses, credit card commission</t>
  </si>
  <si>
    <t xml:space="preserve">   |       |       |    Administrative expenses, declaration fee</t>
  </si>
  <si>
    <t xml:space="preserve">   |       |       |    Administrative expenses, depreciation</t>
  </si>
  <si>
    <t xml:space="preserve">   |       |       |       |    Administrative expenses, depreciation for property and equipment</t>
  </si>
  <si>
    <t xml:space="preserve">   |       |       |       |    Administrative expenses, depreciation for investment properties</t>
  </si>
  <si>
    <t xml:space="preserve">   |       |       |       |    Administrative expenses, depreciation for right-of-use assets</t>
  </si>
  <si>
    <t xml:space="preserve">   |       |       |       |    Administrative expenses, depreciation for other assets</t>
  </si>
  <si>
    <t xml:space="preserve">   |       |       |    Administrative expenses, director's emoluments</t>
  </si>
  <si>
    <t xml:space="preserve">   |       |       |    Administrative expenses, approved donations</t>
  </si>
  <si>
    <t xml:space="preserve">   |       |       |       |    Approved charitable donations details</t>
  </si>
  <si>
    <t xml:space="preserve">   |       |       |       |    Administrative expenses, donations, name of charity</t>
  </si>
  <si>
    <t xml:space="preserve">   |       |       |    Administrative expenses, employment costs</t>
  </si>
  <si>
    <t xml:space="preserve">   |       |       |    Administrative expenses, entertainment</t>
  </si>
  <si>
    <t xml:space="preserve">   |       |       |    Administrative expenses, factory expenses</t>
  </si>
  <si>
    <t xml:space="preserve">   |       |       |    Administrative expenses, freight</t>
  </si>
  <si>
    <t xml:space="preserve">   |       |       |    Administrative expenses, handling fees</t>
  </si>
  <si>
    <t xml:space="preserve">   |       |       |    Administrative expenses, impairment loss on stocks</t>
  </si>
  <si>
    <t xml:space="preserve">   |       |       |    Administrative expenses, incentive plans and share schemes</t>
  </si>
  <si>
    <t xml:space="preserve">   |       |       |    Administrative expenses, installation costs</t>
  </si>
  <si>
    <t xml:space="preserve">   |       |       |    Administrative expenses, insurance</t>
  </si>
  <si>
    <t xml:space="preserve">   |       |       |    Administrative expenses, laboratory supplies</t>
  </si>
  <si>
    <t xml:space="preserve">   |       |       |    Administrative expenses, laundry</t>
  </si>
  <si>
    <t xml:space="preserve">   |       |       |    Administrative expenses, leasing charges</t>
  </si>
  <si>
    <t xml:space="preserve">   |       |       |    Administrative expenses, legal and professional fee</t>
  </si>
  <si>
    <t xml:space="preserve">   |       |       |       |    Legal and other professional fee payments details</t>
  </si>
  <si>
    <t xml:space="preserve">   |       |       |    Administrative expenses, legal fee re general business matters</t>
  </si>
  <si>
    <t xml:space="preserve">   |       |       |    Administrative expenses, licence levy</t>
  </si>
  <si>
    <t xml:space="preserve">   |       |       |    Administrative expenses, management fees</t>
  </si>
  <si>
    <t xml:space="preserve">   |       |       |       |    Management fee payments details</t>
  </si>
  <si>
    <t xml:space="preserve">   |       |       |    Administrative expenses, marketing and promotion fees</t>
  </si>
  <si>
    <t xml:space="preserve">   |       |       |    Administrative expenses, medical fees</t>
  </si>
  <si>
    <t xml:space="preserve">   |       |       |    Administrative expenses, miscellaneous income</t>
  </si>
  <si>
    <t xml:space="preserve">   |       |       |    Administrative expenses, motor vehicle expenses</t>
  </si>
  <si>
    <t xml:space="preserve">   |       |       |    Administrative expenses, non capitalised assets</t>
  </si>
  <si>
    <t xml:space="preserve">   |       |       |    Administrative expenses, office supplies</t>
  </si>
  <si>
    <t xml:space="preserve">   |       |       |    Administrative expenses, other expenses</t>
  </si>
  <si>
    <t xml:space="preserve">   |       |       |    Administrative expenses, payroll processing services fee</t>
  </si>
  <si>
    <t xml:space="preserve">   |       |       |    Administrative expenses, penalty and fines</t>
  </si>
  <si>
    <t xml:space="preserve">   |       |       |    Administrative expenses, pension costs</t>
  </si>
  <si>
    <t xml:space="preserve">   |       |       |    Administrative expenses, postage and courier</t>
  </si>
  <si>
    <t xml:space="preserve">   |       |       |    Administrative expenses, printing and stationery</t>
  </si>
  <si>
    <t xml:space="preserve">   |       |       |    Administrative expenses, private expenses</t>
  </si>
  <si>
    <t xml:space="preserve">   |       |       |    Administrative expenses, professional fee re general business matters</t>
  </si>
  <si>
    <t xml:space="preserve">   |       |       |    Administrative expenses, property costs</t>
  </si>
  <si>
    <t xml:space="preserve">   |       |       |    Administrative expenses, provisions</t>
  </si>
  <si>
    <t xml:space="preserve">   |       |       |    Administrative expenses, rates</t>
  </si>
  <si>
    <t xml:space="preserve">   |       |       |    Administrative expenses, reception expenses</t>
  </si>
  <si>
    <t xml:space="preserve">   |       |       |    Administrative expenses, recharges, recoveries of disbursements</t>
  </si>
  <si>
    <t xml:space="preserve">   |       |       |    Administrative expenses, recruitment and temporary staff</t>
  </si>
  <si>
    <t xml:space="preserve">   |       |       |    Administrative expenses, recruitment fees/advertising</t>
  </si>
  <si>
    <t xml:space="preserve">   |       |       |    Administrative expenses, referral fee</t>
  </si>
  <si>
    <t xml:space="preserve">   |       |       |    Administrative expenses, rent, rates, heat and light</t>
  </si>
  <si>
    <t xml:space="preserve">   |       |       |    Administrative expenses, reorganisation costs</t>
  </si>
  <si>
    <t xml:space="preserve">   |       |       |    Administrative expenses, repairs and maintenance</t>
  </si>
  <si>
    <t xml:space="preserve">   |       |       |    Administrative expenses, repairs and renewals</t>
  </si>
  <si>
    <t xml:space="preserve">   |       |       |    Administrative expenses, replacement of loose tools</t>
  </si>
  <si>
    <t xml:space="preserve">   |       |       |    Administrative expenses, restoration</t>
  </si>
  <si>
    <t xml:space="preserve">   |       |       |    Administrative expenses, reversal of over-accrued administrative expenses</t>
  </si>
  <si>
    <t xml:space="preserve">   |       |       |    Administrative expenses, Type A research and development</t>
  </si>
  <si>
    <t xml:space="preserve">   |       |       |    Administrative expenses, Type B research and development</t>
  </si>
  <si>
    <t xml:space="preserve">   |       |       |    Administrative expenses, other research and development</t>
  </si>
  <si>
    <t xml:space="preserve">   |       |       |    Administrative expenses, samples</t>
  </si>
  <si>
    <t xml:space="preserve">   |       |       |    Administrative expenses, service charges</t>
  </si>
  <si>
    <t xml:space="preserve">   |       |       |    Administrative expenses, staff benefits</t>
  </si>
  <si>
    <t xml:space="preserve">   |       |       |    Administrative expenses, staff costs</t>
  </si>
  <si>
    <t xml:space="preserve">   |       |       |    Administrative expenses, mandatory provident fund</t>
  </si>
  <si>
    <t xml:space="preserve">   |       |       |    Administrative expenses, staff pension</t>
  </si>
  <si>
    <t xml:space="preserve">   |       |       |    Administrative expenses, staff salary, salary and personnel costs</t>
  </si>
  <si>
    <t xml:space="preserve">   |       |       |    Administrative expenses, partner's salary, partner's spouse salary</t>
  </si>
  <si>
    <t xml:space="preserve">   |       |       |    Administrative expenses, staff welfare</t>
  </si>
  <si>
    <t xml:space="preserve">   |       |       |    Administrative expenses, stationery</t>
  </si>
  <si>
    <t xml:space="preserve">   |       |       |    Administrative expenses, stock exchange and listing costs</t>
  </si>
  <si>
    <t xml:space="preserve">   |       |       |    Administrative expenses, storage</t>
  </si>
  <si>
    <t xml:space="preserve">   |       |       |    Administrative expenses, sub-contractor charges</t>
  </si>
  <si>
    <t xml:space="preserve">   |       |       |       |    Contractor and subcontractor charges details</t>
  </si>
  <si>
    <t xml:space="preserve">   |       |       |    Administrative expenses, membership subscription, newspaper and periodic subscription</t>
  </si>
  <si>
    <t xml:space="preserve">   |       |       |    Administrative expenses, sundries</t>
  </si>
  <si>
    <t xml:space="preserve">   |       |       |    Administrative expenses, tax services fee</t>
  </si>
  <si>
    <t xml:space="preserve">   |       |       |    Administrative expenses, technical education</t>
  </si>
  <si>
    <t xml:space="preserve">   |       |       |    Administrative expenses, telecommunications</t>
  </si>
  <si>
    <t xml:space="preserve">   |       |       |    Administrative expenses, trademark registration</t>
  </si>
  <si>
    <t xml:space="preserve">   |       |       |    Administrative expenses, training costs</t>
  </si>
  <si>
    <t xml:space="preserve">   |       |       |    Administrative expenses, travelling</t>
  </si>
  <si>
    <t xml:space="preserve">   |       |       |    Administrative expenses, utilities</t>
  </si>
  <si>
    <t xml:space="preserve">   |       |       |    Administrative expenses, valuation fee</t>
  </si>
  <si>
    <t xml:space="preserve">   |       |       |    Administrative expenses, brokerage expenses</t>
  </si>
  <si>
    <t xml:space="preserve">   |       |       |    Administrative expenses, professional fee re accounting advisory service</t>
  </si>
  <si>
    <t xml:space="preserve">   |       |       |    Administrative expenses, professional fee re compliance</t>
  </si>
  <si>
    <t xml:space="preserve">   |       |       |    Administrative expenses, professional fee re preparation and renewal of legal documents for banking business</t>
  </si>
  <si>
    <t xml:space="preserve">   |       |       |    Administrative expenses, professional fee re trading of structured products</t>
  </si>
  <si>
    <t xml:space="preserve">   |       |       |    Custodian expenses</t>
  </si>
  <si>
    <t xml:space="preserve">   |       |       |    Annual review fee paid to bank for bank loan</t>
  </si>
  <si>
    <t xml:space="preserve">   |       |       |    Correspondent bank charges</t>
  </si>
  <si>
    <t xml:space="preserve">   |       |       |    Credit rating expenses</t>
  </si>
  <si>
    <t xml:space="preserve">   |       |       |    Risk advisory service fee</t>
  </si>
  <si>
    <t xml:space="preserve">   |       |       |    Overseas tax</t>
  </si>
  <si>
    <t xml:space="preserve">   |       |       |    Overseas withholding tax</t>
  </si>
  <si>
    <t xml:space="preserve">   |       |       |    Stamp duty, transfer of shares</t>
  </si>
  <si>
    <t xml:space="preserve">   |       |       |    Stamp duty, re new tenancy agreement</t>
  </si>
  <si>
    <t xml:space="preserve">   |       |       |    Stamp duty, renewal of existing tenancy agreement</t>
  </si>
  <si>
    <t xml:space="preserve">   |       |       |    Stamp duty, property transaction</t>
  </si>
  <si>
    <t xml:space="preserve">   |       |       |    Stamp duty, others</t>
  </si>
  <si>
    <t xml:space="preserve">   |       |       |    Total administrative expenses</t>
  </si>
  <si>
    <t xml:space="preserve">   |       |    Bad debts include any provision for bad debts, whether specific or general [abstract]</t>
  </si>
  <si>
    <t xml:space="preserve">   |       |       |    General provision for bad debts/doubtful debts</t>
  </si>
  <si>
    <t xml:space="preserve">   |       |       |    Specific provision for bad debts/doubtful debts</t>
  </si>
  <si>
    <t xml:space="preserve">   |       |       |    Bad debts write back to profits and loss account, general</t>
  </si>
  <si>
    <t xml:space="preserve">   |       |       |    Bad debts write back to profits and loss account, specific</t>
  </si>
  <si>
    <t xml:space="preserve">   |       |       |    Bad debts written off against provision, general</t>
  </si>
  <si>
    <t xml:space="preserve">   |       |       |    Bad debts written off against provision, specific</t>
  </si>
  <si>
    <t xml:space="preserve">   |       |       |    Bad debt provision and write-off details</t>
  </si>
  <si>
    <t xml:space="preserve">   |       |       |    Bad debts balance brought forward, general</t>
  </si>
  <si>
    <t xml:space="preserve">   |       |       |    Bad debts balance brought forward, specific</t>
  </si>
  <si>
    <t xml:space="preserve">   |       |       |    Bad debts balance carried forward, general</t>
  </si>
  <si>
    <t xml:space="preserve">   |       |       |    Bad debts balance carried forward, specific</t>
  </si>
  <si>
    <t xml:space="preserve">   |       |       |    Expected credit losses adjustment to opening balance due to adoption of HKFRS 9</t>
  </si>
  <si>
    <t xml:space="preserve">   |       |       |    Expected credit losses charge during the year</t>
  </si>
  <si>
    <t xml:space="preserve">   |       |       |    Reversal of expected credit losses</t>
  </si>
  <si>
    <t xml:space="preserve">   |       |       |    Expected credit losses balance brought forward</t>
  </si>
  <si>
    <t xml:space="preserve">   |       |       |    Expected credit losses balance carried forward</t>
  </si>
  <si>
    <t xml:space="preserve">   |       |    Provision for obsolete stock [abstract]</t>
  </si>
  <si>
    <t xml:space="preserve">   |       |       |    Obsolete stock write back to profits and loss account</t>
  </si>
  <si>
    <t xml:space="preserve">   |       |       |    General provision for obsolete stock</t>
  </si>
  <si>
    <t xml:space="preserve">   |       |       |    Specific provision for obsolete stock</t>
  </si>
  <si>
    <t xml:space="preserve">   |       |       |    Obsolete stock balance brought forward</t>
  </si>
  <si>
    <t xml:space="preserve">   |       |       |       |    Change in method of valuation of inventories details</t>
  </si>
  <si>
    <t xml:space="preserve">   |       |       |    Obsolete stock balance carried forward</t>
  </si>
  <si>
    <t xml:space="preserve">   |       |       |    Obsolete stock written off against provision</t>
  </si>
  <si>
    <t xml:space="preserve">   |       |    Intellectual property payment [abstract]</t>
  </si>
  <si>
    <t xml:space="preserve">   |       |       |    Intellectual property payment, patent rights</t>
  </si>
  <si>
    <t xml:space="preserve">   |       |       |    Intellectual property payment, rights to know-how</t>
  </si>
  <si>
    <t xml:space="preserve">   |       |       |    Intellectual property payment, copyrights</t>
  </si>
  <si>
    <t xml:space="preserve">   |       |       |    Intellectual property payment, performer's economic rights</t>
  </si>
  <si>
    <t xml:space="preserve">   |       |       |    Intellectual property payment, protected layout-design (topography) rights</t>
  </si>
  <si>
    <t xml:space="preserve">   |       |       |    Intellectual property payment, protected plant variety rights</t>
  </si>
  <si>
    <t xml:space="preserve">   |       |       |    Intellectual property payment, registered designs</t>
  </si>
  <si>
    <t xml:space="preserve">   |       |       |    Intellectual property payment, registered trademarks</t>
  </si>
  <si>
    <t xml:space="preserve">   |       |       |    Intellectual property payment to non-resident recipient details</t>
  </si>
  <si>
    <t xml:space="preserve">   |       |       |    Deemed assessable profits to non-resident details</t>
  </si>
  <si>
    <t xml:space="preserve">   |       |       |    Total intellectual property payment</t>
  </si>
  <si>
    <t xml:space="preserve">   |       |       |    Royalty received by non-resident for film, sound, video used in Hong Kong</t>
  </si>
  <si>
    <t xml:space="preserve">   |       |       |    Royalty received by non-resident for trademark, copyright, patent used in Hong Kong</t>
  </si>
  <si>
    <t xml:space="preserve">   |       |       |    Royalty received by non-resident royalty expenses for trademark, copyright, patent used outside Hong Kong but deductible under Part IV</t>
  </si>
  <si>
    <t xml:space="preserve">   |       |    Share based payment [abstract]</t>
  </si>
  <si>
    <t xml:space="preserve">   |       |       |    Cash-settled share based payment</t>
  </si>
  <si>
    <t xml:space="preserve">   |       |       |    Equity-settled share based payment</t>
  </si>
  <si>
    <t xml:space="preserve">   |       |       |    Equity-settled share based payment, shares issued by group company without recharge</t>
  </si>
  <si>
    <t xml:space="preserve">   |       |       |    Equity-settled share based payment, shares issued by group company with recharge</t>
  </si>
  <si>
    <t xml:space="preserve">   |       |       |    Share based payment details</t>
  </si>
  <si>
    <t xml:space="preserve">   |       |       |    Total share based payment</t>
  </si>
  <si>
    <t xml:space="preserve">   |       |    Exchange difference on exchange credit losses</t>
  </si>
  <si>
    <t xml:space="preserve">   |       |       |       |    Agency expenses in Hong Kong of Non-life insurance corporation</t>
  </si>
  <si>
    <t xml:space="preserve">   |       |       |       |    Allowances of Non-life insurance corporation provided under Part 6 of the Inland Revenue Ordinance</t>
  </si>
  <si>
    <t xml:space="preserve">   |       |       |       |    Expenses of head office claimed as deduction of Non-life insurance corporation</t>
  </si>
  <si>
    <t xml:space="preserve">   |       |       |       |    Claims on policy and contract</t>
  </si>
  <si>
    <t xml:space="preserve">   |       |       |       |    Dealing difference and operational losses</t>
  </si>
  <si>
    <t xml:space="preserve">   |       |       |       |    Annual government, credit agency and regulatory support fees</t>
  </si>
  <si>
    <t xml:space="preserve">   |       |       |       |    Hotline service fee</t>
  </si>
  <si>
    <t xml:space="preserve">   |       |       |       |    Outgoing or expense charged against the life insurance fund</t>
  </si>
  <si>
    <t xml:space="preserve">   |       |       |       |    Expense disbursement or loss charged against the life insurance fund</t>
  </si>
  <si>
    <t xml:space="preserve">   |       |       |       |    Outgoing or expenses not charged against the life insurance fund</t>
  </si>
  <si>
    <t xml:space="preserve">   |       |       |       |    Receipt of a capital nature, or transfer from reserve, credited to the life insurance fund</t>
  </si>
  <si>
    <t xml:space="preserve">   |       |       |       |    Allowances of life insurance corporation provided under Part 6 of the Inland Revenue Ordinance</t>
  </si>
  <si>
    <t xml:space="preserve">   |       |       |       |    Agency expenses in Hong Kong of Mutual insurance corporation</t>
  </si>
  <si>
    <t xml:space="preserve">   |       |       |       |    Allowances of Mutual insurance corporation provided under Part 6 of the Inland Revenue Ordinance</t>
  </si>
  <si>
    <t xml:space="preserve">   |       |       |       |    Expenses of head office claimed as deduction of Mutual insurance corporation</t>
  </si>
  <si>
    <t>[340000] Finance income or cost</t>
  </si>
  <si>
    <t xml:space="preserve">   |    Finance income or cost [abstract]</t>
  </si>
  <si>
    <t xml:space="preserve">   |       |    Interest income [abstract]</t>
  </si>
  <si>
    <t xml:space="preserve">   |       |       |    Unpledged Hong Kong bank interest income</t>
  </si>
  <si>
    <t xml:space="preserve">   |       |       |    Pledged Hong Kong bank interest income</t>
  </si>
  <si>
    <t xml:space="preserve">   |       |       |    Overseas bank interest income</t>
  </si>
  <si>
    <t xml:space="preserve">   |       |       |    Interest income from related party</t>
  </si>
  <si>
    <t xml:space="preserve">   |       |       |    Interest income from intra-group financing business</t>
  </si>
  <si>
    <t xml:space="preserve">   |       |       |    Interest income from a qualifying debt instrument or gain or profit on sale or disposal of such instrument</t>
  </si>
  <si>
    <t xml:space="preserve">   |       |       |       |    Interest income from a qualifying debt instrument or gain or profit on sale or disposal of such instrument details</t>
  </si>
  <si>
    <t xml:space="preserve">   |       |       |    Interest income or gain or profit received by or accrued to a corporation (other than a financial institution) through or from the carrying on an intra-group financing business</t>
  </si>
  <si>
    <t xml:space="preserve">   |       |       |    Interest income or gain or profit received by or accrued to a LAC banking entity in respect of a regulatory capital security</t>
  </si>
  <si>
    <t xml:space="preserve">   |       |       |    Gains or profits from the sale or other disposal or on the redemption, on maturity or presentment or otherwise, of a certificate of deposit, bill of exchange or regulatory capital security</t>
  </si>
  <si>
    <t xml:space="preserve">   |       |       |    Interest income from exchange fund bills</t>
  </si>
  <si>
    <t xml:space="preserve">   |       |    Interest expenses [abstract]</t>
  </si>
  <si>
    <t xml:space="preserve">   |       |       |    Interest expenses paid/payable by a financial institution</t>
  </si>
  <si>
    <t xml:space="preserve">   |       |       |    Interest expenses paid/payable to a financial institution</t>
  </si>
  <si>
    <t xml:space="preserve">   |       |       |    Interest expenses paid/payable to a non-financial institution</t>
  </si>
  <si>
    <t xml:space="preserve">   |       |       |    Interest expenses paid/payable by a public utility company</t>
  </si>
  <si>
    <t xml:space="preserve">   |       |       |    Interest expenses wholly and exclusively paid/payable for purchase of trading stock and plant or machinery</t>
  </si>
  <si>
    <t xml:space="preserve">   |       |       |    Interest expenses paid/payable on listed debentures or instruments marketed in Hong Kong or a recognized financial centre or authorized by the Securities and Futures Commission</t>
  </si>
  <si>
    <t xml:space="preserve">   |       |       |    Interest paid/payable to non-Hong Kong associated corporations in the ordinary course of an intra-group financing business</t>
  </si>
  <si>
    <t xml:space="preserve">   |       |       |    Interest expenses paid/payable by a partnership on capital or loans provided by a partner or by a partner's spouse</t>
  </si>
  <si>
    <t xml:space="preserve">   |       |       |    Interest expenses paid/payable by a LAC banking entity on regulatory capital security</t>
  </si>
  <si>
    <t xml:space="preserve">   |       |       |    Interest expenses paid/payable to related party</t>
  </si>
  <si>
    <t xml:space="preserve">   |       |       |    Interest expense from exchange fund bills</t>
  </si>
  <si>
    <t xml:space="preserve">   |       |       |    Interest expense from lease liabilities</t>
  </si>
  <si>
    <t xml:space="preserve">   |       |       |    Secured loan test - whether the borrowing was secured by any deposit or loan generating non-taxable interest income</t>
  </si>
  <si>
    <t xml:space="preserve">   |       |       |    Interest flow-back test - whether there was an arrangement in place such that the interest payment is ultimately paid back to the company or a person connected with the company</t>
  </si>
  <si>
    <t xml:space="preserve">   |       |       |    Interest paid or payable details</t>
  </si>
  <si>
    <t>[350000] Depreciation allowances</t>
  </si>
  <si>
    <t xml:space="preserve">   |    Depreciation allowances [abstract]</t>
  </si>
  <si>
    <t xml:space="preserve">   |       |    Industrial building allowance [abstract]</t>
  </si>
  <si>
    <t xml:space="preserve">   |       |       |    Industrial building allowance, initial allowance</t>
  </si>
  <si>
    <t xml:space="preserve">   |       |       |    Industrial building allowance, annual allowance</t>
  </si>
  <si>
    <t xml:space="preserve">   |       |       |    Industrial building allowance, balancing allowance (charge)</t>
  </si>
  <si>
    <t xml:space="preserve">   |       |       |    Industrial building allowance, open cost</t>
  </si>
  <si>
    <t xml:space="preserve">   |       |       |    Industrial building allowance, close cost</t>
  </si>
  <si>
    <t xml:space="preserve">   |       |       |    Industrial building allowance, year of first use</t>
  </si>
  <si>
    <t xml:space="preserve">   |       |       |    Industrial building allowance, year of acquisition</t>
  </si>
  <si>
    <t xml:space="preserve">   |       |       |    Industrial building allowance, addition</t>
  </si>
  <si>
    <t xml:space="preserve">   |       |       |    Industrial building allowance, disposal</t>
  </si>
  <si>
    <t xml:space="preserve">   |       |       |    Industrial building allowance, written down value brought forward</t>
  </si>
  <si>
    <t xml:space="preserve">   |       |       |    Industrial building allowance, written down value carried forward</t>
  </si>
  <si>
    <t xml:space="preserve">   |       |       |    Industrial building allowance, residual</t>
  </si>
  <si>
    <t xml:space="preserve">   |       |    Commercial building allowance [abstract]</t>
  </si>
  <si>
    <t xml:space="preserve">   |       |       |    Commercial building allowance, balancing allowance (charge)</t>
  </si>
  <si>
    <t xml:space="preserve">   |       |       |    Commercial building allowance, year of first use</t>
  </si>
  <si>
    <t xml:space="preserve">   |       |       |    Commercial building allowance, year of acquisition</t>
  </si>
  <si>
    <t xml:space="preserve">   |       |       |    Commercial building allowance, open cost</t>
  </si>
  <si>
    <t xml:space="preserve">   |       |       |    Commercial building allowance, close cost</t>
  </si>
  <si>
    <t xml:space="preserve">   |       |       |    Commercial building allowance, addition</t>
  </si>
  <si>
    <t xml:space="preserve">   |       |       |    Commercial building allowance, disposal</t>
  </si>
  <si>
    <t xml:space="preserve">   |       |       |    Commercial building allowance, written down value brought forward</t>
  </si>
  <si>
    <t xml:space="preserve">   |       |       |    Commercial building allowance, written down value carried forward</t>
  </si>
  <si>
    <t xml:space="preserve">   |       |       |    Commercial building allowance, residual</t>
  </si>
  <si>
    <t xml:space="preserve">   |       |    Depreciation allowance, pooling total initial allowance</t>
  </si>
  <si>
    <t xml:space="preserve">   |       |       |    Depreciation allowance 10% pool, initial allowance</t>
  </si>
  <si>
    <t xml:space="preserve">   |       |       |    Depreciation allowance 20% pool, initial allowance</t>
  </si>
  <si>
    <t xml:space="preserve">   |       |       |    Depreciation allowance 30% pool, initial allowance</t>
  </si>
  <si>
    <t xml:space="preserve">   |       |       |    Tax written down value brought forward, 10% pool</t>
  </si>
  <si>
    <t xml:space="preserve">   |       |       |    Tax written down value carried forward, 10% pool</t>
  </si>
  <si>
    <t xml:space="preserve">   |       |       |    Tax written down value brought forward, 20% pool</t>
  </si>
  <si>
    <t xml:space="preserve">   |       |       |    Tax written down value carried forward, 20% pool</t>
  </si>
  <si>
    <t xml:space="preserve">   |       |       |    Tax written down value brought forward, 30% pool</t>
  </si>
  <si>
    <t xml:space="preserve">   |       |       |    Tax written down value carried forward, 30% pool</t>
  </si>
  <si>
    <t xml:space="preserve">   |       |       |    Depreciation allowance 10% pool, addition</t>
  </si>
  <si>
    <t xml:space="preserve">   |       |       |    Depreciation allowance 20% pool, addition</t>
  </si>
  <si>
    <t xml:space="preserve">   |       |       |    Depreciation allowance 30% pool, addition</t>
  </si>
  <si>
    <t xml:space="preserve">   |       |       |    New items of furniture, fixtures, equipment, plant, machinery, vehicles, buildings, etc. acquired</t>
  </si>
  <si>
    <t xml:space="preserve">   |       |    Depreciation allowance, pooling total annual allowance</t>
  </si>
  <si>
    <t xml:space="preserve">   |       |       |    Depreciation allowance 10% pool, annual allowance</t>
  </si>
  <si>
    <t xml:space="preserve">   |       |       |    Depreciation allowance 20% pool, annual allowance</t>
  </si>
  <si>
    <t xml:space="preserve">   |       |       |    Depreciation allowance 30% pool, annual allowance</t>
  </si>
  <si>
    <t xml:space="preserve">   |       |    Depreciation allowance, pooling total balancing allowance (charge)</t>
  </si>
  <si>
    <t xml:space="preserve">   |       |    Depreciation allowance, refurbishment</t>
  </si>
  <si>
    <t xml:space="preserve">   |       |       |    Building refurbishment deduction details</t>
  </si>
  <si>
    <t xml:space="preserve">   |       |    Depreciation allowance, prescribed fixed asset</t>
  </si>
  <si>
    <t xml:space="preserve">   |       |    Depreciation allowances prescribed machinery or plant</t>
  </si>
  <si>
    <t xml:space="preserve">   |       |    Depreciation allowance, environmental protection machinery</t>
  </si>
  <si>
    <t xml:space="preserve">   |       |       |    Environmental protection machinery</t>
  </si>
  <si>
    <t xml:space="preserve">   |       |       |    Environmental protection machinery expenditure and proceeds details</t>
  </si>
  <si>
    <t xml:space="preserve">   |       |    Depreciation allowance, environmental protection installation</t>
  </si>
  <si>
    <t xml:space="preserve">   |       |       |    Environmental protection installation expenditure and proceeds details</t>
  </si>
  <si>
    <t xml:space="preserve">   |       |    Depreciation allowance, environmental friendly vehicle</t>
  </si>
  <si>
    <t xml:space="preserve">   |       |       |    Environmental-friendly vehicles</t>
  </si>
  <si>
    <t xml:space="preserve">   |       |       |    Environment-friendly vehicles expenditure and proceeds details</t>
  </si>
  <si>
    <t xml:space="preserve">   |       |    Patent, know-how rights, acquisition cost</t>
  </si>
  <si>
    <t xml:space="preserve">   |       |    Special intellectual property rights, acquisition cost</t>
  </si>
  <si>
    <t xml:space="preserve">   |       |    Disposal adjustment, lower of cost or sale proceeds</t>
  </si>
  <si>
    <t xml:space="preserve">   |       |    Depreciation allowance, 50:50 contract processing</t>
  </si>
  <si>
    <t xml:space="preserve">   |       |    Depreciation allowance, import processing</t>
  </si>
  <si>
    <t xml:space="preserve">   |       |    Hire purchase [abstract]</t>
  </si>
  <si>
    <t xml:space="preserve">   |       |       |    Hire purchase, initial allowance</t>
  </si>
  <si>
    <t xml:space="preserve">   |       |       |    Hire purchase, annual allowance</t>
  </si>
  <si>
    <t xml:space="preserve">   |       |       |    Hire purchase, balancing allowance (charge)</t>
  </si>
  <si>
    <t xml:space="preserve">   |       |       |    Hire purchase, opening balance</t>
  </si>
  <si>
    <t xml:space="preserve">   |       |       |    Hire purchase, closing balance</t>
  </si>
  <si>
    <t xml:space="preserve">   |       |       |    Hire purchase, addition</t>
  </si>
  <si>
    <t xml:space="preserve">   |       |       |    Hire purchase, disposal</t>
  </si>
  <si>
    <t xml:space="preserve">   |       |       |    Hire purchase, capital repayment for the year</t>
  </si>
  <si>
    <t xml:space="preserve">   |       |       |    Hire purchase, accumulated capital repayment</t>
  </si>
  <si>
    <t xml:space="preserve">   |       |       |    Hire purchase, written down value brought forward</t>
  </si>
  <si>
    <t xml:space="preserve">   |       |       |    Hire purchase, written down value carried forward</t>
  </si>
  <si>
    <t xml:space="preserve">   |       |       |    Hire purchase, residual</t>
  </si>
  <si>
    <t xml:space="preserve">   |       |    Expensed fixed asset</t>
  </si>
  <si>
    <t xml:space="preserve">   |       |    Additions to fixed assets, total</t>
  </si>
  <si>
    <t xml:space="preserve">   |       |    Non-ranking items</t>
  </si>
  <si>
    <t xml:space="preserve">   |       |    Disposal of fixed assets, total</t>
  </si>
  <si>
    <t xml:space="preserve">   |       |    Fixed assets written off, total</t>
  </si>
  <si>
    <t>[360000] Profits tax return</t>
  </si>
  <si>
    <t xml:space="preserve">   |       |    Royalty payment to non-resident in Section 15(1)(a), (b), (ba) or (bb)</t>
  </si>
  <si>
    <t xml:space="preserve">   |       |       |    Royalty payment to non-resident recipient details</t>
  </si>
  <si>
    <t xml:space="preserve">   |       |    Deemed assessable profits of non-resident persons under Sections 20AE, 20AF, 20AX, and/or 20AY</t>
  </si>
  <si>
    <t xml:space="preserve">   |       |    Ship owner</t>
  </si>
  <si>
    <t xml:space="preserve">   |       |    Include profits or loss from short/medium term debt instruments subject to concessionary tax rate</t>
  </si>
  <si>
    <t xml:space="preserve">   |       |       |    Short medium term debt instrument details</t>
  </si>
  <si>
    <t xml:space="preserve">   |       |    Include profits or loss from carrying on a business as a professional reinsurer, an authorized captive insurer, a qualifying corporate treasury centre, a qualifying aircraft lessor or a qualifying aircraft leasing manager subject to concessionary tax rate</t>
  </si>
  <si>
    <t xml:space="preserve">   |       |       |    Concessionary tax rate special business details</t>
  </si>
  <si>
    <t xml:space="preserve">   |       |    Tax relief from tax treaty</t>
  </si>
  <si>
    <t xml:space="preserve">   |       |    Tax relief DTA details</t>
  </si>
  <si>
    <t xml:space="preserve">   |       |    Obtained advance ruling</t>
  </si>
  <si>
    <t xml:space="preserve">   |       |       |    Advance ruling details</t>
  </si>
  <si>
    <t xml:space="preserve">   |       |    Debt treatment for an arrangement for this year of assessment as "an originator" or "a bond-issuer" of a specified alternative bond scheme</t>
  </si>
  <si>
    <t xml:space="preserve">   |       |    Deduction for distribution arising from a regulatory capital security</t>
  </si>
  <si>
    <t xml:space="preserve">   |       |    Permanent establishment in Hong Kong of a non-Hong Kong resident person</t>
  </si>
  <si>
    <t xml:space="preserve">   |       |    Transactions with other parts of the non-Hong Kong resident person</t>
  </si>
  <si>
    <t xml:space="preserve">   |       |    Tax concession in respect of eligible carried interest as provided in Schedule 16D</t>
  </si>
  <si>
    <t xml:space="preserve">   |       |    Required to be audited</t>
  </si>
  <si>
    <t xml:space="preserve">   |       |    Adverse opinion or a disclaimer of opinion</t>
  </si>
  <si>
    <t xml:space="preserve">   |       |    Whether the business was commenced during the basis period</t>
  </si>
  <si>
    <t xml:space="preserve">   |       |    Date of business commencement</t>
  </si>
  <si>
    <t xml:space="preserve">   |       |    Whether the business was ceased during the basis period</t>
  </si>
  <si>
    <t xml:space="preserve">   |       |    Date of business cessation</t>
  </si>
  <si>
    <t xml:space="preserve">   |       |    Whether the business was brought about by the death of the proprietor</t>
  </si>
  <si>
    <t xml:space="preserve">   |       |    Date of death of the proprietor</t>
  </si>
  <si>
    <t xml:space="preserve">   |       |    Business transferred to and carried on by another person</t>
  </si>
  <si>
    <t xml:space="preserve">   |       |       |    Business cessation transferee details</t>
  </si>
  <si>
    <t xml:space="preserve">   |       |       |    Business nature of business cessation transferred</t>
  </si>
  <si>
    <t xml:space="preserve">   |       |    Assets of business transferred to associated person</t>
  </si>
  <si>
    <t xml:space="preserve">   |       |    Align the tax treatment of financial instruments with their accounting treatment and have the related profits assessed in accordance with sections 18I to 18L of the Inland Revenue Ordinance</t>
  </si>
  <si>
    <t xml:space="preserve">   |       |    Change of shareholder</t>
  </si>
  <si>
    <t xml:space="preserve">   |       |    Amalgamation</t>
  </si>
  <si>
    <t xml:space="preserve">   |       |    PRC processing arrangement</t>
  </si>
  <si>
    <t xml:space="preserve">   |       |    Transaction with non-resident</t>
  </si>
  <si>
    <t xml:space="preserve">   |       |    Sell any goods or provide any services on behalf of non-resident</t>
  </si>
  <si>
    <t xml:space="preserve">   |       |    Receive income on behalf of non-resident</t>
  </si>
  <si>
    <t xml:space="preserve">   |       |    Value creation contributions in Hong Kong in relation to the intellectual property of a non-Hong Kong resident associate</t>
  </si>
  <si>
    <t xml:space="preserve">   |       |    Hire charges paid or accrued to non-resident persons</t>
  </si>
  <si>
    <t xml:space="preserve">   |       |    Professional services fee paid to non-resident</t>
  </si>
  <si>
    <t xml:space="preserve">   |       |    Offshore profits excluded</t>
  </si>
  <si>
    <t xml:space="preserve">   |       |    Offshore profits from sale of land properties in HK excluded</t>
  </si>
  <si>
    <t xml:space="preserve">   |       |    Profits from transactions in assets of a class specified in Schedule 16C of the Inland Revenue Ordinance and incidental transactions exempted from payment of Profits Tax</t>
  </si>
  <si>
    <t xml:space="preserve">   |       |       |    Schedule 16C and incidental transactions exempted details</t>
  </si>
  <si>
    <t xml:space="preserve">   |       |    Profits from transactions in relation to specified securities exempted from payment of Profits Tax</t>
  </si>
  <si>
    <t xml:space="preserve">   |       |    Mandatory contributions made for proprietor or partners under the Mandatory Provident Fund Schemes Ordinance</t>
  </si>
  <si>
    <t xml:space="preserve">   |       |       |    Mandatory contributions made for proprietor or partners details</t>
  </si>
  <si>
    <t xml:space="preserve">   |       |    Profits excluded foreign tax relief</t>
  </si>
  <si>
    <t xml:space="preserve">   |       |    Any emoluments, interest on capital etc. from the business received by proprietor/partner</t>
  </si>
  <si>
    <t xml:space="preserve">   |       |    Amount received by proprietor an partner adjusted in the tax computation</t>
  </si>
  <si>
    <t xml:space="preserve">   |       |    Personal particulars of proprietor or partners, full name</t>
  </si>
  <si>
    <t xml:space="preserve">   |       |    Personal particulars of proprietor or partners, residential address</t>
  </si>
  <si>
    <t xml:space="preserve">   |       |    Personal particulars of proprietor or partners, date entered</t>
  </si>
  <si>
    <t xml:space="preserve">   |       |    Personal particulars of proprietor or partners, date left</t>
  </si>
  <si>
    <t xml:space="preserve">   |       |    Personal particulars of proprietor or partners, HKID or Business Registration No. of partners who are not individuals</t>
  </si>
  <si>
    <t xml:space="preserve">   |       |    Personal particulars of proprietor or partners, elect personal assessment</t>
  </si>
  <si>
    <t xml:space="preserve">   |       |    Personal particulars of proprietor or partners, profit and loss sharing ratio</t>
  </si>
  <si>
    <t xml:space="preserve">   |       |    Personal particulars of proprietor or partners, allocation of assessable profits / adjusted loss</t>
  </si>
  <si>
    <t xml:space="preserve">   |       |    Personal particulars of proprietor or partners, mandatory contributions made for proprietor / each partner under Mandatory Provident Fund Schemes Ordinance</t>
  </si>
  <si>
    <t xml:space="preserve">   |       |    Purchase of property for which CBA or IBA is claimed</t>
  </si>
  <si>
    <t xml:space="preserve">   |       |    Turnover</t>
  </si>
  <si>
    <t xml:space="preserve">   |       |    Opening inventories</t>
  </si>
  <si>
    <t xml:space="preserve">   |       |    Purchases</t>
  </si>
  <si>
    <t xml:space="preserve">   |       |    Closing inventories</t>
  </si>
  <si>
    <t xml:space="preserve">   |       |    Gross profit (loss)</t>
  </si>
  <si>
    <t xml:space="preserve">   |       |    Finance Income</t>
  </si>
  <si>
    <t xml:space="preserve">   |       |    Finance costs</t>
  </si>
  <si>
    <t xml:space="preserve">   |       |    Employee and director remuneration</t>
  </si>
  <si>
    <t xml:space="preserve">   |       |    Profit (loss) before tax</t>
  </si>
  <si>
    <t xml:space="preserve">   |       |    Trade receivables</t>
  </si>
  <si>
    <t xml:space="preserve">   |       |       |    Amount due from customer for contract work</t>
  </si>
  <si>
    <t xml:space="preserve">   |       |       |    Retention receivables</t>
  </si>
  <si>
    <t xml:space="preserve">   |       |    Trade payables</t>
  </si>
  <si>
    <t xml:space="preserve">   |       |       |    Amount due to customer for contract work</t>
  </si>
  <si>
    <t xml:space="preserve">   |       |       |    Retention payables</t>
  </si>
  <si>
    <t xml:space="preserve">   |       |    Issued share capital</t>
  </si>
  <si>
    <t>[370000] Tax computation</t>
  </si>
  <si>
    <t xml:space="preserve">   |       |    Items to be added to the net profits or deducted from the loss [abstract]</t>
  </si>
  <si>
    <t xml:space="preserve">   |       |       |    Amortisation of intangible assets</t>
  </si>
  <si>
    <t xml:space="preserve">   |       |       |    Expenditure or loss of a capital nature other than machinery or plant, decoration, furniture and other fixed assets</t>
  </si>
  <si>
    <t xml:space="preserve">   |       |       |    Expenses paid on behalf of related entities without recharge</t>
  </si>
  <si>
    <t xml:space="preserve">   |       |       |    Financing costs and income, disallowed amount</t>
  </si>
  <si>
    <t xml:space="preserve">   |       |       |    General provision for bad debts or doubtful debts</t>
  </si>
  <si>
    <t xml:space="preserve">   |       |       |    Impairment loss on long term investments</t>
  </si>
  <si>
    <t xml:space="preserve">   |       |       |    Impairment loss on stocks</t>
  </si>
  <si>
    <t xml:space="preserve">   |       |       |    Non-capitalised assets</t>
  </si>
  <si>
    <t xml:space="preserve">   |       |       |    Non-deductible overseas withholding tax</t>
  </si>
  <si>
    <t xml:space="preserve">   |       |       |    Non-deductible intercompany loan interest expenses</t>
  </si>
  <si>
    <t xml:space="preserve">   |       |       |    Non-deductible interest expenses on bank loan</t>
  </si>
  <si>
    <t xml:space="preserve">   |       |       |    Non-deductible legal and professional fees</t>
  </si>
  <si>
    <t xml:space="preserve">   |       |       |    Non-deductible penalty and fines</t>
  </si>
  <si>
    <t xml:space="preserve">   |       |       |    Non-deductible reorganisation costs</t>
  </si>
  <si>
    <t xml:space="preserve">   |       |       |    Unapproved donations</t>
  </si>
  <si>
    <t xml:space="preserve">   |       |    Items to be deducted from the net profits or added to the loss [abstract]</t>
  </si>
  <si>
    <t xml:space="preserve">   |       |       |    Other income not taxable</t>
  </si>
  <si>
    <t xml:space="preserve">   |       |       |    Exempt bank interest income</t>
  </si>
  <si>
    <t xml:space="preserve">   |       |       |    Exempt dividend income</t>
  </si>
  <si>
    <t xml:space="preserve">   |       |    Other tax adjustments [abstract]</t>
  </si>
  <si>
    <t xml:space="preserve">   |       |       |    Share of profits (loss) of investments in associate(s) or joint venture(s)</t>
  </si>
  <si>
    <t xml:space="preserve">   |       |       |    Transfer pricing adjustment</t>
  </si>
  <si>
    <t xml:space="preserve">   |       |       |    Gain (Loss) on disposal of fixed assets</t>
  </si>
  <si>
    <t xml:space="preserve">   |       |       |    Gain (Loss) on disposal of landed properties</t>
  </si>
  <si>
    <t xml:space="preserve">   |       |       |    Gain (Loss) on disposal of capital assets (other than fixed assets and landed properties)</t>
  </si>
  <si>
    <t xml:space="preserve">   |       |       |    Fair value gain (loss) on financial assets at fair value through profit or loss</t>
  </si>
  <si>
    <t xml:space="preserve">   |       |       |    Other offshore income (expenses)</t>
  </si>
  <si>
    <t xml:space="preserve">   |       |    Foreign tax credit claimed [abstract]</t>
  </si>
  <si>
    <t xml:space="preserve">   |       |       |    Foreign tax credit claimed, in foreign currency</t>
  </si>
  <si>
    <t xml:space="preserve">   |       |       |    Foreign tax credit claimed, in foreign currency name</t>
  </si>
  <si>
    <t xml:space="preserve">   |       |       |    Foreign tax credit claimed, exchange rate</t>
  </si>
  <si>
    <t xml:space="preserve">   |       |    Tax loss brought forward</t>
  </si>
  <si>
    <t xml:space="preserve">   |       |    Tax loss carried forward</t>
  </si>
  <si>
    <t xml:space="preserve">   |       |    Final tax payable (repayable)</t>
  </si>
  <si>
    <t xml:space="preserve">   |       |    Provisional tax charged</t>
  </si>
  <si>
    <t xml:space="preserve">   |       |    Total tax payable (repayable)</t>
  </si>
  <si>
    <t xml:space="preserve">   |       |    Assessable profits charged at first tier rate</t>
  </si>
  <si>
    <t xml:space="preserve">   |       |    Assessable profits charged at second tier rate</t>
  </si>
  <si>
    <t xml:space="preserve">   |       |    Tax rate for first tier</t>
  </si>
  <si>
    <t xml:space="preserve">   |       |    Tax rate for second tier</t>
  </si>
  <si>
    <t xml:space="preserve">   |       |    Amount of tax reduction</t>
  </si>
  <si>
    <t xml:space="preserve">   |       |    Provisional tax already paid</t>
  </si>
  <si>
    <t>ird_tc:DepreciationAllowancesPrescribedMachineryOrPlant</t>
  </si>
  <si>
    <t>ird_tc:AdministrativeExpensesNondeductibleExpenses</t>
    <phoneticPr fontId="1" type="noConversion"/>
  </si>
  <si>
    <t xml:space="preserve">   |       |       |    Administrative expenses, non-deductible expenses</t>
    <phoneticPr fontId="1" type="noConversion"/>
  </si>
  <si>
    <t>maxOccurs</t>
    <phoneticPr fontId="1" type="noConversion"/>
  </si>
  <si>
    <t>Location</t>
    <phoneticPr fontId="1" type="noConversion"/>
  </si>
  <si>
    <t>中文</t>
    <phoneticPr fontId="1" type="noConversion"/>
  </si>
  <si>
    <t>Company name</t>
    <phoneticPr fontId="1" type="noConversion"/>
  </si>
  <si>
    <t>CompanyName</t>
  </si>
  <si>
    <t>basicInfoSchema</t>
  </si>
  <si>
    <t>公司名称</t>
  </si>
  <si>
    <t>IRDFileNumber</t>
  </si>
  <si>
    <t>IRD档案编号</t>
  </si>
  <si>
    <t>YearOfAssessment</t>
  </si>
  <si>
    <t>评估年份</t>
  </si>
  <si>
    <t>AccountingPeriodStartDate</t>
  </si>
  <si>
    <t>会计期开始日期</t>
  </si>
  <si>
    <t>AccountingPeriodEndDate</t>
  </si>
  <si>
    <t>会计期结束日期</t>
  </si>
  <si>
    <t>Assessable profits (Adjusted loss) of the period</t>
    <phoneticPr fontId="1" type="noConversion"/>
  </si>
  <si>
    <t>AssessableProfitsAdjustedLossOfThePeriod</t>
  </si>
  <si>
    <t>computation</t>
  </si>
  <si>
    <t>本期的应税利润（调整后的损失）。</t>
  </si>
  <si>
    <t>Total amount of gross income</t>
  </si>
  <si>
    <t>GrossIncome</t>
  </si>
  <si>
    <t>总收入的总金额</t>
  </si>
  <si>
    <t>Royalty payment to non-resident in Section 15(1)(a), (b), (ba) or (bb)</t>
  </si>
  <si>
    <t>NonResidentRoyaltyPaymentS15</t>
  </si>
  <si>
    <t>第15(1)(a)、(b)、(ba)或(bb)节中支付给非居民的特许权使用费</t>
  </si>
  <si>
    <t>Deemed assessable profits of non-resident persons under Sections 20AE, 20AF, 20AX, and/or 20AY</t>
  </si>
  <si>
    <t>DeemedAssessableProfitsNonResident</t>
  </si>
  <si>
    <t>第20AE、20AF、20AX和/或20AY条规定的非居民的推定应税利润</t>
  </si>
  <si>
    <t>Ship owner</t>
  </si>
  <si>
    <t>ShipOwner</t>
  </si>
  <si>
    <t>船主</t>
  </si>
  <si>
    <t>Include profits or loss from short/medium term debt instruments subject to concessionary tax rate</t>
  </si>
  <si>
    <t>ConcessionaryTaxRateTermDebtInstrument</t>
  </si>
  <si>
    <t>包括享受优惠税率的短期/中期债务工具的利润或损失</t>
  </si>
  <si>
    <t>Include profits or loss from carrying on a business as a professional reinsurer, an authorized captive insurer, a qualifying corporate treasury centre, a qualifying aircraft lessor or a qualifying aircraft leasing manager subject to concessionary tax rate</t>
  </si>
  <si>
    <t>ConcessionaryTaxRateSpecialBusiness</t>
  </si>
  <si>
    <t>包括作为专业再保险公司、授权自保公司、合格的公司财务中心、合格的飞机出租人或合格的飞机租赁管理人开展业务的利润或损失，但须按优惠税率征税</t>
  </si>
  <si>
    <t>Tax relief from tax treaty</t>
  </si>
  <si>
    <t>TaxReliefDTA</t>
  </si>
  <si>
    <t>从税收协定中获得税收减免</t>
  </si>
  <si>
    <t>Obtained advance ruling</t>
  </si>
  <si>
    <t>AdvanceRuling</t>
  </si>
  <si>
    <t>获得预先裁定</t>
  </si>
  <si>
    <t>Debt treatment for an arrangement for this year of assessment as "an originator" or "a bond-issuer" of a specified alternative bond scheme</t>
  </si>
  <si>
    <t>DebtTreatmentABSOriginatorBondIssuer</t>
  </si>
  <si>
    <t>本评估年度作为特定替代债券计划的 "发起人 "或 "债券发行者 "的安排的债务处理</t>
  </si>
  <si>
    <t>Deduction for distribution arising from a regulatory capital security</t>
  </si>
  <si>
    <t>DeductionRegulatoryCapitalSecurityDistribution</t>
  </si>
  <si>
    <t>监管性资本证券所产生的分配的扣减</t>
  </si>
  <si>
    <t>Permanent establishment in Hong Kong of a non-Hong Kong resident person</t>
  </si>
  <si>
    <t>PermanentEstablishmentInHongKongOfANonHongKongResidentPerson</t>
  </si>
  <si>
    <t>非香港居民在香港的常设机构</t>
  </si>
  <si>
    <t>Tax concession in respect of eligible carried interest as provided in Schedule 16D</t>
  </si>
  <si>
    <t>EligibleCarriedInterestSchedule16D</t>
  </si>
  <si>
    <t>就附表16D所规定的合格结转利息提供税务优惠</t>
  </si>
  <si>
    <t>PrincipalActivity</t>
  </si>
  <si>
    <t>主要活动</t>
  </si>
  <si>
    <t>HongKongStandardIndustrialClassificationCode</t>
  </si>
  <si>
    <t>香港标准行业分类代码</t>
  </si>
  <si>
    <t>Required to be audited</t>
  </si>
  <si>
    <t>AuditRequirement</t>
  </si>
  <si>
    <t>需要审计的</t>
  </si>
  <si>
    <t>BasisPeriodStartDate</t>
  </si>
  <si>
    <t>additionalInfoSchema</t>
  </si>
  <si>
    <t>基准期间的开始日期</t>
  </si>
  <si>
    <t>BasisPeriodEndDate</t>
  </si>
  <si>
    <t>基准期结束日期</t>
  </si>
  <si>
    <t>AccountingDateDifferentFromThatOfLastYear</t>
  </si>
  <si>
    <t>会计日期与上年度不同</t>
  </si>
  <si>
    <t>Whether the business was commenced during the basis period</t>
  </si>
  <si>
    <t>BusinessCommencement</t>
  </si>
  <si>
    <t>业务是否在基准期内开始</t>
  </si>
  <si>
    <t>Whether the business was ceased during the basis period</t>
  </si>
  <si>
    <t>BusinessCessation</t>
  </si>
  <si>
    <t>该业务是否在基准期内停止。</t>
  </si>
  <si>
    <t>Align the tax treatment of financial instruments with their accounting treatment and have the related profits assessed in accordance with sections 18I to 18L of the Inland Revenue Ordinance</t>
  </si>
  <si>
    <t>TaxTreatmentOfFinancialInstruments</t>
  </si>
  <si>
    <t>使金融工具的税务处理与其会计处理相一致，并根据《税务条例》第18I至18L条评估相关利润</t>
  </si>
  <si>
    <t>ForeignCurrencyUsed</t>
  </si>
  <si>
    <t>使用的外币</t>
  </si>
  <si>
    <t>ConversionRate</t>
  </si>
  <si>
    <t>兑换率</t>
  </si>
  <si>
    <t>PrivateCompany</t>
  </si>
  <si>
    <t>私人公司</t>
  </si>
  <si>
    <t>Amalgamation</t>
  </si>
  <si>
    <t>合并</t>
  </si>
  <si>
    <t>PRC processing arrangement</t>
  </si>
  <si>
    <t>ProcessingArrangementPRC</t>
  </si>
  <si>
    <t>中国加工安排</t>
  </si>
  <si>
    <t>Sell any goods or provide any services on behalf of non-resident</t>
  </si>
  <si>
    <t>TransactionWithNonResidentSellGoodsServices</t>
  </si>
  <si>
    <t>代表非居民销售任何货物或提供任何服务</t>
  </si>
  <si>
    <t>Receive income on behalf of non-resident</t>
  </si>
  <si>
    <t>TransactionWithNonResidentAgent</t>
  </si>
  <si>
    <t>代表非居民获得收入</t>
  </si>
  <si>
    <t>Value creation contributions in Hong Kong in relation to the intellectual property of a non-Hong Kong resident associate</t>
  </si>
  <si>
    <t>ValueCreationContributionsinHongKong</t>
  </si>
  <si>
    <t>就非香港居民联营公司的知识产权在香港的价值创造贡献</t>
  </si>
  <si>
    <t>Hire charges paid or accrued to non-resident persons</t>
  </si>
  <si>
    <t>TransactionWithNonResidentHireCharges</t>
  </si>
  <si>
    <t>支付给非居民的租赁费或应计的租赁费</t>
  </si>
  <si>
    <t>Professional services fee paid to non-resident</t>
  </si>
  <si>
    <t>TransactionWithNonResidentProfessionalServicesFee</t>
  </si>
  <si>
    <t>支付给非居民的专业服务费</t>
  </si>
  <si>
    <t>Offshore profits excluded</t>
  </si>
  <si>
    <t>OffshoreProfitsExcluded</t>
  </si>
  <si>
    <t>不包括离岸利润</t>
  </si>
  <si>
    <t>Offshore income attributable to the use of the internet to accept orders, sell goods, provide services or accept payment</t>
  </si>
  <si>
    <t>OffshoreIncomeUseOfInternet</t>
  </si>
  <si>
    <t>因使用互联网接受订单、销售货物、提供服务或接受付款而产生的离岸收入</t>
  </si>
  <si>
    <t>Offshore manufacturing income</t>
  </si>
  <si>
    <t>OffshoreManufacturingIncome</t>
  </si>
  <si>
    <t>离岸制造收入</t>
  </si>
  <si>
    <t>Offshore profits from sale of land properties in HK excluded</t>
  </si>
  <si>
    <t>OffshoreProfitsExcludedSaleLandProperties</t>
  </si>
  <si>
    <t>出售香港土地物业的离岸利润不包括在内</t>
  </si>
  <si>
    <t>Gain (Loss) on disposal of capital assets (other than fixed assets and landed properties)</t>
  </si>
  <si>
    <t>GainLossOnDisposalOfCapitalAssetsOtherThanFixedAssetsAndLandedProperties</t>
  </si>
  <si>
    <t>出售资本资产（固定资产和土地物业除外）的收益（损失）。</t>
  </si>
  <si>
    <t>Exempt bank interest income</t>
  </si>
  <si>
    <t>ExemptBankInterestIncome</t>
  </si>
  <si>
    <t>获豁免的银行利息收入</t>
  </si>
  <si>
    <t>Interest income from a qualifying debt instrument or gain or profit on sale or disposal of such instrument</t>
  </si>
  <si>
    <t>InterestIncomeGainProfitQualifyingDebtInstrument</t>
  </si>
  <si>
    <t>合格的债务工具的利息收入或出售或处置该工具的收益或利润</t>
  </si>
  <si>
    <t>Profits from transactions in assets of a class specified in Schedule 16C of the Inland Revenue Ordinance and incidental transactions exempted from payment of Profits Tax</t>
  </si>
  <si>
    <t>Schedule16CAndIncidentalTransactionsExempted</t>
  </si>
  <si>
    <t>属于《税务条例》附表16C所指定类别的资产交易的利润，以及豁免缴纳利得税的附带交易的利润</t>
  </si>
  <si>
    <t>Profits from transactions in relation to specified securities exempted from payment of Profits Tax</t>
  </si>
  <si>
    <t>SpecifiedSecuritiesExempted</t>
  </si>
  <si>
    <t>从与特定证券有关的交易中获得的利润获豁免缴纳利得税</t>
  </si>
  <si>
    <t>AdministrativeExpensesDonationsApproved</t>
  </si>
  <si>
    <t>行政开支、核准捐赠</t>
  </si>
  <si>
    <t>Depreciation allowance, refurbishment</t>
  </si>
  <si>
    <t>DepreciationAllowancesRefurbishment</t>
  </si>
  <si>
    <t>折旧津贴，翻修</t>
  </si>
  <si>
    <t>Depreciation allowance, prescribed fixed asset</t>
  </si>
  <si>
    <t>DepreciationAllowancePrescribedFixedAsset</t>
  </si>
  <si>
    <t>规定的固定资产折旧津贴</t>
  </si>
  <si>
    <t>Depreciation allowances prescribed machinery or plant</t>
  </si>
  <si>
    <t>DepreciationAllowancesPrescribedMachineryOrPlant</t>
  </si>
  <si>
    <t>折旧免赔额规定的机器或设备</t>
  </si>
  <si>
    <t>Depreciation allowance, environmental protection machinery</t>
  </si>
  <si>
    <t>DepreciationAllowancesEnvironmentalProtectionMachinery</t>
  </si>
  <si>
    <t>折旧津贴，环保机械</t>
  </si>
  <si>
    <t>Depreciation allowance, environmental protection installation</t>
  </si>
  <si>
    <t>DepreciationAllowancesEnvironmentalProtectionInstallation</t>
  </si>
  <si>
    <t>折旧津贴，环保装置</t>
  </si>
  <si>
    <t>Depreciation allowance, environmental friendly vehicle</t>
  </si>
  <si>
    <t>DepreciationAllowancesEnvironmentalFriendlyVehicle</t>
  </si>
  <si>
    <t>折旧津贴，环保车辆</t>
  </si>
  <si>
    <t>Intellectual property payment, patent rights</t>
  </si>
  <si>
    <t>IntellectualPropertyPaymentPatentRights</t>
  </si>
  <si>
    <t>知识产权付款，专利权</t>
  </si>
  <si>
    <t>Intellectual property payment, rights to know-how</t>
  </si>
  <si>
    <t>IntellectualPropertyPaymentRightsToKnowHow</t>
  </si>
  <si>
    <t>知识产权付款，专有技术的权利</t>
  </si>
  <si>
    <t>Intellectual property payment, copyrights</t>
  </si>
  <si>
    <t>IntellectualPropertyPaymentCopyrights</t>
  </si>
  <si>
    <t>知识产权付款，版权</t>
  </si>
  <si>
    <t>Intellectual property payment, performer's economic rights</t>
  </si>
  <si>
    <t>IntellectualPropertyPaymentPerformersEconomicRights</t>
  </si>
  <si>
    <t>知识产权付款，表演者的经济权利</t>
  </si>
  <si>
    <t>Intellectual property payment, protected layout-design (topography) rights</t>
  </si>
  <si>
    <t>IntellectualPropertyPaymentProtectedLayoutDesignTopographyRights</t>
  </si>
  <si>
    <t>知识产权付款，受保护的布局-设计（地形）权</t>
  </si>
  <si>
    <t>Intellectual property payment, protected plant variety rights</t>
  </si>
  <si>
    <t>IntellectualPropertyPaymentProtectedPlantVarietyRights</t>
  </si>
  <si>
    <t>知识产权支付，受保护的植物品种权</t>
  </si>
  <si>
    <t>Intellectual property payment, registered designs</t>
  </si>
  <si>
    <t>IntellectualPropertyPaymentRegisteredDesigns</t>
  </si>
  <si>
    <t>知识产权支付，注册外观设计</t>
  </si>
  <si>
    <t>Intellectual property payment, registered trademarks</t>
  </si>
  <si>
    <t>IntellectualPropertyPaymentRegisteredTrademarks</t>
  </si>
  <si>
    <t>知识产权付款，注册商标</t>
  </si>
  <si>
    <t>Interest paid/payable to non-Hong Kong associated corporations in the ordinary course of an intra-group financing business</t>
  </si>
  <si>
    <t>InterestExpensesIntra-groupFinancingBusiness</t>
  </si>
  <si>
    <t>在集团内部融资业务的正常过程中，向非香港联营公司支付/应支付的利息</t>
  </si>
  <si>
    <t>Industrial building allowance, initial allowance</t>
  </si>
  <si>
    <t>DepreciationAllowancesIBAInitalAllowance</t>
  </si>
  <si>
    <t>工业建筑津贴，初始津贴</t>
  </si>
  <si>
    <t>Industrial building allowance, annual allowance</t>
  </si>
  <si>
    <t>DepreciationAllowancesIBAAnnualAllowance</t>
  </si>
  <si>
    <t>工业楼宇津贴，年度津贴</t>
  </si>
  <si>
    <t>Industrial building allowance, balancing allowance (charge)</t>
  </si>
  <si>
    <t>DepreciationAllowancesIBABalancingAllowanceCharge</t>
  </si>
  <si>
    <t>工业楼宇津贴，结余津贴（收费）</t>
  </si>
  <si>
    <t>DepreciationAllowancesCBAAnnualAllowance</t>
  </si>
  <si>
    <t>商业楼宇津贴，年度津贴</t>
  </si>
  <si>
    <t>Commercial building allowance, balancing allowance (charge)</t>
  </si>
  <si>
    <t>DepreciationAllowancesCBABalancingAllowanceCharge</t>
  </si>
  <si>
    <t>商业楼宇津贴，平衡津贴（收费）。</t>
  </si>
  <si>
    <t>Depreciation allowance, pooling total initial allowance</t>
  </si>
  <si>
    <t>DepreciationAllowancesPoolingTotalInitialAllowance</t>
  </si>
  <si>
    <t>折旧津贴，集合初始津贴总额</t>
  </si>
  <si>
    <t>Depreciation allowance, pooling total annual allowance</t>
  </si>
  <si>
    <t>DepreciationAllowancesPoolingTotalAnnualAllowance</t>
  </si>
  <si>
    <t>折旧津贴，集合年度津贴总额</t>
  </si>
  <si>
    <t>Depreciation allowance, pooling total balancing allowance (charge)</t>
  </si>
  <si>
    <t>DepreciationAllowancesPoolingTotalBalancingAllowanceCharge</t>
  </si>
  <si>
    <t>折旧津贴，集合总平衡津贴（收费）。</t>
  </si>
  <si>
    <t>Turnover</t>
  </si>
  <si>
    <t>营业额</t>
  </si>
  <si>
    <t>Opening inventories</t>
  </si>
  <si>
    <t>OpeningInventories</t>
  </si>
  <si>
    <t>期初存货</t>
  </si>
  <si>
    <t>Purchases</t>
  </si>
  <si>
    <t>购货</t>
  </si>
  <si>
    <t>Closing inventories</t>
  </si>
  <si>
    <t>ClosingInventories</t>
  </si>
  <si>
    <t>期末存货</t>
  </si>
  <si>
    <t>Gross profit (loss)</t>
  </si>
  <si>
    <t>GrossProfitLoss</t>
  </si>
  <si>
    <t>毛利润（亏损）</t>
  </si>
  <si>
    <t>Total dividend income</t>
  </si>
  <si>
    <t>TotalDividendIncome</t>
  </si>
  <si>
    <t>股息收入总额</t>
  </si>
  <si>
    <t>Finance Income</t>
  </si>
  <si>
    <t>FinanceIncome</t>
  </si>
  <si>
    <t>财务收入</t>
  </si>
  <si>
    <t>Finance costs</t>
  </si>
  <si>
    <t>FinanceCosts</t>
  </si>
  <si>
    <t>财务费用</t>
  </si>
  <si>
    <t>Employee and director remuneration</t>
  </si>
  <si>
    <t>EmployeeAndDirectorRemuneration</t>
  </si>
  <si>
    <t>雇员和董事薪酬</t>
  </si>
  <si>
    <t>Total share based payment</t>
  </si>
  <si>
    <t>ShareBasedPaymentTotal</t>
  </si>
  <si>
    <t>基于股份的支付总额</t>
  </si>
  <si>
    <t>Administrative expenses, commission expenses</t>
  </si>
  <si>
    <t>AdministrativeExpensesCommission</t>
  </si>
  <si>
    <t>行政费用、佣金支出</t>
  </si>
  <si>
    <t>Total intellectual property payment</t>
  </si>
  <si>
    <t>TotalIntellectualPropertyPayment</t>
  </si>
  <si>
    <t>知识产权支付总额</t>
  </si>
  <si>
    <t>Administrative expenses, sub-contractor charges</t>
  </si>
  <si>
    <t>AdministrativeExpensesSubContractorCharges</t>
  </si>
  <si>
    <t>行政费用，分包商费用</t>
  </si>
  <si>
    <t>ProfitLossBeforeTax</t>
  </si>
  <si>
    <t>税前利润(亏损)</t>
  </si>
  <si>
    <t>Foreign tax credit claimed, in HKD</t>
  </si>
  <si>
    <t>ForeignTaxCreditClaimedInHKD</t>
  </si>
  <si>
    <t>申请的外国税收减免，以港元计</t>
  </si>
  <si>
    <t>Profits excluded foreign tax relief</t>
  </si>
  <si>
    <t>ProfitsExcludedForeignTaxRelief</t>
  </si>
  <si>
    <t>不包括外国税款减免的利润</t>
  </si>
  <si>
    <t>Any emoluments, interest on capital etc. from the business received by proprietor/partner</t>
  </si>
  <si>
    <t>BIR52ProprietorPartnerEmoluments</t>
  </si>
  <si>
    <t>业主/合伙人从业务中收到的任何酬金、资本利息等</t>
    <phoneticPr fontId="1" type="noConversion"/>
  </si>
  <si>
    <t>BIR52ProprietorPartnerFullName</t>
  </si>
  <si>
    <t xml:space="preserve">业主或合伙人的个人资料，全名 </t>
  </si>
  <si>
    <t>Personal particulars of proprietor or partners, residential address</t>
  </si>
  <si>
    <t>BIR52ProprietorPartnerResidentialAddress</t>
  </si>
  <si>
    <t xml:space="preserve">业主或合伙人的个人资料，住址 </t>
  </si>
  <si>
    <t>Personal particulars of proprietor or partners, HKID or Business Registration No. of partners who are not individuals</t>
  </si>
  <si>
    <t>BIR52ProprietorPartnerHKIDOrBRNumber</t>
  </si>
  <si>
    <r>
      <rPr>
        <sz val="11"/>
        <color rgb="FF101214"/>
        <rFont val="微软雅黑"/>
        <family val="2"/>
        <charset val="134"/>
      </rPr>
      <t>业主或合伙人的个人资料、香港身份证号码或商业登记号码。不是个体的伙伴</t>
    </r>
    <r>
      <rPr>
        <sz val="11"/>
        <color rgb="FF101214"/>
        <rFont val="Segoe UI"/>
        <family val="2"/>
      </rPr>
      <t xml:space="preserve"> </t>
    </r>
    <phoneticPr fontId="1" type="noConversion"/>
  </si>
  <si>
    <t>Personal particulars of proprietor or partners, elect personal assessment</t>
  </si>
  <si>
    <t>BIR52ProprietorPartnerPersonalAssessment</t>
  </si>
  <si>
    <t xml:space="preserve">业主或合伙人的个人资料，选择个人入息课税 </t>
  </si>
  <si>
    <t>Personal particulars of proprietor or partners, profit and loss sharing ratio</t>
  </si>
  <si>
    <t>BIR52ProprietorPartnerProfitLossSharingRatio</t>
  </si>
  <si>
    <t xml:space="preserve">业主或合伙人的个人资料、盈亏分摊比例 </t>
  </si>
  <si>
    <t>Personal particulars of proprietor or partners, allocation of assessable profits / adjusted loss</t>
    <phoneticPr fontId="1" type="noConversion"/>
  </si>
  <si>
    <t>BIR52ProprietorPartnerAllocationOfAPAPL</t>
  </si>
  <si>
    <r>
      <rPr>
        <sz val="11"/>
        <color rgb="FF101214"/>
        <rFont val="微软雅黑"/>
        <family val="2"/>
        <charset val="134"/>
      </rPr>
      <t>业主或合伙人的个人资料，应评税利润</t>
    </r>
    <r>
      <rPr>
        <sz val="11"/>
        <color rgb="FF101214"/>
        <rFont val="Segoe UI"/>
        <family val="2"/>
      </rPr>
      <t>/</t>
    </r>
    <r>
      <rPr>
        <sz val="11"/>
        <color rgb="FF101214"/>
        <rFont val="微软雅黑"/>
        <family val="2"/>
        <charset val="134"/>
      </rPr>
      <t>经调整亏损的分配</t>
    </r>
    <r>
      <rPr>
        <sz val="11"/>
        <color rgb="FF101214"/>
        <rFont val="Segoe UI"/>
        <family val="2"/>
      </rPr>
      <t xml:space="preserve"> </t>
    </r>
    <phoneticPr fontId="1" type="noConversion"/>
  </si>
  <si>
    <t>Personal particulars of proprietor or partners, mandatory contributions made for proprietor / each partner under Mandatory Provident Fund Schemes Ordinance</t>
  </si>
  <si>
    <t>BIR52ProprietorPartnerMPF</t>
  </si>
  <si>
    <r>
      <rPr>
        <sz val="11"/>
        <color rgb="FF101214"/>
        <rFont val="微软雅黑"/>
        <family val="2"/>
        <charset val="134"/>
      </rPr>
      <t>业主或合伙人的个人资料、根据《强制性公积金计划条例》为东主</t>
    </r>
    <r>
      <rPr>
        <sz val="11"/>
        <color rgb="FF101214"/>
        <rFont val="Segoe UI"/>
        <family val="2"/>
      </rPr>
      <t>/</t>
    </r>
    <r>
      <rPr>
        <sz val="11"/>
        <color rgb="FF101214"/>
        <rFont val="微软雅黑"/>
        <family val="2"/>
        <charset val="134"/>
      </rPr>
      <t>每位合伙人作出的强制性供款</t>
    </r>
    <r>
      <rPr>
        <sz val="11"/>
        <color rgb="FF101214"/>
        <rFont val="Segoe UI"/>
        <family val="2"/>
      </rPr>
      <t xml:space="preserve"> </t>
    </r>
    <phoneticPr fontId="1" type="noConversion"/>
  </si>
  <si>
    <t>Purchase of property for which CBA or IBA is claimed</t>
  </si>
  <si>
    <t>BIR52PurchaseCBAIBA</t>
  </si>
  <si>
    <t>购买CBA或IBA要求的财产</t>
  </si>
  <si>
    <t>mandatory</t>
    <phoneticPr fontId="1" type="noConversion"/>
  </si>
  <si>
    <t>20/32168923</t>
  </si>
  <si>
    <t>Financial and insurance activities</t>
  </si>
  <si>
    <t>主要业务</t>
  </si>
  <si>
    <t>Investment holding</t>
  </si>
  <si>
    <t>主要产品或服务</t>
  </si>
  <si>
    <t>主要产品或服务与以前报告的不同</t>
  </si>
  <si>
    <t>English</t>
  </si>
  <si>
    <t>未来通信的首选语言</t>
  </si>
  <si>
    <t>会计日期与去年的不同</t>
  </si>
  <si>
    <t>01/01/2021</t>
  </si>
  <si>
    <t>31/12/2021</t>
  </si>
  <si>
    <t>HKD</t>
  </si>
  <si>
    <t>转换率</t>
  </si>
  <si>
    <t>第15(1)(a)、(b)、(ba)或(bb)条中向非居民支付的特许权使用费</t>
  </si>
  <si>
    <t>知识产权付款总额</t>
  </si>
  <si>
    <t>税收协定的税收减免</t>
  </si>
  <si>
    <t>不包括外国税收减免的利润</t>
  </si>
  <si>
    <t>本课税年度作为特定另类债券计划的 "发起人 "或 "发债人 "的安排的债务待遇</t>
  </si>
  <si>
    <t>必须接受审计</t>
  </si>
  <si>
    <t>T | True</t>
  </si>
  <si>
    <t>Change of shareholder</t>
  </si>
  <si>
    <t>股东的变更</t>
  </si>
  <si>
    <t>01-01-2021</t>
    <phoneticPr fontId="1" type="noConversion"/>
  </si>
  <si>
    <t>基准期开始日期</t>
  </si>
  <si>
    <t>31-12-2021</t>
    <phoneticPr fontId="1" type="noConversion"/>
  </si>
  <si>
    <t>T | True</t>
    <phoneticPr fontId="1" type="noConversion"/>
  </si>
  <si>
    <t>Date of business commencement</t>
  </si>
  <si>
    <t>业务开始日期</t>
  </si>
  <si>
    <t>F | False</t>
    <phoneticPr fontId="1" type="noConversion"/>
  </si>
  <si>
    <t>业务是否在基准期内停止</t>
  </si>
  <si>
    <t>使金融工具的税务处理与其会计处理一致，并根据《税务条例》第18I至18L条评估相关利润</t>
  </si>
  <si>
    <t>中国的加工安排</t>
  </si>
  <si>
    <t>代表非居民接受收入</t>
  </si>
  <si>
    <t>就非香港居民联营公司的知识产权在香港作出的价值创造贡献</t>
  </si>
  <si>
    <t>向非居民支付的专业服务费</t>
  </si>
  <si>
    <t>在集团内部融资业务的正常过程中支付/应支付给非香港联营公司的利息</t>
  </si>
  <si>
    <t>Mandatory</t>
    <phoneticPr fontId="1" type="noConversion"/>
  </si>
  <si>
    <t>location</t>
    <phoneticPr fontId="1" type="noConversion"/>
  </si>
  <si>
    <t>curOccurs</t>
    <phoneticPr fontId="1" type="noConversion"/>
  </si>
  <si>
    <t>basicInfoSchema</t>
    <phoneticPr fontId="1" type="noConversion"/>
  </si>
  <si>
    <t>[310000] Company information</t>
    <phoneticPr fontId="1" type="noConversion"/>
  </si>
  <si>
    <t xml:space="preserve">   |    Company information [abstract]</t>
    <phoneticPr fontId="1" type="noConversion"/>
  </si>
  <si>
    <t xml:space="preserve">   |       |       |    Foreign tax credit claimed, in HKD</t>
    <phoneticPr fontId="1" type="noConversion"/>
  </si>
  <si>
    <t xml:space="preserve">   |       |       |    Non-trading foreign exchange gains (or losses)</t>
    <phoneticPr fontId="1" type="noConversion"/>
  </si>
  <si>
    <t xml:space="preserve">   |       |       |    Turnover not taxable</t>
    <phoneticPr fontId="1" type="noConversion"/>
  </si>
  <si>
    <t xml:space="preserve">   |       |       |    Expenses not incurred in the production of assessable profits</t>
    <phoneticPr fontId="1" type="noConversion"/>
  </si>
  <si>
    <t xml:space="preserve">   |       |    Assessable profits (Adjusted loss) of the period</t>
    <phoneticPr fontId="1" type="noConversion"/>
  </si>
  <si>
    <t xml:space="preserve">   |    Tax computation [abstract]</t>
    <phoneticPr fontId="1" type="noConversion"/>
  </si>
  <si>
    <t xml:space="preserve">   |       |    Total amount of gross income</t>
    <phoneticPr fontId="1" type="noConversion"/>
  </si>
  <si>
    <t xml:space="preserve">   |    Profits tax return [abstract]</t>
    <phoneticPr fontId="1" type="noConversion"/>
  </si>
  <si>
    <t xml:space="preserve">   |       |       |    Hire purchase, rate</t>
    <phoneticPr fontId="1" type="noConversion"/>
  </si>
  <si>
    <t xml:space="preserve">   |       |       |    Commercial building allowance, annual allowance</t>
    <phoneticPr fontId="1" type="noConversion"/>
  </si>
  <si>
    <t>Reset Amount</t>
    <phoneticPr fontId="1" type="noConversion"/>
  </si>
  <si>
    <t>reset amount</t>
    <phoneticPr fontId="1" type="noConversion"/>
  </si>
  <si>
    <t>Personal particulars of proprietor or partners, full name</t>
    <phoneticPr fontId="1" type="noConversion"/>
  </si>
  <si>
    <t>BIR51</t>
    <phoneticPr fontId="1" type="noConversion"/>
  </si>
  <si>
    <t>Name</t>
    <phoneticPr fontId="1" type="noConversion"/>
  </si>
  <si>
    <t>BIR52</t>
    <phoneticPr fontId="1" type="noConversion"/>
  </si>
  <si>
    <t>Value</t>
    <phoneticPr fontId="1" type="noConversion"/>
  </si>
  <si>
    <t>XbrlMatch</t>
    <phoneticPr fontId="1" type="noConversion"/>
  </si>
  <si>
    <t>ird_tc:ProfitLossBeforeTax</t>
    <phoneticPr fontId="1" type="noConversion"/>
  </si>
  <si>
    <t>ird_tc:CompanyName</t>
    <phoneticPr fontId="1" type="noConversion"/>
  </si>
  <si>
    <t>BIR51 or BIR52 ?</t>
    <phoneticPr fontId="1" type="noConversion"/>
  </si>
  <si>
    <t>Label</t>
    <phoneticPr fontId="1" type="noConversion"/>
  </si>
  <si>
    <t>N/A</t>
    <phoneticPr fontId="1" type="noConversion"/>
  </si>
  <si>
    <t>englishName</t>
  </si>
  <si>
    <t>chineseName</t>
  </si>
  <si>
    <t>simpleName</t>
  </si>
  <si>
    <t>symbol</t>
  </si>
  <si>
    <t>pound sterling</t>
  </si>
  <si>
    <t>英镑</t>
  </si>
  <si>
    <t>GBP</t>
  </si>
  <si>
    <t>£</t>
  </si>
  <si>
    <t>Euro</t>
  </si>
  <si>
    <t>欧元</t>
  </si>
  <si>
    <t>EUR</t>
  </si>
  <si>
    <t>US dollar</t>
  </si>
  <si>
    <t>美元</t>
  </si>
  <si>
    <t>USD</t>
  </si>
  <si>
    <t>US$</t>
  </si>
  <si>
    <t>Australian dollar</t>
  </si>
  <si>
    <t>澳元</t>
  </si>
  <si>
    <t>AUD</t>
  </si>
  <si>
    <t>A$</t>
  </si>
  <si>
    <t>Algerian Dinar</t>
  </si>
  <si>
    <t>阿尔及利亚第纳尔</t>
  </si>
  <si>
    <t>DZD</t>
  </si>
  <si>
    <t>AD</t>
  </si>
  <si>
    <t>United Arab Emirates dirham</t>
  </si>
  <si>
    <t>阿拉伯联合酋长国迪拉姆</t>
  </si>
  <si>
    <t>AED</t>
  </si>
  <si>
    <t>Afghanistan Afghani</t>
  </si>
  <si>
    <t>阿富汗-阿富汗尼</t>
  </si>
  <si>
    <t>AFN</t>
  </si>
  <si>
    <t>Af</t>
  </si>
  <si>
    <t>Argentina Peso</t>
  </si>
  <si>
    <t>阿根廷-比索</t>
  </si>
  <si>
    <t>ARS</t>
  </si>
  <si>
    <t>Arg$</t>
  </si>
  <si>
    <t>ArubanFlorin</t>
  </si>
  <si>
    <t>阿鲁巴弗罗林</t>
  </si>
  <si>
    <t>AWG</t>
  </si>
  <si>
    <t>Afl</t>
  </si>
  <si>
    <t>Azerbaijanian Manat</t>
  </si>
  <si>
    <t>阿塞拜疆-马纳特</t>
  </si>
  <si>
    <t>AZN</t>
  </si>
  <si>
    <t>Bolivian boliviano</t>
  </si>
  <si>
    <t>玻利维亚玻利维亚诺</t>
  </si>
  <si>
    <t>BOB</t>
  </si>
  <si>
    <t>B</t>
  </si>
  <si>
    <t>Bahamian dollar</t>
  </si>
  <si>
    <t>巴哈马元</t>
  </si>
  <si>
    <t>BSD</t>
  </si>
  <si>
    <t>B$</t>
  </si>
  <si>
    <t>Thai baht</t>
  </si>
  <si>
    <t>泰铢</t>
  </si>
  <si>
    <t>THB</t>
  </si>
  <si>
    <t>Ba</t>
  </si>
  <si>
    <t>Bahraini dinar</t>
  </si>
  <si>
    <t>巴林第纳尔</t>
  </si>
  <si>
    <t>BHD</t>
  </si>
  <si>
    <t>BD</t>
  </si>
  <si>
    <t>Bermuda dollar</t>
  </si>
  <si>
    <t>百慕大元</t>
  </si>
  <si>
    <t>BMD</t>
  </si>
  <si>
    <t>Bd$</t>
  </si>
  <si>
    <t>Barbados dollar</t>
  </si>
  <si>
    <t>巴巴多斯元</t>
  </si>
  <si>
    <t>BBD</t>
  </si>
  <si>
    <t>Bds$</t>
  </si>
  <si>
    <t>Belarus Ruble</t>
  </si>
  <si>
    <t>白俄罗斯卢布</t>
  </si>
  <si>
    <t>BYN</t>
  </si>
  <si>
    <t>Br</t>
  </si>
  <si>
    <t>Belize Dollar</t>
  </si>
  <si>
    <t>伯利兹元</t>
  </si>
  <si>
    <t>BZD</t>
  </si>
  <si>
    <t>BZ$</t>
  </si>
  <si>
    <t>Brunei dollar</t>
  </si>
  <si>
    <t>文莱元</t>
  </si>
  <si>
    <t>BND</t>
  </si>
  <si>
    <t>Br$</t>
  </si>
  <si>
    <t>Costa Rican colon</t>
  </si>
  <si>
    <t>哥斯达黎加科朗</t>
  </si>
  <si>
    <t>CRC</t>
  </si>
  <si>
    <t>C Rl</t>
  </si>
  <si>
    <t>Nicaragua cordoba</t>
  </si>
  <si>
    <t>尼加拉瓜科多巴</t>
  </si>
  <si>
    <t>NIO</t>
  </si>
  <si>
    <t>C$</t>
  </si>
  <si>
    <t>Canadian dollar</t>
  </si>
  <si>
    <t>加拿大元</t>
  </si>
  <si>
    <t>CAD</t>
  </si>
  <si>
    <t>Can$</t>
  </si>
  <si>
    <t>Comoros Franc</t>
  </si>
  <si>
    <t>科摩罗法郎</t>
  </si>
  <si>
    <t>KMF</t>
  </si>
  <si>
    <t>CF</t>
  </si>
  <si>
    <t>非洲金融共同体法郎</t>
  </si>
  <si>
    <t>XAF</t>
  </si>
  <si>
    <t>CFA</t>
  </si>
  <si>
    <t>太平洋法兰西共同体法郎</t>
  </si>
  <si>
    <t>XPF</t>
  </si>
  <si>
    <t>CFP</t>
  </si>
  <si>
    <t>Chile Peso</t>
  </si>
  <si>
    <t>智利比索</t>
  </si>
  <si>
    <t>CLP</t>
  </si>
  <si>
    <t>CHP</t>
  </si>
  <si>
    <t>Colombian Peso</t>
  </si>
  <si>
    <t>哥伦比亚比索</t>
  </si>
  <si>
    <t>COP</t>
  </si>
  <si>
    <t>Col$</t>
  </si>
  <si>
    <t>Cayman Islands Dollar</t>
  </si>
  <si>
    <t>开曼群岛元</t>
  </si>
  <si>
    <t>KYD</t>
  </si>
  <si>
    <t>CI$</t>
  </si>
  <si>
    <t>Cambodian New Riel</t>
  </si>
  <si>
    <t>柬埔寨新里尔</t>
  </si>
  <si>
    <t>KHR</t>
  </si>
  <si>
    <t>Cr</t>
  </si>
  <si>
    <t>Cuban Peso</t>
  </si>
  <si>
    <t>古巴比索</t>
  </si>
  <si>
    <t>CUP</t>
  </si>
  <si>
    <t>Cub$</t>
  </si>
  <si>
    <t>Czech koruna</t>
  </si>
  <si>
    <t>捷克克朗</t>
  </si>
  <si>
    <t>CZK</t>
  </si>
  <si>
    <t>Cape Verde Island Escudo</t>
  </si>
  <si>
    <t>佛得角岛埃斯库多</t>
  </si>
  <si>
    <t>CVE</t>
  </si>
  <si>
    <t>C.V.Esc</t>
  </si>
  <si>
    <t>konvertibilna marka</t>
  </si>
  <si>
    <t>波黑马克</t>
  </si>
  <si>
    <t>BAM</t>
  </si>
  <si>
    <t>KM</t>
  </si>
  <si>
    <t>Gambian Dalasi</t>
  </si>
  <si>
    <t>冈比亚达拉斯</t>
  </si>
  <si>
    <t>GMD</t>
  </si>
  <si>
    <t>Dal</t>
  </si>
  <si>
    <t>Sao Tome &amp; Principe dobra</t>
    <phoneticPr fontId="1" type="noConversion"/>
  </si>
  <si>
    <t>圣多美和普林西比多布拉</t>
    <phoneticPr fontId="1" type="noConversion"/>
  </si>
  <si>
    <t>STN</t>
  </si>
  <si>
    <t>Db</t>
  </si>
  <si>
    <t>Djibouti Franc</t>
  </si>
  <si>
    <t>吉布提法郎</t>
  </si>
  <si>
    <t>DJF</t>
  </si>
  <si>
    <t>DF</t>
  </si>
  <si>
    <t>Morocco Dirham</t>
  </si>
  <si>
    <t>摩洛哥迪拉姆</t>
  </si>
  <si>
    <t>MAD</t>
  </si>
  <si>
    <t>DH</t>
  </si>
  <si>
    <t>Danish Kroner</t>
  </si>
  <si>
    <t>丹麦克朗</t>
  </si>
  <si>
    <t>DKK</t>
  </si>
  <si>
    <t>D Kr</t>
  </si>
  <si>
    <t>Egyptian pound</t>
  </si>
  <si>
    <t>埃及镑</t>
  </si>
  <si>
    <t>EGP</t>
  </si>
  <si>
    <t>E£</t>
  </si>
  <si>
    <t>Swaziland Emalangeni</t>
  </si>
  <si>
    <t>斯威士兰里兰吉尼</t>
  </si>
  <si>
    <t>SZL</t>
  </si>
  <si>
    <t>Em</t>
  </si>
  <si>
    <t>E Caribbean dollar</t>
  </si>
  <si>
    <t>东加勒比元</t>
  </si>
  <si>
    <t>XCD</t>
  </si>
  <si>
    <t>EC$</t>
  </si>
  <si>
    <t>Ethiopian birr</t>
  </si>
  <si>
    <t>埃塞俄比亚比尔</t>
  </si>
  <si>
    <t>ETB</t>
  </si>
  <si>
    <t>Guinea Franc</t>
  </si>
  <si>
    <t>几内亚法郎</t>
  </si>
  <si>
    <t>GNF</t>
  </si>
  <si>
    <t>FG</t>
  </si>
  <si>
    <t>Fiji dollar</t>
  </si>
  <si>
    <t>斐济元</t>
  </si>
  <si>
    <t>FJD</t>
  </si>
  <si>
    <t>F$</t>
  </si>
  <si>
    <t>Burundi Franc</t>
  </si>
  <si>
    <t>布隆迪法郎</t>
  </si>
  <si>
    <t>BIF</t>
  </si>
  <si>
    <t>Fbu</t>
  </si>
  <si>
    <t>Madagascar Franc</t>
  </si>
  <si>
    <t>马达加斯加法郎</t>
    <phoneticPr fontId="1" type="noConversion"/>
  </si>
  <si>
    <t>MGA</t>
  </si>
  <si>
    <t>FMG</t>
  </si>
  <si>
    <t>Falkland Island pound</t>
  </si>
  <si>
    <t>福克兰群岛磅</t>
  </si>
  <si>
    <t>FKP</t>
  </si>
  <si>
    <t>F£</t>
  </si>
  <si>
    <t>Hungarian Forint</t>
  </si>
  <si>
    <t>匈牙利福林</t>
  </si>
  <si>
    <t>HUF</t>
  </si>
  <si>
    <t>Ft</t>
  </si>
  <si>
    <t>Haiti Gourde</t>
  </si>
  <si>
    <t>海地古德</t>
  </si>
  <si>
    <t>HTG</t>
  </si>
  <si>
    <t>G</t>
  </si>
  <si>
    <t>Guyana Dollar</t>
  </si>
  <si>
    <t>圭亚那元</t>
  </si>
  <si>
    <t>GYD</t>
  </si>
  <si>
    <t>G$</t>
  </si>
  <si>
    <t>Ghanian Cedi</t>
  </si>
  <si>
    <t>迦纳塞地</t>
  </si>
  <si>
    <t>GHS</t>
  </si>
  <si>
    <t>GHC</t>
  </si>
  <si>
    <t>Gibraltan pound</t>
  </si>
  <si>
    <t>直布罗陀镑</t>
  </si>
  <si>
    <t>GIP</t>
  </si>
  <si>
    <t>Gib£</t>
  </si>
  <si>
    <t>Hong Kong dollar</t>
  </si>
  <si>
    <t>港币</t>
  </si>
  <si>
    <t>HK$</t>
  </si>
  <si>
    <t>Croatian Kuna</t>
  </si>
  <si>
    <t>克罗地亚库纳</t>
  </si>
  <si>
    <t>HRK</t>
  </si>
  <si>
    <t>Icelandic krona</t>
  </si>
  <si>
    <t>冰岛克朗</t>
  </si>
  <si>
    <t>ISK</t>
  </si>
  <si>
    <t>I Kr</t>
  </si>
  <si>
    <t>Iraqi dinar</t>
  </si>
  <si>
    <t>伊拉克第纳尔</t>
  </si>
  <si>
    <t>IQD</t>
  </si>
  <si>
    <t>ID</t>
  </si>
  <si>
    <t>Jamaican dollar</t>
  </si>
  <si>
    <t>牙买加元</t>
  </si>
  <si>
    <t>JMD</t>
  </si>
  <si>
    <t>J$</t>
  </si>
  <si>
    <t>Jordanian dinar</t>
  </si>
  <si>
    <t>约旦第纳尔</t>
  </si>
  <si>
    <t>JOD</t>
  </si>
  <si>
    <t>JD</t>
  </si>
  <si>
    <t>Papua New Guinea Kina</t>
  </si>
  <si>
    <t>巴布亚新几内亚基纳</t>
  </si>
  <si>
    <t>PGK</t>
  </si>
  <si>
    <t>K</t>
  </si>
  <si>
    <t>Kuwaiti dinar</t>
  </si>
  <si>
    <t>科威特第纳尔</t>
  </si>
  <si>
    <t>KWD</t>
  </si>
  <si>
    <t>KD</t>
  </si>
  <si>
    <t>Laos New Kip</t>
  </si>
  <si>
    <t>老挝新基普</t>
  </si>
  <si>
    <t>LAK</t>
  </si>
  <si>
    <t>KN</t>
  </si>
  <si>
    <t>Kenya shilling</t>
  </si>
  <si>
    <t>肯尼亚先令</t>
  </si>
  <si>
    <t>KES</t>
  </si>
  <si>
    <t>KSh</t>
  </si>
  <si>
    <t>Malawi kwacha</t>
  </si>
  <si>
    <t>马拉维克瓦查</t>
  </si>
  <si>
    <t>MWK</t>
  </si>
  <si>
    <t>Kw</t>
  </si>
  <si>
    <t>Myanmar Kyat</t>
  </si>
  <si>
    <t>缅元</t>
  </si>
  <si>
    <t>MMK</t>
  </si>
  <si>
    <t>Ky</t>
  </si>
  <si>
    <t>Angolian kwanza</t>
  </si>
  <si>
    <t>安哥拉宽扎</t>
  </si>
  <si>
    <t>AOA</t>
  </si>
  <si>
    <t>KZ</t>
  </si>
  <si>
    <t>Kazakhstan Tenge</t>
  </si>
  <si>
    <t>哈萨克斯坦腾格</t>
  </si>
  <si>
    <t>KZT</t>
  </si>
  <si>
    <t>Honduras Lempira</t>
  </si>
  <si>
    <t>洪都拉斯伦皮拉</t>
  </si>
  <si>
    <t>HNL</t>
  </si>
  <si>
    <t>HL</t>
  </si>
  <si>
    <t>Lebanese pound</t>
  </si>
  <si>
    <t>黎巴嫩镑</t>
  </si>
  <si>
    <t>LBP</t>
  </si>
  <si>
    <t>L£</t>
  </si>
  <si>
    <t>Liberian Dollar</t>
  </si>
  <si>
    <t>赖比瑞亚元</t>
  </si>
  <si>
    <t>LRD</t>
  </si>
  <si>
    <t>L$</t>
  </si>
  <si>
    <t>Libyan dinar</t>
  </si>
  <si>
    <t>利比亚第纳尔</t>
  </si>
  <si>
    <t>LYD</t>
  </si>
  <si>
    <t>LD</t>
  </si>
  <si>
    <t>Romanian leu</t>
  </si>
  <si>
    <t>罗马尼亚列伊</t>
  </si>
  <si>
    <t>RON</t>
  </si>
  <si>
    <t>Le</t>
  </si>
  <si>
    <t>Sierra Leone leone</t>
  </si>
  <si>
    <t>塞拉利昂利昂</t>
  </si>
  <si>
    <t>SLL</t>
  </si>
  <si>
    <t>Albanian lek</t>
  </si>
  <si>
    <t>阿尔巴尼亚列克</t>
  </si>
  <si>
    <t>ALL</t>
  </si>
  <si>
    <t>Lk</t>
  </si>
  <si>
    <t>Bulgarian leva</t>
  </si>
  <si>
    <t>保加利亚列弗</t>
  </si>
  <si>
    <t>BGN</t>
  </si>
  <si>
    <t>Lv</t>
  </si>
  <si>
    <t>Lesoto Maloti</t>
  </si>
  <si>
    <t>莱索托洛蒂</t>
  </si>
  <si>
    <t>LSL</t>
  </si>
  <si>
    <t>Mal</t>
  </si>
  <si>
    <t>Malaysian ringgit</t>
  </si>
  <si>
    <t>马来西亚林吉特</t>
  </si>
  <si>
    <t>MYR</t>
  </si>
  <si>
    <t>M</t>
  </si>
  <si>
    <t>Mauritian Rupees</t>
  </si>
  <si>
    <t>毛里求斯卢比</t>
  </si>
  <si>
    <t>MUR</t>
  </si>
  <si>
    <t>Mau Rs</t>
  </si>
  <si>
    <t>Mexico peso</t>
  </si>
  <si>
    <t>墨西哥比索</t>
  </si>
  <si>
    <t>MXN</t>
  </si>
  <si>
    <t>Mex$</t>
  </si>
  <si>
    <t>Malagasy ariayry</t>
  </si>
  <si>
    <t>马达加斯加阿里亚里</t>
  </si>
  <si>
    <t>Mozambique methical</t>
  </si>
  <si>
    <t>莫桑比克梅蒂卡尔</t>
  </si>
  <si>
    <t>MZN</t>
  </si>
  <si>
    <t>Mt</t>
  </si>
  <si>
    <t>Namibia Dollar</t>
  </si>
  <si>
    <t>纳米比亚元</t>
  </si>
  <si>
    <t>NAD</t>
  </si>
  <si>
    <t>N$</t>
  </si>
  <si>
    <t>Norwegian krone</t>
  </si>
  <si>
    <t>挪威克郎</t>
  </si>
  <si>
    <t>NOK</t>
  </si>
  <si>
    <t>N Kr</t>
  </si>
  <si>
    <t>Nepalese rupee</t>
  </si>
  <si>
    <t>尼泊尔卢比</t>
  </si>
  <si>
    <t>NPR</t>
  </si>
  <si>
    <t>N Rs</t>
  </si>
  <si>
    <t>Eritrean Nakfa</t>
  </si>
  <si>
    <t>厄立特里亚纳克法</t>
  </si>
  <si>
    <t>ERN</t>
  </si>
  <si>
    <t>Nfa</t>
  </si>
  <si>
    <t>Nigerian Naira</t>
  </si>
  <si>
    <t>尼日利亚奈拉</t>
  </si>
  <si>
    <t>NGN</t>
  </si>
  <si>
    <t>Ngn</t>
  </si>
  <si>
    <t>Israeli Shekel</t>
  </si>
  <si>
    <t>以色列谢克尔</t>
  </si>
  <si>
    <t>ILS</t>
  </si>
  <si>
    <t>NIS</t>
  </si>
  <si>
    <t>New Taiwan dollar</t>
  </si>
  <si>
    <t>新台币</t>
  </si>
  <si>
    <t>TWD</t>
  </si>
  <si>
    <t>NT$</t>
  </si>
  <si>
    <t>Bhutan Ngultrum</t>
  </si>
  <si>
    <t>不丹努尔特鲁姆</t>
  </si>
  <si>
    <t>BTN</t>
  </si>
  <si>
    <t>Nu</t>
  </si>
  <si>
    <t>New Zealand dollar</t>
  </si>
  <si>
    <t>新西兰元</t>
  </si>
  <si>
    <t>NZD</t>
  </si>
  <si>
    <t>NZ$</t>
  </si>
  <si>
    <t>Macao Pataca</t>
  </si>
  <si>
    <t>澳门元</t>
  </si>
  <si>
    <t>MOP</t>
  </si>
  <si>
    <t>Panama Balboa</t>
  </si>
  <si>
    <t>巴拿马巴布亚</t>
  </si>
  <si>
    <t>PAB</t>
  </si>
  <si>
    <t>Pakistani rupee</t>
  </si>
  <si>
    <t>巴基斯坦卢比</t>
  </si>
  <si>
    <t>PKR</t>
  </si>
  <si>
    <t>Pak Rs</t>
  </si>
  <si>
    <t>Philippines peso</t>
  </si>
  <si>
    <t>菲律宾比索</t>
  </si>
  <si>
    <t>PHP</t>
  </si>
  <si>
    <t>PP</t>
  </si>
  <si>
    <t>Botswana pula</t>
  </si>
  <si>
    <t>博茨瓦纳普拉</t>
  </si>
  <si>
    <t>BWP</t>
  </si>
  <si>
    <t>Pu</t>
  </si>
  <si>
    <t>Guatemala quetzales</t>
  </si>
  <si>
    <t>危地马拉格查尔</t>
  </si>
  <si>
    <t>GTQ</t>
  </si>
  <si>
    <t>Q</t>
  </si>
  <si>
    <t>Qatari riyal</t>
  </si>
  <si>
    <t>卡塔尔里亚尔</t>
  </si>
  <si>
    <t>QAR</t>
  </si>
  <si>
    <t>QR</t>
  </si>
  <si>
    <t>Brazilian real</t>
  </si>
  <si>
    <t>巴西雷亚尔</t>
  </si>
  <si>
    <t>BRL</t>
  </si>
  <si>
    <t>R</t>
  </si>
  <si>
    <t>Dominican Republic peso</t>
  </si>
  <si>
    <t>多米尼加比索</t>
  </si>
  <si>
    <t>DOP</t>
  </si>
  <si>
    <t>RD$</t>
  </si>
  <si>
    <t>Maldives Rufiyaa</t>
  </si>
  <si>
    <t>马尔代夫拉非耶亚</t>
  </si>
  <si>
    <t>MVR</t>
  </si>
  <si>
    <t>Rf</t>
  </si>
  <si>
    <t>Rwandan Franc</t>
  </si>
  <si>
    <t>卢旺达法郎</t>
  </si>
  <si>
    <t>RWF</t>
  </si>
  <si>
    <t>Cambodia Riel</t>
  </si>
  <si>
    <t>柬埔寨瑞尔</t>
    <phoneticPr fontId="1" type="noConversion"/>
  </si>
  <si>
    <t>Rl</t>
  </si>
  <si>
    <t>Iranian Rial</t>
  </si>
  <si>
    <t>伊朗里亚尔</t>
  </si>
  <si>
    <t>IRR</t>
  </si>
  <si>
    <t>Rls</t>
  </si>
  <si>
    <t>Chinese renminbi</t>
  </si>
  <si>
    <t>人民币</t>
  </si>
  <si>
    <t>CNY</t>
  </si>
  <si>
    <t>RMB</t>
  </si>
  <si>
    <t>Oman Rial</t>
  </si>
  <si>
    <t>阿曼里亚尔</t>
  </si>
  <si>
    <t>OMR</t>
  </si>
  <si>
    <t>RO</t>
  </si>
  <si>
    <t>Indian rupee</t>
  </si>
  <si>
    <t>印度卢比</t>
  </si>
  <si>
    <t>INR</t>
  </si>
  <si>
    <t>Rp</t>
  </si>
  <si>
    <t>Indonesian rupiah</t>
  </si>
  <si>
    <t>印尼盾</t>
  </si>
  <si>
    <t>IDR</t>
  </si>
  <si>
    <t>Rs</t>
  </si>
  <si>
    <t>Russian Federation rouble</t>
  </si>
  <si>
    <t>俄罗斯联邦卢布</t>
  </si>
  <si>
    <t>RUB</t>
  </si>
  <si>
    <t>Rub</t>
  </si>
  <si>
    <t>Suriname Dollar</t>
  </si>
  <si>
    <t>苏利南元</t>
  </si>
  <si>
    <t>SRD</t>
  </si>
  <si>
    <t>S$</t>
  </si>
  <si>
    <t>Swedish krona</t>
  </si>
  <si>
    <t>瑞典克郎</t>
  </si>
  <si>
    <t>SEK</t>
  </si>
  <si>
    <t>S Kr</t>
  </si>
  <si>
    <t>Sri Lankan rupee</t>
  </si>
  <si>
    <t>斯里兰卡卢比</t>
  </si>
  <si>
    <t>LKR</t>
  </si>
  <si>
    <t>S Rs</t>
  </si>
  <si>
    <t>Peru New Sol</t>
  </si>
  <si>
    <t>秘鲁新索尔</t>
  </si>
  <si>
    <t>PEN</t>
  </si>
  <si>
    <t>S/.</t>
  </si>
  <si>
    <t>Syrian pound</t>
  </si>
  <si>
    <t>叙利亚镑</t>
  </si>
  <si>
    <t>SYP</t>
  </si>
  <si>
    <t>S£</t>
  </si>
  <si>
    <t>Saudi Arabian riyal</t>
  </si>
  <si>
    <t>沙特阿拉伯里亚尔</t>
  </si>
  <si>
    <t>SAR</t>
  </si>
  <si>
    <t>SR</t>
  </si>
  <si>
    <t>South African rand</t>
  </si>
  <si>
    <t>南非兰特</t>
  </si>
  <si>
    <t>ZAR</t>
  </si>
  <si>
    <t>SA R</t>
  </si>
  <si>
    <t>Swiss franc</t>
  </si>
  <si>
    <t>瑞士法郎</t>
  </si>
  <si>
    <t>CHF</t>
  </si>
  <si>
    <t>SFr</t>
  </si>
  <si>
    <t>Soloman Islands dollar</t>
  </si>
  <si>
    <t>所罗门群岛元</t>
  </si>
  <si>
    <t>SBD</t>
  </si>
  <si>
    <t>SI$</t>
  </si>
  <si>
    <t>Singapore dollar</t>
  </si>
  <si>
    <t>新加坡元</t>
  </si>
  <si>
    <t>SGD</t>
  </si>
  <si>
    <t>Sing$</t>
  </si>
  <si>
    <t>Seychelles Rupee</t>
  </si>
  <si>
    <t>塞舌尔卢比</t>
  </si>
  <si>
    <t>SCR</t>
  </si>
  <si>
    <t>Somalia Shilling</t>
  </si>
  <si>
    <t>索马里先令</t>
  </si>
  <si>
    <t>SOS</t>
  </si>
  <si>
    <t>So. Sh.</t>
  </si>
  <si>
    <t>St Helena Pound</t>
  </si>
  <si>
    <t>圣赫勒拿群岛磅</t>
  </si>
  <si>
    <t>SHP</t>
  </si>
  <si>
    <t>St H£</t>
  </si>
  <si>
    <t>Tunisian dinar</t>
  </si>
  <si>
    <t>突尼斯第纳尔</t>
  </si>
  <si>
    <t>TND</t>
  </si>
  <si>
    <t>TD</t>
  </si>
  <si>
    <t>Bangladesh taka</t>
  </si>
  <si>
    <t>孟加拉塔卡</t>
  </si>
  <si>
    <t>BDT</t>
  </si>
  <si>
    <t>Tk</t>
  </si>
  <si>
    <t>Tanzanian shilling</t>
  </si>
  <si>
    <t>坦桑尼亚先令</t>
  </si>
  <si>
    <t>TZS</t>
  </si>
  <si>
    <t>TSh</t>
  </si>
  <si>
    <t>Ugandan shilling</t>
  </si>
  <si>
    <t>乌干达先令</t>
  </si>
  <si>
    <t>UGX</t>
  </si>
  <si>
    <t>U Sh</t>
  </si>
  <si>
    <t>Ukrainian hryvnia</t>
  </si>
  <si>
    <t>乌克兰格里夫尼亚</t>
  </si>
  <si>
    <t>UAH</t>
  </si>
  <si>
    <t>Uruguayan peso</t>
  </si>
  <si>
    <t>乌拉圭比索</t>
  </si>
  <si>
    <t>UYU</t>
  </si>
  <si>
    <t>U</t>
  </si>
  <si>
    <t>Mauritania ouguiya</t>
  </si>
  <si>
    <t>毛里塔尼亚乌吉亚</t>
  </si>
  <si>
    <t>MRU</t>
  </si>
  <si>
    <t>UM</t>
  </si>
  <si>
    <t>Venezuela bolivar</t>
  </si>
  <si>
    <t>委内瑞拉玻利瓦尔</t>
  </si>
  <si>
    <t>VEF</t>
  </si>
  <si>
    <t>V Bs</t>
  </si>
  <si>
    <t>Vietnamese Dong</t>
  </si>
  <si>
    <t>越南盾</t>
  </si>
  <si>
    <t>VND</t>
  </si>
  <si>
    <t>North Korean won</t>
  </si>
  <si>
    <t>朝鲜元</t>
  </si>
  <si>
    <t>KPW</t>
  </si>
  <si>
    <t>W</t>
  </si>
  <si>
    <t>South Korean won</t>
  </si>
  <si>
    <t>韩元</t>
  </si>
  <si>
    <t>KRW</t>
  </si>
  <si>
    <t>Wn</t>
  </si>
  <si>
    <t>Western Samoa Talas</t>
  </si>
  <si>
    <t>西萨摩亚塔拉</t>
  </si>
  <si>
    <t>WST</t>
  </si>
  <si>
    <t>WS$</t>
  </si>
  <si>
    <t>Japanese yen</t>
  </si>
  <si>
    <t>日元</t>
  </si>
  <si>
    <t>JPY</t>
  </si>
  <si>
    <t>YEN</t>
  </si>
  <si>
    <t>Yemeni rial</t>
    <phoneticPr fontId="1" type="noConversion"/>
  </si>
  <si>
    <t>也门里亚尔</t>
  </si>
  <si>
    <t>YER</t>
  </si>
  <si>
    <t>YR</t>
  </si>
  <si>
    <t>Congolese franc</t>
    <phoneticPr fontId="1" type="noConversion"/>
  </si>
  <si>
    <t>刚果法郎</t>
  </si>
  <si>
    <t>CDF</t>
  </si>
  <si>
    <t>Zimbabwe dollar</t>
  </si>
  <si>
    <t>津巴布韦元</t>
  </si>
  <si>
    <t>ZWD</t>
  </si>
  <si>
    <t>Z$</t>
  </si>
  <si>
    <t>Zambian kwacha</t>
  </si>
  <si>
    <t>赞比亚克瓦查</t>
    <phoneticPr fontId="1" type="noConversion"/>
  </si>
  <si>
    <t>ZMW</t>
  </si>
  <si>
    <t>ZKw</t>
  </si>
  <si>
    <t>Polish Zloty</t>
  </si>
  <si>
    <t>波兰兹罗提</t>
  </si>
  <si>
    <t>PLN</t>
  </si>
  <si>
    <t>Zl</t>
  </si>
  <si>
    <t>isoname</t>
    <phoneticPr fontId="1" type="noConversion"/>
  </si>
  <si>
    <t>id</t>
    <phoneticPr fontId="1" type="noConversion"/>
  </si>
  <si>
    <r>
      <rPr>
        <sz val="10"/>
        <color theme="1"/>
        <rFont val="等线"/>
        <family val="2"/>
        <charset val="134"/>
        <scheme val="minor"/>
      </rPr>
      <t>€</t>
    </r>
  </si>
  <si>
    <r>
      <t>Communaut</t>
    </r>
    <r>
      <rPr>
        <sz val="10"/>
        <color theme="1"/>
        <rFont val="等线"/>
        <family val="2"/>
        <charset val="134"/>
        <scheme val="minor"/>
      </rPr>
      <t>ى</t>
    </r>
    <r>
      <rPr>
        <sz val="10"/>
        <color theme="1"/>
        <rFont val="等线"/>
        <family val="3"/>
        <charset val="134"/>
        <scheme val="minor"/>
      </rPr>
      <t xml:space="preserve"> Financi</t>
    </r>
    <r>
      <rPr>
        <sz val="10"/>
        <color theme="1"/>
        <rFont val="等线"/>
        <family val="2"/>
        <charset val="134"/>
        <scheme val="minor"/>
      </rPr>
      <t>و</t>
    </r>
    <r>
      <rPr>
        <sz val="10"/>
        <color theme="1"/>
        <rFont val="等线"/>
        <family val="3"/>
        <charset val="134"/>
        <scheme val="minor"/>
      </rPr>
      <t>re Africaine Francs</t>
    </r>
  </si>
  <si>
    <r>
      <t>Comptoirs Fran</t>
    </r>
    <r>
      <rPr>
        <sz val="10"/>
        <color theme="1"/>
        <rFont val="等线"/>
        <family val="2"/>
        <charset val="134"/>
        <scheme val="minor"/>
      </rPr>
      <t>ه</t>
    </r>
    <r>
      <rPr>
        <sz val="10"/>
        <color theme="1"/>
        <rFont val="等线"/>
        <family val="3"/>
        <charset val="134"/>
        <scheme val="minor"/>
      </rPr>
      <t>ais du Pacifique Francs</t>
    </r>
  </si>
  <si>
    <t>ird5b2f9iso-4217-4b18-b5d9-9b62560a0916</t>
    <phoneticPr fontId="1" type="noConversion"/>
  </si>
  <si>
    <t>ird5b2f9iso-4217-4b18-b5d9-9b62560a0917</t>
  </si>
  <si>
    <t>ird5b2f9iso-4217-4b18-b5d9-9b62560a0918</t>
  </si>
  <si>
    <t>ird5b2f9iso-4217-4b18-b5d9-9b62560a0919</t>
  </si>
  <si>
    <t>ird5b2f9iso-4217-4b18-b5d9-9b62560a0920</t>
  </si>
  <si>
    <t>ird5b2f9iso-4217-4b18-b5d9-9b62560a0921</t>
  </si>
  <si>
    <t>ird5b2f9iso-4217-4b18-b5d9-9b62560a0922</t>
  </si>
  <si>
    <t>ird5b2f9iso-4217-4b18-b5d9-9b62560a0923</t>
  </si>
  <si>
    <t>ird5b2f9iso-4217-4b18-b5d9-9b62560a0924</t>
  </si>
  <si>
    <t>ird5b2f9iso-4217-4b18-b5d9-9b62560a0925</t>
  </si>
  <si>
    <t>ird5b2f9iso-4217-4b18-b5d9-9b62560a0926</t>
  </si>
  <si>
    <t>ird5b2f9iso-4217-4b18-b5d9-9b62560a0927</t>
  </si>
  <si>
    <t>ird5b2f9iso-4217-4b18-b5d9-9b62560a0928</t>
  </si>
  <si>
    <t>ird5b2f9iso-4217-4b18-b5d9-9b62560a0929</t>
  </si>
  <si>
    <t>ird5b2f9iso-4217-4b18-b5d9-9b62560a0930</t>
  </si>
  <si>
    <t>ird5b2f9iso-4217-4b18-b5d9-9b62560a0931</t>
  </si>
  <si>
    <t>ird5b2f9iso-4217-4b18-b5d9-9b62560a0932</t>
  </si>
  <si>
    <t>ird5b2f9iso-4217-4b18-b5d9-9b62560a0933</t>
  </si>
  <si>
    <t>ird5b2f9iso-4217-4b18-b5d9-9b62560a0934</t>
  </si>
  <si>
    <t>ird5b2f9iso-4217-4b18-b5d9-9b62560a0935</t>
  </si>
  <si>
    <t>ird5b2f9iso-4217-4b18-b5d9-9b62560a0936</t>
  </si>
  <si>
    <t>ird5b2f9iso-4217-4b18-b5d9-9b62560a0937</t>
  </si>
  <si>
    <t>ird5b2f9iso-4217-4b18-b5d9-9b62560a0938</t>
  </si>
  <si>
    <t>ird5b2f9iso-4217-4b18-b5d9-9b62560a0939</t>
  </si>
  <si>
    <t>ird5b2f9iso-4217-4b18-b5d9-9b62560a0940</t>
  </si>
  <si>
    <t>ird5b2f9iso-4217-4b18-b5d9-9b62560a0941</t>
  </si>
  <si>
    <t>ird5b2f9iso-4217-4b18-b5d9-9b62560a0942</t>
  </si>
  <si>
    <t>ird5b2f9iso-4217-4b18-b5d9-9b62560a0943</t>
  </si>
  <si>
    <t>ird5b2f9iso-4217-4b18-b5d9-9b62560a0944</t>
  </si>
  <si>
    <t>ird5b2f9iso-4217-4b18-b5d9-9b62560a0945</t>
  </si>
  <si>
    <t>ird5b2f9iso-4217-4b18-b5d9-9b62560a0946</t>
  </si>
  <si>
    <t>ird5b2f9iso-4217-4b18-b5d9-9b62560a0947</t>
  </si>
  <si>
    <t>ird5b2f9iso-4217-4b18-b5d9-9b62560a0948</t>
  </si>
  <si>
    <t>ird5b2f9iso-4217-4b18-b5d9-9b62560a0949</t>
  </si>
  <si>
    <t>ird5b2f9iso-4217-4b18-b5d9-9b62560a0950</t>
  </si>
  <si>
    <t>ird5b2f9iso-4217-4b18-b5d9-9b62560a0951</t>
  </si>
  <si>
    <t>ird5b2f9iso-4217-4b18-b5d9-9b62560a0952</t>
  </si>
  <si>
    <t>ird5b2f9iso-4217-4b18-b5d9-9b62560a0953</t>
  </si>
  <si>
    <t>ird5b2f9iso-4217-4b18-b5d9-9b62560a0954</t>
  </si>
  <si>
    <t>ird5b2f9iso-4217-4b18-b5d9-9b62560a0955</t>
  </si>
  <si>
    <t>ird5b2f9iso-4217-4b18-b5d9-9b62560a0956</t>
  </si>
  <si>
    <t>ird5b2f9iso-4217-4b18-b5d9-9b62560a0957</t>
  </si>
  <si>
    <t>ird5b2f9iso-4217-4b18-b5d9-9b62560a0958</t>
  </si>
  <si>
    <t>ird5b2f9iso-4217-4b18-b5d9-9b62560a0959</t>
  </si>
  <si>
    <t>ird5b2f9iso-4217-4b18-b5d9-9b62560a0960</t>
  </si>
  <si>
    <t>ird5b2f9iso-4217-4b18-b5d9-9b62560a0961</t>
  </si>
  <si>
    <t>ird5b2f9iso-4217-4b18-b5d9-9b62560a0962</t>
  </si>
  <si>
    <t>ird5b2f9iso-4217-4b18-b5d9-9b62560a0963</t>
  </si>
  <si>
    <t>ird5b2f9iso-4217-4b18-b5d9-9b62560a0964</t>
  </si>
  <si>
    <t>ird5b2f9iso-4217-4b18-b5d9-9b62560a0965</t>
  </si>
  <si>
    <t>ird5b2f9iso-4217-4b18-b5d9-9b62560a0966</t>
  </si>
  <si>
    <t>ird5b2f9iso-4217-4b18-b5d9-9b62560a0967</t>
  </si>
  <si>
    <t>ird5b2f9iso-4217-4b18-b5d9-9b62560a0969</t>
  </si>
  <si>
    <t>ird5b2f9iso-4217-4b18-b5d9-9b62560a0970</t>
  </si>
  <si>
    <t>ird5b2f9iso-4217-4b18-b5d9-9b62560a0971</t>
  </si>
  <si>
    <t>ird5b2f9iso-4217-4b18-b5d9-9b62560a0972</t>
  </si>
  <si>
    <t>ird5b2f9iso-4217-4b18-b5d9-9b62560a0973</t>
  </si>
  <si>
    <t>ird5b2f9iso-4217-4b18-b5d9-9b62560a0974</t>
  </si>
  <si>
    <t>ird5b2f9iso-4217-4b18-b5d9-9b62560a0975</t>
  </si>
  <si>
    <t>ird5b2f9iso-4217-4b18-b5d9-9b62560a0976</t>
  </si>
  <si>
    <t>ird5b2f9iso-4217-4b18-b5d9-9b62560a0977</t>
  </si>
  <si>
    <t>ird5b2f9iso-4217-4b18-b5d9-9b62560a0978</t>
  </si>
  <si>
    <t>ird5b2f9iso-4217-4b18-b5d9-9b62560a0979</t>
  </si>
  <si>
    <t>ird5b2f9iso-4217-4b18-b5d9-9b62560a0980</t>
  </si>
  <si>
    <t>ird5b2f9iso-4217-4b18-b5d9-9b62560a0981</t>
  </si>
  <si>
    <t>ird5b2f9iso-4217-4b18-b5d9-9b62560a0982</t>
  </si>
  <si>
    <t>ird5b2f9iso-4217-4b18-b5d9-9b62560a0983</t>
  </si>
  <si>
    <t>ird5b2f9iso-4217-4b18-b5d9-9b62560a0984</t>
  </si>
  <si>
    <t>ird5b2f9iso-4217-4b18-b5d9-9b62560a0985</t>
  </si>
  <si>
    <t>ird5b2f9iso-4217-4b18-b5d9-9b62560a0986</t>
  </si>
  <si>
    <t>ird5b2f9iso-4217-4b18-b5d9-9b62560a0987</t>
  </si>
  <si>
    <t>ird5b2f9iso-4217-4b18-b5d9-9b62560a0988</t>
  </si>
  <si>
    <t>ird5b2f9iso-4217-4b18-b5d9-9b62560a0989</t>
  </si>
  <si>
    <t>ird5b2f9iso-4217-4b18-b5d9-9b62560a0990</t>
  </si>
  <si>
    <t>ird5b2f9iso-4217-4b18-b5d9-9b62560a0991</t>
  </si>
  <si>
    <t>ird5b2f9iso-4217-4b18-b5d9-9b62560a0992</t>
  </si>
  <si>
    <t>ird5b2f9iso-4217-4b18-b5d9-9b62560a0993</t>
  </si>
  <si>
    <t>ird5b2f9iso-4217-4b18-b5d9-9b62560a0994</t>
  </si>
  <si>
    <t>ird5b2f9iso-4217-4b18-b5d9-9b62560a0995</t>
  </si>
  <si>
    <t>ird5b2f9iso-4217-4b18-b5d9-9b62560a0996</t>
  </si>
  <si>
    <t>ird5b2f9iso-4217-4b18-b5d9-9b62560a0997</t>
  </si>
  <si>
    <t>ird5b2f9iso-4217-4b18-b5d9-9b62560a0998</t>
  </si>
  <si>
    <t>ird5b2f9iso-4217-4b18-b5d9-9b62560a0999</t>
  </si>
  <si>
    <t>ird5b2f9iso-4217-4b18-b5d9-9b62560a1000</t>
  </si>
  <si>
    <t>ird5b2f9iso-4217-4b18-b5d9-9b62560a1001</t>
  </si>
  <si>
    <t>ird5b2f9iso-4217-4b18-b5d9-9b62560a1002</t>
  </si>
  <si>
    <t>ird5b2f9iso-4217-4b18-b5d9-9b62560a1003</t>
  </si>
  <si>
    <t>ird5b2f9iso-4217-4b18-b5d9-9b62560a1004</t>
  </si>
  <si>
    <t>ird5b2f9iso-4217-4b18-b5d9-9b62560a1005</t>
  </si>
  <si>
    <t>ird5b2f9iso-4217-4b18-b5d9-9b62560a1006</t>
  </si>
  <si>
    <t>ird5b2f9iso-4217-4b18-b5d9-9b62560a1007</t>
  </si>
  <si>
    <t>ird5b2f9iso-4217-4b18-b5d9-9b62560a1008</t>
  </si>
  <si>
    <t>ird5b2f9iso-4217-4b18-b5d9-9b62560a1009</t>
  </si>
  <si>
    <t>ird5b2f9iso-4217-4b18-b5d9-9b62560a1010</t>
  </si>
  <si>
    <t>ird5b2f9iso-4217-4b18-b5d9-9b62560a1011</t>
  </si>
  <si>
    <t>ird5b2f9iso-4217-4b18-b5d9-9b62560a1012</t>
  </si>
  <si>
    <t>ird5b2f9iso-4217-4b18-b5d9-9b62560a1013</t>
  </si>
  <si>
    <t>ird5b2f9iso-4217-4b18-b5d9-9b62560a1014</t>
  </si>
  <si>
    <t>ird5b2f9iso-4217-4b18-b5d9-9b62560a1015</t>
  </si>
  <si>
    <t>ird5b2f9iso-4217-4b18-b5d9-9b62560a1016</t>
  </si>
  <si>
    <t>ird5b2f9iso-4217-4b18-b5d9-9b62560a1017</t>
  </si>
  <si>
    <t>ird5b2f9iso-4217-4b18-b5d9-9b62560a1018</t>
  </si>
  <si>
    <t>ird5b2f9iso-4217-4b18-b5d9-9b62560a1019</t>
  </si>
  <si>
    <t>ird5b2f9iso-4217-4b18-b5d9-9b62560a1020</t>
  </si>
  <si>
    <t>ird5b2f9iso-4217-4b18-b5d9-9b62560a1021</t>
  </si>
  <si>
    <t>ird5b2f9iso-4217-4b18-b5d9-9b62560a1022</t>
  </si>
  <si>
    <t>ird5b2f9iso-4217-4b18-b5d9-9b62560a1023</t>
  </si>
  <si>
    <t>ird5b2f9iso-4217-4b18-b5d9-9b62560a1024</t>
  </si>
  <si>
    <t>ird5b2f9iso-4217-4b18-b5d9-9b62560a1025</t>
  </si>
  <si>
    <t>ird5b2f9iso-4217-4b18-b5d9-9b62560a1026</t>
  </si>
  <si>
    <t>ird5b2f9iso-4217-4b18-b5d9-9b62560a1027</t>
  </si>
  <si>
    <t>ird5b2f9iso-4217-4b18-b5d9-9b62560a1028</t>
  </si>
  <si>
    <t>ird5b2f9iso-4217-4b18-b5d9-9b62560a1029</t>
  </si>
  <si>
    <t>ird5b2f9iso-4217-4b18-b5d9-9b62560a1030</t>
  </si>
  <si>
    <t>ird5b2f9iso-4217-4b18-b5d9-9b62560a1031</t>
  </si>
  <si>
    <t>ird5b2f9iso-4217-4b18-b5d9-9b62560a1032</t>
  </si>
  <si>
    <t>ird5b2f9iso-4217-4b18-b5d9-9b62560a1033</t>
  </si>
  <si>
    <t>ird5b2f9iso-4217-4b18-b5d9-9b62560a1034</t>
  </si>
  <si>
    <t>ird5b2f9iso-4217-4b18-b5d9-9b62560a1035</t>
  </si>
  <si>
    <t>ird5b2f9iso-4217-4b18-b5d9-9b62560a1036</t>
  </si>
  <si>
    <t>ird5b2f9iso-4217-4b18-b5d9-9b62560a1037</t>
  </si>
  <si>
    <t>ird5b2f9iso-4217-4b18-b5d9-9b62560a1038</t>
  </si>
  <si>
    <t>ird5b2f9iso-4217-4b18-b5d9-9b62560a1039</t>
  </si>
  <si>
    <t>ird5b2f9iso-4217-4b18-b5d9-9b62560a1040</t>
  </si>
  <si>
    <t>ird5b2f9iso-4217-4b18-b5d9-9b62560a1041</t>
  </si>
  <si>
    <t>ird5b2f9iso-4217-4b18-b5d9-9b62560a1042</t>
  </si>
  <si>
    <t>ird5b2f9iso-4217-4b18-b5d9-9b62560a1043</t>
  </si>
  <si>
    <t>ird5b2f9iso-4217-4b18-b5d9-9b62560a1044</t>
  </si>
  <si>
    <t>ird5b2f9iso-4217-4b18-b5d9-9b62560a1045</t>
  </si>
  <si>
    <t>ird5b2f9iso-4217-4b18-b5d9-9b62560a1046</t>
  </si>
  <si>
    <t>ird5b2f9iso-4217-4b18-b5d9-9b62560a1047</t>
  </si>
  <si>
    <t>ird5b2f9iso-4217-4b18-b5d9-9b62560a1048</t>
  </si>
  <si>
    <t>ird5b2f9iso-4217-4b18-b5d9-9b62560a1049</t>
  </si>
  <si>
    <t>ird5b2f9iso-4217-4b18-b5d9-9b62560a1050</t>
  </si>
  <si>
    <t>ird5b2f9iso-4217-4b18-b5d9-9b62560a1051</t>
  </si>
  <si>
    <t>ird5b2f9iso-4217-4b18-b5d9-9b62560a1052</t>
  </si>
  <si>
    <t>ird5b2f9iso-4217-4b18-b5d9-9b62560a1053</t>
  </si>
  <si>
    <t>Company_test2</t>
    <phoneticPr fontId="1" type="noConversion"/>
  </si>
  <si>
    <t>AccountingPeriodStartDate</t>
    <phoneticPr fontId="1" type="noConversion"/>
  </si>
  <si>
    <t>AccountingPeriodEndDate</t>
    <phoneticPr fontId="1" type="noConversion"/>
  </si>
  <si>
    <t>会计期结束日期</t>
    <phoneticPr fontId="1" type="noConversion"/>
  </si>
  <si>
    <t>ird_tc:YearOfAssessment</t>
    <phoneticPr fontId="1" type="noConversion"/>
  </si>
  <si>
    <t>ird5b2f9iso-4217-4b18-b5d9-9b62560a0968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</si>
</sst>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\ _ * #,##0_ ;_ * \(#,##0\)_ ;_ * &quot;-&quot;_ ;_ @_ \ "/>
    <numFmt numFmtId="177" formatCode="[$-F800]dddd\,\ mmmm\ dd\,\ yyyy"/>
  </numFmts>
  <fonts count="29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FF"/>
      <name val="EY Interstate Light"/>
    </font>
    <font>
      <u/>
      <sz val="11"/>
      <color rgb="FF0000FF"/>
      <name val="EY Interstate Bold"/>
    </font>
    <font>
      <sz val="11"/>
      <color theme="1"/>
      <name val="EY Interstate Light"/>
    </font>
    <font>
      <sz val="11"/>
      <color rgb="FF0000FF"/>
      <name val="EY Interstate Bold"/>
    </font>
    <font>
      <sz val="11"/>
      <color rgb="FFFF0000"/>
      <name val="EY Interstate Light"/>
    </font>
    <font>
      <sz val="9"/>
      <name val="等线"/>
      <family val="3"/>
      <charset val="136"/>
      <scheme val="minor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0"/>
      <name val="Arial"/>
      <family val="2"/>
    </font>
    <font>
      <sz val="10"/>
      <color theme="1"/>
      <name val="Calibri"/>
      <family val="2"/>
    </font>
    <font>
      <b/>
      <sz val="10"/>
      <color indexed="9"/>
      <name val="Calibri"/>
      <family val="2"/>
    </font>
    <font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sz val="10"/>
      <color indexed="8"/>
      <name val="Calibri"/>
      <family val="2"/>
    </font>
    <font>
      <sz val="10"/>
      <color theme="0"/>
      <name val="等线"/>
      <family val="2"/>
      <charset val="134"/>
      <scheme val="minor"/>
    </font>
    <font>
      <sz val="10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101214"/>
      <name val="Segoe UI"/>
      <family val="2"/>
    </font>
    <font>
      <sz val="11"/>
      <color rgb="FF101214"/>
      <name val="Segoe UI"/>
      <family val="2"/>
      <charset val="134"/>
    </font>
    <font>
      <sz val="11"/>
      <color rgb="FF101214"/>
      <name val="微软雅黑"/>
      <family val="2"/>
      <charset val="134"/>
    </font>
    <font>
      <sz val="10"/>
      <color theme="1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5"/>
      </patternFill>
    </fill>
    <fill>
      <patternFill patternType="solid">
        <fgColor rgb="FF8000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indexed="1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>
      <alignment vertical="center"/>
    </xf>
    <xf numFmtId="0" fontId="2" fillId="0" borderId="0" applyFill="0" applyBorder="0">
      <alignment horizontal="left" vertical="center"/>
    </xf>
    <xf numFmtId="176" fontId="2" fillId="0" borderId="0" applyFill="0" applyBorder="0">
      <alignment horizontal="right" vertical="center"/>
    </xf>
    <xf numFmtId="0" fontId="8" fillId="0" borderId="0" applyFill="0" applyBorder="0">
      <alignment vertical="top"/>
    </xf>
    <xf numFmtId="0" fontId="11" fillId="0" borderId="0" applyNumberFormat="0" applyFill="0" applyBorder="0" applyAlignment="0" applyProtection="0">
      <alignment vertical="top"/>
    </xf>
    <xf numFmtId="0" fontId="10" fillId="0" borderId="0"/>
    <xf numFmtId="0" fontId="12" fillId="0" borderId="0"/>
    <xf numFmtId="43" fontId="1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/>
  </cellStyleXfs>
  <cellXfs count="100">
    <xf numFmtId="0" fontId="0" fillId="0" borderId="0" xfId="0">
      <alignment vertical="center"/>
    </xf>
    <xf numFmtId="0" fontId="0" fillId="0" borderId="0" xfId="0" applyAlignment="1" applyProtection="1">
      <alignment horizontal="left" vertical="center" wrapText="1"/>
      <protection locked="0"/>
    </xf>
    <xf numFmtId="176" fontId="0" fillId="0" borderId="0" xfId="0" applyNumberFormat="1" applyAlignment="1" applyProtection="1">
      <alignment horizontal="left" vertical="center" wrapText="1"/>
      <protection locked="0"/>
    </xf>
    <xf numFmtId="0" fontId="0" fillId="0" borderId="0" xfId="1" applyFo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176" fontId="0" fillId="0" borderId="0" xfId="0" applyNumberFormat="1" applyAlignment="1" applyProtection="1">
      <alignment horizontal="right" vertical="center" wrapText="1"/>
      <protection locked="0"/>
    </xf>
    <xf numFmtId="176" fontId="0" fillId="0" borderId="0" xfId="0" applyNumberFormat="1" applyAlignment="1">
      <alignment horizontal="right" vertical="center" wrapText="1"/>
    </xf>
    <xf numFmtId="0" fontId="0" fillId="0" borderId="0" xfId="0" applyAlignment="1" applyProtection="1">
      <alignment horizontal="left" vertical="center" wrapText="1" indent="2"/>
      <protection locked="0"/>
    </xf>
    <xf numFmtId="176" fontId="0" fillId="0" borderId="0" xfId="2" applyFont="1" applyBorder="1" applyAlignment="1" applyProtection="1">
      <alignment horizontal="right" vertical="center" wrapText="1"/>
      <protection locked="0"/>
    </xf>
    <xf numFmtId="176" fontId="0" fillId="0" borderId="0" xfId="1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 applyProtection="1">
      <alignment horizontal="left" vertical="top" wrapText="1"/>
      <protection locked="0"/>
    </xf>
    <xf numFmtId="176" fontId="0" fillId="0" borderId="0" xfId="0" applyNumberFormat="1" applyAlignment="1" applyProtection="1">
      <alignment horizontal="right" vertical="top" wrapText="1"/>
      <protection locked="0"/>
    </xf>
    <xf numFmtId="0" fontId="5" fillId="0" borderId="0" xfId="0" applyFont="1" applyAlignment="1">
      <alignment horizontal="left" vertical="center" wrapText="1"/>
    </xf>
    <xf numFmtId="0" fontId="0" fillId="0" borderId="0" xfId="0" applyAlignment="1" applyProtection="1">
      <alignment horizontal="right" vertical="center" wrapText="1"/>
      <protection locked="0"/>
    </xf>
    <xf numFmtId="0" fontId="0" fillId="0" borderId="0" xfId="0" applyAlignment="1" applyProtection="1">
      <alignment horizontal="right" vertical="center" wrapText="1" indent="1"/>
      <protection locked="0"/>
    </xf>
    <xf numFmtId="0" fontId="0" fillId="0" borderId="0" xfId="0" applyAlignment="1" applyProtection="1">
      <alignment horizontal="center" vertical="center" wrapText="1" indent="1"/>
      <protection locked="0"/>
    </xf>
    <xf numFmtId="176" fontId="0" fillId="0" borderId="0" xfId="2" applyFont="1" applyAlignment="1" applyProtection="1">
      <alignment horizontal="right" vertical="center" wrapText="1"/>
      <protection locked="0"/>
    </xf>
    <xf numFmtId="10" fontId="0" fillId="0" borderId="0" xfId="0" applyNumberFormat="1" applyAlignment="1" applyProtection="1">
      <alignment horizontal="right" vertical="center" wrapText="1"/>
      <protection locked="0"/>
    </xf>
    <xf numFmtId="9" fontId="0" fillId="0" borderId="0" xfId="0" applyNumberFormat="1" applyAlignment="1" applyProtection="1">
      <alignment horizontal="right" vertical="center" wrapText="1"/>
      <protection locked="0"/>
    </xf>
    <xf numFmtId="9" fontId="0" fillId="0" borderId="0" xfId="0" applyNumberFormat="1" applyAlignment="1">
      <alignment horizontal="right"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1" applyFont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horizontal="center" vertical="center" wrapText="1"/>
      <protection locked="0"/>
    </xf>
    <xf numFmtId="0" fontId="0" fillId="0" borderId="0" xfId="1" applyFont="1" applyAlignment="1" applyProtection="1">
      <alignment horizontal="center" vertical="center" wrapText="1"/>
      <protection locked="0"/>
    </xf>
    <xf numFmtId="176" fontId="0" fillId="0" borderId="0" xfId="0" applyNumberFormat="1" applyAlignment="1" applyProtection="1">
      <alignment horizontal="right" vertical="center"/>
      <protection locked="0"/>
    </xf>
    <xf numFmtId="0" fontId="5" fillId="0" borderId="0" xfId="0" applyFont="1" applyAlignment="1" applyProtection="1">
      <alignment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0" fillId="0" borderId="0" xfId="1" applyFont="1" applyBorder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left" vertical="center" wrapText="1"/>
      <protection locked="0"/>
    </xf>
    <xf numFmtId="0" fontId="0" fillId="0" borderId="0" xfId="1" applyFont="1" applyAlignment="1" applyProtection="1">
      <alignment horizontal="center" vertical="center"/>
      <protection locked="0"/>
    </xf>
    <xf numFmtId="0" fontId="0" fillId="0" borderId="0" xfId="1" applyFont="1" applyAlignment="1" applyProtection="1">
      <alignment horizontal="right" vertical="center"/>
      <protection locked="0"/>
    </xf>
    <xf numFmtId="0" fontId="5" fillId="0" borderId="0" xfId="1" applyFont="1" applyAlignment="1" applyProtection="1">
      <alignment horizontal="left" vertical="center" wrapText="1"/>
      <protection locked="0"/>
    </xf>
    <xf numFmtId="0" fontId="0" fillId="0" borderId="0" xfId="1" applyFont="1" applyAlignment="1" applyProtection="1">
      <alignment horizontal="left" vertical="top" wrapText="1"/>
      <protection locked="0"/>
    </xf>
    <xf numFmtId="0" fontId="0" fillId="0" borderId="0" xfId="1" applyFont="1" applyAlignment="1">
      <alignment horizontal="left" vertical="center" wrapText="1"/>
    </xf>
    <xf numFmtId="10" fontId="0" fillId="0" borderId="0" xfId="0" applyNumberFormat="1" applyAlignment="1">
      <alignment horizontal="right" vertical="center" wrapText="1"/>
    </xf>
    <xf numFmtId="0" fontId="5" fillId="0" borderId="0" xfId="0" applyFont="1" applyAlignment="1" applyProtection="1">
      <alignment horizontal="left" vertical="center" wrapText="1"/>
      <protection locked="0"/>
    </xf>
    <xf numFmtId="176" fontId="6" fillId="0" borderId="0" xfId="0" applyNumberFormat="1" applyFont="1" applyAlignment="1" applyProtection="1">
      <alignment horizontal="right" vertical="center" wrapText="1"/>
      <protection locked="0"/>
    </xf>
    <xf numFmtId="176" fontId="0" fillId="2" borderId="0" xfId="0" applyNumberFormat="1" applyFill="1" applyAlignment="1">
      <alignment horizontal="right" vertical="center" wrapText="1"/>
    </xf>
    <xf numFmtId="176" fontId="0" fillId="2" borderId="0" xfId="2" applyFont="1" applyFill="1" applyBorder="1" applyAlignment="1" applyProtection="1">
      <alignment horizontal="right" vertical="center" wrapText="1"/>
      <protection locked="0"/>
    </xf>
    <xf numFmtId="176" fontId="0" fillId="2" borderId="0" xfId="1" applyNumberFormat="1" applyFont="1" applyFill="1" applyBorder="1" applyAlignment="1" applyProtection="1">
      <alignment horizontal="left" vertical="center" wrapText="1"/>
      <protection locked="0"/>
    </xf>
    <xf numFmtId="176" fontId="0" fillId="2" borderId="0" xfId="2" applyFont="1" applyFill="1" applyAlignment="1" applyProtection="1">
      <alignment horizontal="right" vertical="center" wrapText="1"/>
      <protection locked="0"/>
    </xf>
    <xf numFmtId="176" fontId="0" fillId="2" borderId="0" xfId="0" applyNumberFormat="1" applyFill="1" applyAlignment="1" applyProtection="1">
      <alignment horizontal="right" vertical="center" wrapText="1"/>
      <protection locked="0"/>
    </xf>
    <xf numFmtId="0" fontId="0" fillId="2" borderId="0" xfId="0" applyFill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top" wrapText="1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 applyProtection="1">
      <alignment horizontal="left" vertical="center" wrapText="1" indent="2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left" vertical="center" wrapText="1"/>
    </xf>
    <xf numFmtId="0" fontId="8" fillId="3" borderId="0" xfId="3" applyFill="1">
      <alignment vertical="top"/>
    </xf>
    <xf numFmtId="0" fontId="8" fillId="0" borderId="0" xfId="3">
      <alignment vertical="top"/>
    </xf>
    <xf numFmtId="0" fontId="11" fillId="0" borderId="0" xfId="4" applyNumberFormat="1">
      <alignment vertical="top"/>
    </xf>
    <xf numFmtId="14" fontId="8" fillId="0" borderId="0" xfId="3" applyNumberFormat="1">
      <alignment vertical="top"/>
    </xf>
    <xf numFmtId="0" fontId="0" fillId="3" borderId="2" xfId="0" applyFill="1" applyBorder="1">
      <alignment vertical="center"/>
    </xf>
    <xf numFmtId="43" fontId="0" fillId="0" borderId="1" xfId="7" applyFont="1" applyBorder="1" applyAlignment="1">
      <alignment horizontal="left" vertical="top" wrapText="1"/>
    </xf>
    <xf numFmtId="43" fontId="0" fillId="0" borderId="1" xfId="7" applyFont="1" applyBorder="1">
      <alignment vertical="center"/>
    </xf>
    <xf numFmtId="0" fontId="13" fillId="0" borderId="0" xfId="5" applyFont="1" applyAlignment="1">
      <alignment vertical="top"/>
    </xf>
    <xf numFmtId="0" fontId="15" fillId="0" borderId="0" xfId="5" applyFont="1" applyAlignment="1">
      <alignment vertical="top"/>
    </xf>
    <xf numFmtId="0" fontId="16" fillId="0" borderId="0" xfId="5" applyFont="1" applyAlignment="1">
      <alignment vertical="top"/>
    </xf>
    <xf numFmtId="0" fontId="13" fillId="0" borderId="0" xfId="5" applyFont="1" applyAlignment="1">
      <alignment vertical="top" wrapText="1"/>
    </xf>
    <xf numFmtId="0" fontId="10" fillId="0" borderId="0" xfId="5" applyAlignment="1">
      <alignment horizontal="center" vertical="center"/>
    </xf>
    <xf numFmtId="0" fontId="10" fillId="0" borderId="0" xfId="5" applyAlignment="1">
      <alignment horizontal="left" vertical="top"/>
    </xf>
    <xf numFmtId="0" fontId="10" fillId="0" borderId="0" xfId="5"/>
    <xf numFmtId="0" fontId="10" fillId="0" borderId="0" xfId="5" applyAlignment="1">
      <alignment wrapText="1"/>
    </xf>
    <xf numFmtId="0" fontId="14" fillId="4" borderId="1" xfId="5" applyFont="1" applyFill="1" applyBorder="1" applyAlignment="1">
      <alignment horizontal="left" vertical="top" wrapText="1"/>
    </xf>
    <xf numFmtId="0" fontId="15" fillId="5" borderId="1" xfId="6" applyFont="1" applyFill="1" applyBorder="1" applyAlignment="1">
      <alignment horizontal="left" vertical="top" wrapText="1"/>
    </xf>
    <xf numFmtId="0" fontId="15" fillId="9" borderId="1" xfId="6" applyFont="1" applyFill="1" applyBorder="1" applyAlignment="1">
      <alignment horizontal="left" vertical="top" wrapText="1"/>
    </xf>
    <xf numFmtId="0" fontId="15" fillId="6" borderId="1" xfId="6" applyFont="1" applyFill="1" applyBorder="1" applyAlignment="1">
      <alignment horizontal="left" vertical="top" wrapText="1"/>
    </xf>
    <xf numFmtId="0" fontId="16" fillId="0" borderId="1" xfId="6" applyFont="1" applyBorder="1" applyAlignment="1">
      <alignment horizontal="left" vertical="top" wrapText="1"/>
    </xf>
    <xf numFmtId="0" fontId="16" fillId="9" borderId="1" xfId="6" applyFont="1" applyFill="1" applyBorder="1" applyAlignment="1">
      <alignment horizontal="left" vertical="top" wrapText="1"/>
    </xf>
    <xf numFmtId="0" fontId="13" fillId="0" borderId="1" xfId="5" applyFont="1" applyBorder="1" applyAlignment="1">
      <alignment horizontal="left" vertical="top" wrapText="1"/>
    </xf>
    <xf numFmtId="0" fontId="16" fillId="0" borderId="1" xfId="5" applyFont="1" applyBorder="1" applyAlignment="1">
      <alignment horizontal="left" vertical="top" wrapText="1"/>
    </xf>
    <xf numFmtId="0" fontId="17" fillId="7" borderId="1" xfId="5" applyFont="1" applyFill="1" applyBorder="1" applyAlignment="1">
      <alignment horizontal="left" vertical="top" wrapText="1"/>
    </xf>
    <xf numFmtId="0" fontId="18" fillId="0" borderId="1" xfId="5" applyFont="1" applyBorder="1" applyAlignment="1">
      <alignment horizontal="left" vertical="top" wrapText="1"/>
    </xf>
    <xf numFmtId="0" fontId="19" fillId="6" borderId="1" xfId="6" applyFont="1" applyFill="1" applyBorder="1" applyAlignment="1">
      <alignment horizontal="left" vertical="top" wrapText="1"/>
    </xf>
    <xf numFmtId="0" fontId="20" fillId="0" borderId="1" xfId="6" applyFont="1" applyBorder="1" applyAlignment="1">
      <alignment horizontal="left" vertical="top" wrapText="1"/>
    </xf>
    <xf numFmtId="0" fontId="16" fillId="0" borderId="1" xfId="5" applyFont="1" applyBorder="1" applyAlignment="1">
      <alignment vertical="top" wrapText="1"/>
    </xf>
    <xf numFmtId="0" fontId="16" fillId="8" borderId="1" xfId="6" applyFont="1" applyFill="1" applyBorder="1" applyAlignment="1">
      <alignment horizontal="left" vertical="top" wrapText="1"/>
    </xf>
    <xf numFmtId="0" fontId="15" fillId="6" borderId="1" xfId="5" applyFont="1" applyFill="1" applyBorder="1" applyAlignment="1">
      <alignment horizontal="left" vertical="top" wrapText="1"/>
    </xf>
    <xf numFmtId="0" fontId="10" fillId="0" borderId="1" xfId="5" applyBorder="1"/>
    <xf numFmtId="0" fontId="10" fillId="0" borderId="1" xfId="5" applyBorder="1" applyAlignment="1">
      <alignment wrapText="1"/>
    </xf>
    <xf numFmtId="0" fontId="22" fillId="3" borderId="1" xfId="5" applyFont="1" applyFill="1" applyBorder="1" applyAlignment="1">
      <alignment horizontal="center" vertical="center" wrapText="1"/>
    </xf>
    <xf numFmtId="0" fontId="22" fillId="3" borderId="1" xfId="5" applyFont="1" applyFill="1" applyBorder="1" applyAlignment="1">
      <alignment horizontal="center" vertical="center"/>
    </xf>
    <xf numFmtId="0" fontId="10" fillId="3" borderId="1" xfId="5" applyFill="1" applyBorder="1" applyAlignment="1">
      <alignment horizontal="center" vertical="center"/>
    </xf>
    <xf numFmtId="0" fontId="10" fillId="0" borderId="1" xfId="5" applyBorder="1" applyAlignment="1">
      <alignment horizontal="left" vertical="top" wrapText="1"/>
    </xf>
    <xf numFmtId="0" fontId="10" fillId="0" borderId="1" xfId="5" applyBorder="1" applyAlignment="1">
      <alignment horizontal="left" vertical="top"/>
    </xf>
    <xf numFmtId="0" fontId="23" fillId="0" borderId="1" xfId="5" applyFont="1" applyBorder="1" applyAlignment="1">
      <alignment vertical="center"/>
    </xf>
    <xf numFmtId="0" fontId="24" fillId="0" borderId="1" xfId="5" applyFont="1" applyBorder="1" applyAlignment="1">
      <alignment vertical="center"/>
    </xf>
    <xf numFmtId="0" fontId="27" fillId="3" borderId="1" xfId="0" applyFont="1" applyFill="1" applyBorder="1">
      <alignment vertical="center"/>
    </xf>
    <xf numFmtId="0" fontId="28" fillId="0" borderId="1" xfId="0" applyFont="1" applyBorder="1">
      <alignment vertical="center"/>
    </xf>
    <xf numFmtId="0" fontId="10" fillId="3" borderId="1" xfId="5" applyFill="1" applyBorder="1" applyAlignment="1">
      <alignment vertical="center"/>
    </xf>
    <xf numFmtId="177" fontId="10" fillId="0" borderId="1" xfId="5" applyNumberFormat="1" applyBorder="1"/>
    <xf numFmtId="0" fontId="0" fillId="0" borderId="1" xfId="5" applyFont="1" applyBorder="1"/>
    <xf numFmtId="0" fontId="5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left" vertical="center" wrapText="1"/>
      <protection locked="0"/>
    </xf>
  </cellXfs>
  <cellStyles count="9">
    <cellStyle name="Currency_Input" xfId="2" xr:uid="{00000000-0005-0000-0000-000000000000}"/>
    <cellStyle name="Normal 2" xfId="6" xr:uid="{2914A23F-692B-4DF1-90E8-3948D5DF025D}"/>
    <cellStyle name="Text_Final" xfId="1" xr:uid="{00000000-0005-0000-0000-000001000000}"/>
    <cellStyle name="常规" xfId="0" builtinId="0"/>
    <cellStyle name="常规 2" xfId="3" xr:uid="{4CB9CEA3-F270-466D-B19C-F2219008ECB3}"/>
    <cellStyle name="常规 3" xfId="5" xr:uid="{FBBC2983-87BC-4BC6-935D-6919C65F77D4}"/>
    <cellStyle name="超链接 2" xfId="4" xr:uid="{D03A6960-B109-408B-8FA3-D7EBA3F7EB27}"/>
    <cellStyle name="超链接 3" xfId="8" xr:uid="{DA4D3E7B-36A9-4CA5-9FE7-55F05A427A31}"/>
    <cellStyle name="千位分隔" xfId="7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5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Q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O2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C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A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2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rd.gov.hk/" TargetMode="External"/><Relationship Id="rId1" Type="http://schemas.openxmlformats.org/officeDocument/2006/relationships/hyperlink" Target="http://www.ird.gov.hk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31FC3-96FE-421B-86C7-2E5A1B8EA51B}">
  <sheetPr>
    <pageSetUpPr fitToPage="1"/>
  </sheetPr>
  <dimension ref="A1:Y605"/>
  <sheetViews>
    <sheetView topLeftCell="B4" zoomScaleNormal="100" zoomScaleSheetLayoutView="85" workbookViewId="0">
      <selection activeCell="D5" sqref="D5"/>
    </sheetView>
  </sheetViews>
  <sheetFormatPr defaultColWidth="63.59765625" defaultRowHeight="13.9"/>
  <cols>
    <col min="1" max="1" width="64.53125" style="64" customWidth="1"/>
    <col min="2" max="2" width="44.265625" style="64" customWidth="1"/>
    <col min="3" max="3" width="15.06640625" customWidth="1"/>
    <col min="26" max="16384" width="63.59765625" style="61"/>
  </cols>
  <sheetData>
    <row r="1" spans="1:25">
      <c r="A1" s="69" t="s">
        <v>913</v>
      </c>
      <c r="B1" s="48" t="s">
        <v>348</v>
      </c>
      <c r="C1" s="48" t="s">
        <v>1806</v>
      </c>
    </row>
    <row r="2" spans="1:25" s="62" customFormat="1">
      <c r="A2" s="70" t="s">
        <v>1793</v>
      </c>
      <c r="B2" s="71"/>
      <c r="C2" s="49">
        <f>_xlfn.XLOOKUP(B2,__TC_Taxonomy_Core!A:A,__TC_Taxonomy_Core!M:M,"")</f>
        <v>0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>
      <c r="A3" s="72" t="s">
        <v>1794</v>
      </c>
      <c r="B3" s="71"/>
      <c r="C3" s="49">
        <f>_xlfn.XLOOKUP(B3,__TC_Taxonomy_Core!A:A,__TC_Taxonomy_Core!M:M,"")</f>
        <v>0</v>
      </c>
    </row>
    <row r="4" spans="1:25">
      <c r="A4" s="73" t="s">
        <v>914</v>
      </c>
      <c r="B4" s="74" t="s">
        <v>479</v>
      </c>
      <c r="C4" s="49">
        <f>_xlfn.XLOOKUP(B4,__TC_Taxonomy_Core!A:A,__TC_Taxonomy_Core!M:M,"")</f>
        <v>0</v>
      </c>
    </row>
    <row r="5" spans="1:25">
      <c r="A5" s="75" t="s">
        <v>915</v>
      </c>
      <c r="B5" s="74" t="s">
        <v>480</v>
      </c>
      <c r="C5" s="49">
        <f>_xlfn.XLOOKUP(B5,__TC_Taxonomy_Core!A:A,__TC_Taxonomy_Core!M:M,"")</f>
        <v>0</v>
      </c>
    </row>
    <row r="6" spans="1:25">
      <c r="A6" s="75" t="s">
        <v>916</v>
      </c>
      <c r="B6" s="74" t="s">
        <v>481</v>
      </c>
      <c r="C6" s="49">
        <f>_xlfn.XLOOKUP(B6,__TC_Taxonomy_Core!A:A,__TC_Taxonomy_Core!M:M,"")</f>
        <v>0</v>
      </c>
    </row>
    <row r="7" spans="1:25">
      <c r="A7" s="75" t="s">
        <v>917</v>
      </c>
      <c r="B7" s="74" t="s">
        <v>355</v>
      </c>
      <c r="C7" s="49">
        <f>_xlfn.XLOOKUP(B7,__TC_Taxonomy_Core!A:A,__TC_Taxonomy_Core!M:M,"")</f>
        <v>0</v>
      </c>
    </row>
    <row r="8" spans="1:25" s="63" customFormat="1">
      <c r="A8" s="76" t="s">
        <v>918</v>
      </c>
      <c r="B8" s="74" t="s">
        <v>482</v>
      </c>
      <c r="C8" s="49">
        <f>_xlfn.XLOOKUP(B8,__TC_Taxonomy_Core!A:A,__TC_Taxonomy_Core!M:M,"")</f>
        <v>0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</row>
    <row r="9" spans="1:25" s="63" customFormat="1">
      <c r="A9" s="76" t="s">
        <v>919</v>
      </c>
      <c r="B9" s="74" t="s">
        <v>483</v>
      </c>
      <c r="C9" s="49">
        <f>_xlfn.XLOOKUP(B9,__TC_Taxonomy_Core!A:A,__TC_Taxonomy_Core!M:M,"")</f>
        <v>1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1:25" s="63" customFormat="1">
      <c r="A10" s="76" t="s">
        <v>920</v>
      </c>
      <c r="B10" s="74" t="s">
        <v>484</v>
      </c>
      <c r="C10" s="49">
        <f>_xlfn.XLOOKUP(B10,__TC_Taxonomy_Core!A:A,__TC_Taxonomy_Core!M:M,"")</f>
        <v>0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1:25" s="63" customFormat="1">
      <c r="A11" s="76" t="s">
        <v>921</v>
      </c>
      <c r="B11" s="74" t="s">
        <v>485</v>
      </c>
      <c r="C11" s="49">
        <f>_xlfn.XLOOKUP(B11,__TC_Taxonomy_Core!A:A,__TC_Taxonomy_Core!M:M,"")</f>
        <v>0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 spans="1:25" s="63" customFormat="1">
      <c r="A12" s="76" t="s">
        <v>922</v>
      </c>
      <c r="B12" s="74" t="s">
        <v>486</v>
      </c>
      <c r="C12" s="49">
        <f>_xlfn.XLOOKUP(B12,__TC_Taxonomy_Core!A:A,__TC_Taxonomy_Core!M:M,"")</f>
        <v>0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</row>
    <row r="13" spans="1:25" s="63" customFormat="1">
      <c r="A13" s="76" t="s">
        <v>923</v>
      </c>
      <c r="B13" s="74" t="s">
        <v>487</v>
      </c>
      <c r="C13" s="49">
        <f>_xlfn.XLOOKUP(B13,__TC_Taxonomy_Core!A:A,__TC_Taxonomy_Core!M:M,"")</f>
        <v>1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</row>
    <row r="14" spans="1:25" s="63" customFormat="1">
      <c r="A14" s="76" t="s">
        <v>924</v>
      </c>
      <c r="B14" s="74" t="s">
        <v>488</v>
      </c>
      <c r="C14" s="49">
        <f>_xlfn.XLOOKUP(B14,__TC_Taxonomy_Core!A:A,__TC_Taxonomy_Core!M:M,"")</f>
        <v>0</v>
      </c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 s="63" customFormat="1">
      <c r="A15" s="76" t="s">
        <v>925</v>
      </c>
      <c r="B15" s="74" t="s">
        <v>489</v>
      </c>
      <c r="C15" s="49">
        <f>_xlfn.XLOOKUP(B15,__TC_Taxonomy_Core!A:A,__TC_Taxonomy_Core!M:M,"")</f>
        <v>0</v>
      </c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1:25" s="63" customFormat="1">
      <c r="A16" s="76" t="s">
        <v>926</v>
      </c>
      <c r="B16" s="74" t="s">
        <v>490</v>
      </c>
      <c r="C16" s="49">
        <f>_xlfn.XLOOKUP(B16,__TC_Taxonomy_Core!A:A,__TC_Taxonomy_Core!M:M,"")</f>
        <v>-1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1:25" s="63" customFormat="1" ht="26.25">
      <c r="A17" s="76" t="s">
        <v>927</v>
      </c>
      <c r="B17" s="74" t="s">
        <v>491</v>
      </c>
      <c r="C17" s="49">
        <f>_xlfn.XLOOKUP(B17,__TC_Taxonomy_Core!A:A,__TC_Taxonomy_Core!M:M,"")</f>
        <v>0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 s="63" customFormat="1">
      <c r="A18" s="76" t="s">
        <v>928</v>
      </c>
      <c r="B18" s="74" t="s">
        <v>492</v>
      </c>
      <c r="C18" s="49">
        <f>_xlfn.XLOOKUP(B18,__TC_Taxonomy_Core!A:A,__TC_Taxonomy_Core!M:M,"")</f>
        <v>-1</v>
      </c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 s="75" t="s">
        <v>929</v>
      </c>
      <c r="B19" s="74" t="s">
        <v>493</v>
      </c>
      <c r="C19" s="49">
        <f>_xlfn.XLOOKUP(B19,__TC_Taxonomy_Core!A:A,__TC_Taxonomy_Core!M:M,"")</f>
        <v>0</v>
      </c>
    </row>
    <row r="20" spans="1:25">
      <c r="A20" s="75" t="s">
        <v>930</v>
      </c>
      <c r="B20" s="74" t="s">
        <v>494</v>
      </c>
      <c r="C20" s="49">
        <f>_xlfn.XLOOKUP(B20,__TC_Taxonomy_Core!A:A,__TC_Taxonomy_Core!M:M,"")</f>
        <v>1</v>
      </c>
    </row>
    <row r="21" spans="1:25">
      <c r="A21" s="75" t="s">
        <v>931</v>
      </c>
      <c r="B21" s="74" t="s">
        <v>495</v>
      </c>
      <c r="C21" s="49">
        <f>_xlfn.XLOOKUP(B21,__TC_Taxonomy_Core!A:A,__TC_Taxonomy_Core!M:M,"")</f>
        <v>1</v>
      </c>
    </row>
    <row r="22" spans="1:25">
      <c r="A22" s="75" t="s">
        <v>932</v>
      </c>
      <c r="B22" s="74" t="s">
        <v>496</v>
      </c>
      <c r="C22" s="49">
        <f>_xlfn.XLOOKUP(B22,__TC_Taxonomy_Core!A:A,__TC_Taxonomy_Core!M:M,"")</f>
        <v>1</v>
      </c>
    </row>
    <row r="23" spans="1:25">
      <c r="A23" s="75" t="s">
        <v>933</v>
      </c>
      <c r="B23" s="74" t="s">
        <v>497</v>
      </c>
      <c r="C23" s="49">
        <f>_xlfn.XLOOKUP(B23,__TC_Taxonomy_Core!A:A,__TC_Taxonomy_Core!M:M,"")</f>
        <v>0</v>
      </c>
    </row>
    <row r="24" spans="1:25" s="63" customFormat="1">
      <c r="A24" s="76" t="s">
        <v>934</v>
      </c>
      <c r="B24" s="74" t="s">
        <v>498</v>
      </c>
      <c r="C24" s="49">
        <f>_xlfn.XLOOKUP(B24,__TC_Taxonomy_Core!A:A,__TC_Taxonomy_Core!M:M,"")</f>
        <v>0</v>
      </c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 s="75" t="s">
        <v>935</v>
      </c>
      <c r="B25" s="74" t="s">
        <v>499</v>
      </c>
      <c r="C25" s="49">
        <f>_xlfn.XLOOKUP(B25,__TC_Taxonomy_Core!A:A,__TC_Taxonomy_Core!M:M,"")</f>
        <v>1</v>
      </c>
    </row>
    <row r="26" spans="1:25" ht="31.5" customHeight="1">
      <c r="A26" s="75" t="s">
        <v>936</v>
      </c>
      <c r="B26" s="74" t="s">
        <v>500</v>
      </c>
      <c r="C26" s="49">
        <f>_xlfn.XLOOKUP(B26,__TC_Taxonomy_Core!A:A,__TC_Taxonomy_Core!M:M,"")</f>
        <v>1</v>
      </c>
    </row>
    <row r="27" spans="1:25">
      <c r="A27" s="77" t="s">
        <v>937</v>
      </c>
      <c r="B27" s="74" t="s">
        <v>25</v>
      </c>
      <c r="C27" s="49" t="str">
        <f>_xlfn.XLOOKUP(B27,__TC_Taxonomy_Core!A:A,__TC_Taxonomy_Core!M:M,"")</f>
        <v/>
      </c>
    </row>
    <row r="28" spans="1:25">
      <c r="A28" s="72" t="s">
        <v>938</v>
      </c>
      <c r="B28" s="74" t="s">
        <v>25</v>
      </c>
      <c r="C28" s="49" t="str">
        <f>_xlfn.XLOOKUP(B28,__TC_Taxonomy_Core!A:A,__TC_Taxonomy_Core!M:M,"")</f>
        <v/>
      </c>
    </row>
    <row r="29" spans="1:25">
      <c r="A29" s="72" t="s">
        <v>939</v>
      </c>
      <c r="B29" s="74" t="s">
        <v>25</v>
      </c>
      <c r="C29" s="49" t="str">
        <f>_xlfn.XLOOKUP(B29,__TC_Taxonomy_Core!A:A,__TC_Taxonomy_Core!M:M,"")</f>
        <v/>
      </c>
    </row>
    <row r="30" spans="1:25">
      <c r="A30" s="73" t="s">
        <v>940</v>
      </c>
      <c r="B30" s="74" t="s">
        <v>563</v>
      </c>
      <c r="C30" s="49">
        <f>_xlfn.XLOOKUP(B30,__TC_Taxonomy_Core!A:A,__TC_Taxonomy_Core!M:M,"")</f>
        <v>1</v>
      </c>
    </row>
    <row r="31" spans="1:25">
      <c r="A31" s="78" t="s">
        <v>941</v>
      </c>
      <c r="B31" s="74" t="s">
        <v>564</v>
      </c>
      <c r="C31" s="49">
        <f>_xlfn.XLOOKUP(B31,__TC_Taxonomy_Core!A:A,__TC_Taxonomy_Core!M:M,"")</f>
        <v>1</v>
      </c>
    </row>
    <row r="32" spans="1:25">
      <c r="A32" s="78" t="s">
        <v>942</v>
      </c>
      <c r="B32" s="74" t="s">
        <v>557</v>
      </c>
      <c r="C32" s="49">
        <f>_xlfn.XLOOKUP(B32,__TC_Taxonomy_Core!A:A,__TC_Taxonomy_Core!M:M,"")</f>
        <v>1</v>
      </c>
    </row>
    <row r="33" spans="1:25">
      <c r="A33" s="76" t="s">
        <v>943</v>
      </c>
      <c r="B33" s="74" t="s">
        <v>511</v>
      </c>
      <c r="C33" s="49">
        <f>_xlfn.XLOOKUP(B33,__TC_Taxonomy_Core!A:A,__TC_Taxonomy_Core!M:M,"")</f>
        <v>1</v>
      </c>
    </row>
    <row r="34" spans="1:25">
      <c r="A34" s="78" t="s">
        <v>944</v>
      </c>
      <c r="B34" s="74" t="s">
        <v>853</v>
      </c>
      <c r="C34" s="49">
        <f>_xlfn.XLOOKUP(B34,__TC_Taxonomy_Core!A:A,__TC_Taxonomy_Core!M:M,"")</f>
        <v>1</v>
      </c>
    </row>
    <row r="35" spans="1:25">
      <c r="A35" s="78" t="s">
        <v>945</v>
      </c>
      <c r="B35" s="74" t="s">
        <v>851</v>
      </c>
      <c r="C35" s="49">
        <f>_xlfn.XLOOKUP(B35,__TC_Taxonomy_Core!A:A,__TC_Taxonomy_Core!M:M,"")</f>
        <v>1</v>
      </c>
    </row>
    <row r="36" spans="1:25">
      <c r="A36" s="78" t="s">
        <v>946</v>
      </c>
      <c r="B36" s="74" t="s">
        <v>854</v>
      </c>
      <c r="C36" s="49">
        <f>_xlfn.XLOOKUP(B36,__TC_Taxonomy_Core!A:A,__TC_Taxonomy_Core!M:M,"")</f>
        <v>1</v>
      </c>
    </row>
    <row r="37" spans="1:25" s="63" customFormat="1">
      <c r="A37" s="76" t="s">
        <v>947</v>
      </c>
      <c r="B37" s="74" t="s">
        <v>516</v>
      </c>
      <c r="C37" s="49">
        <f>_xlfn.XLOOKUP(B37,__TC_Taxonomy_Core!A:A,__TC_Taxonomy_Core!M:M,"")</f>
        <v>1</v>
      </c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 s="63" customFormat="1">
      <c r="A38" s="76" t="s">
        <v>948</v>
      </c>
      <c r="B38" s="74" t="s">
        <v>852</v>
      </c>
      <c r="C38" s="49">
        <f>_xlfn.XLOOKUP(B38,__TC_Taxonomy_Core!A:A,__TC_Taxonomy_Core!M:M,"")</f>
        <v>1</v>
      </c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 s="63" customFormat="1">
      <c r="A39" s="76" t="s">
        <v>949</v>
      </c>
      <c r="B39" s="74" t="s">
        <v>565</v>
      </c>
      <c r="C39" s="49">
        <f>_xlfn.XLOOKUP(B39,__TC_Taxonomy_Core!A:A,__TC_Taxonomy_Core!M:M,"")</f>
        <v>1</v>
      </c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 s="63" customFormat="1">
      <c r="A40" s="76" t="s">
        <v>950</v>
      </c>
      <c r="B40" s="74" t="s">
        <v>566</v>
      </c>
      <c r="C40" s="49">
        <f>_xlfn.XLOOKUP(B40,__TC_Taxonomy_Core!A:A,__TC_Taxonomy_Core!M:M,"")</f>
        <v>1</v>
      </c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 s="63" customFormat="1">
      <c r="A41" s="72" t="s">
        <v>951</v>
      </c>
      <c r="B41" s="74" t="s">
        <v>25</v>
      </c>
      <c r="C41" s="49" t="str">
        <f>_xlfn.XLOOKUP(B41,__TC_Taxonomy_Core!A:A,__TC_Taxonomy_Core!M:M,"")</f>
        <v/>
      </c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 s="63" customFormat="1">
      <c r="A42" s="76" t="s">
        <v>952</v>
      </c>
      <c r="B42" s="74" t="s">
        <v>592</v>
      </c>
      <c r="C42" s="49">
        <f>_xlfn.XLOOKUP(B42,__TC_Taxonomy_Core!A:A,__TC_Taxonomy_Core!M:M,"")</f>
        <v>1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 s="78" t="s">
        <v>953</v>
      </c>
      <c r="B43" s="74" t="s">
        <v>829</v>
      </c>
      <c r="C43" s="49">
        <f>_xlfn.XLOOKUP(B43,__TC_Taxonomy_Core!A:A,__TC_Taxonomy_Core!M:M,"")</f>
        <v>1</v>
      </c>
    </row>
    <row r="44" spans="1:25">
      <c r="A44" s="78" t="s">
        <v>954</v>
      </c>
      <c r="B44" s="74" t="s">
        <v>515</v>
      </c>
      <c r="C44" s="49">
        <f>_xlfn.XLOOKUP(B44,__TC_Taxonomy_Core!A:A,__TC_Taxonomy_Core!M:M,"")</f>
        <v>1</v>
      </c>
    </row>
    <row r="45" spans="1:25">
      <c r="A45" s="78" t="s">
        <v>955</v>
      </c>
      <c r="B45" s="74" t="s">
        <v>567</v>
      </c>
      <c r="C45" s="49">
        <f>_xlfn.XLOOKUP(B45,__TC_Taxonomy_Core!A:A,__TC_Taxonomy_Core!M:M,"")</f>
        <v>1</v>
      </c>
    </row>
    <row r="46" spans="1:25">
      <c r="A46" s="78" t="s">
        <v>956</v>
      </c>
      <c r="B46" s="74" t="s">
        <v>568</v>
      </c>
      <c r="C46" s="49">
        <f>_xlfn.XLOOKUP(B46,__TC_Taxonomy_Core!A:A,__TC_Taxonomy_Core!M:M,"")</f>
        <v>1</v>
      </c>
    </row>
    <row r="47" spans="1:25">
      <c r="A47" s="76" t="s">
        <v>957</v>
      </c>
      <c r="B47" s="74" t="s">
        <v>502</v>
      </c>
      <c r="C47" s="49">
        <f>_xlfn.XLOOKUP(B47,__TC_Taxonomy_Core!A:A,__TC_Taxonomy_Core!M:M,"")</f>
        <v>1</v>
      </c>
    </row>
    <row r="48" spans="1:25">
      <c r="A48" s="78" t="s">
        <v>958</v>
      </c>
      <c r="B48" s="74" t="s">
        <v>569</v>
      </c>
      <c r="C48" s="49">
        <f>_xlfn.XLOOKUP(B48,__TC_Taxonomy_Core!A:A,__TC_Taxonomy_Core!M:M,"")</f>
        <v>1</v>
      </c>
    </row>
    <row r="49" spans="1:25">
      <c r="A49" s="78" t="s">
        <v>959</v>
      </c>
      <c r="B49" s="74" t="s">
        <v>570</v>
      </c>
      <c r="C49" s="49">
        <f>_xlfn.XLOOKUP(B49,__TC_Taxonomy_Core!A:A,__TC_Taxonomy_Core!M:M,"")</f>
        <v>1</v>
      </c>
    </row>
    <row r="50" spans="1:25" ht="26.25">
      <c r="A50" s="78" t="s">
        <v>960</v>
      </c>
      <c r="B50" s="74" t="s">
        <v>501</v>
      </c>
      <c r="C50" s="49">
        <f>_xlfn.XLOOKUP(B50,__TC_Taxonomy_Core!A:A,__TC_Taxonomy_Core!M:M,"")</f>
        <v>1</v>
      </c>
    </row>
    <row r="51" spans="1:25">
      <c r="A51" s="72" t="s">
        <v>961</v>
      </c>
      <c r="B51" s="74" t="s">
        <v>25</v>
      </c>
      <c r="C51" s="49" t="str">
        <f>_xlfn.XLOOKUP(B51,__TC_Taxonomy_Core!A:A,__TC_Taxonomy_Core!M:M,"")</f>
        <v/>
      </c>
    </row>
    <row r="52" spans="1:25" s="63" customFormat="1">
      <c r="A52" s="73" t="s">
        <v>962</v>
      </c>
      <c r="B52" s="74" t="s">
        <v>517</v>
      </c>
      <c r="C52" s="49">
        <f>_xlfn.XLOOKUP(B52,__TC_Taxonomy_Core!A:A,__TC_Taxonomy_Core!M:M,"")</f>
        <v>1</v>
      </c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 s="78" t="s">
        <v>963</v>
      </c>
      <c r="B53" s="74" t="s">
        <v>574</v>
      </c>
      <c r="C53" s="49">
        <f>_xlfn.XLOOKUP(B53,__TC_Taxonomy_Core!A:A,__TC_Taxonomy_Core!M:M,"")</f>
        <v>1</v>
      </c>
    </row>
    <row r="54" spans="1:25">
      <c r="A54" s="78" t="s">
        <v>964</v>
      </c>
      <c r="B54" s="74" t="s">
        <v>368</v>
      </c>
      <c r="C54" s="49">
        <f>_xlfn.XLOOKUP(B54,__TC_Taxonomy_Core!A:A,__TC_Taxonomy_Core!M:M,"")</f>
        <v>1</v>
      </c>
    </row>
    <row r="55" spans="1:25">
      <c r="A55" s="78" t="s">
        <v>965</v>
      </c>
      <c r="B55" s="74" t="s">
        <v>575</v>
      </c>
      <c r="C55" s="49">
        <f>_xlfn.XLOOKUP(B55,__TC_Taxonomy_Core!A:A,__TC_Taxonomy_Core!M:M,"")</f>
        <v>1</v>
      </c>
    </row>
    <row r="56" spans="1:25">
      <c r="A56" s="78" t="s">
        <v>966</v>
      </c>
      <c r="B56" s="74" t="s">
        <v>576</v>
      </c>
      <c r="C56" s="49">
        <f>_xlfn.XLOOKUP(B56,__TC_Taxonomy_Core!A:A,__TC_Taxonomy_Core!M:M,"")</f>
        <v>1</v>
      </c>
    </row>
    <row r="57" spans="1:25">
      <c r="A57" s="78" t="s">
        <v>967</v>
      </c>
      <c r="B57" s="74" t="s">
        <v>560</v>
      </c>
      <c r="C57" s="49">
        <f>_xlfn.XLOOKUP(B57,__TC_Taxonomy_Core!A:A,__TC_Taxonomy_Core!M:M,"")</f>
        <v>1</v>
      </c>
    </row>
    <row r="58" spans="1:25">
      <c r="A58" s="78" t="s">
        <v>968</v>
      </c>
      <c r="B58" s="74" t="s">
        <v>824</v>
      </c>
      <c r="C58" s="49">
        <f>_xlfn.XLOOKUP(B58,__TC_Taxonomy_Core!A:A,__TC_Taxonomy_Core!M:M,"")</f>
        <v>1</v>
      </c>
    </row>
    <row r="59" spans="1:25">
      <c r="A59" s="78" t="s">
        <v>969</v>
      </c>
      <c r="B59" s="74" t="s">
        <v>823</v>
      </c>
      <c r="C59" s="49">
        <f>_xlfn.XLOOKUP(B59,__TC_Taxonomy_Core!A:A,__TC_Taxonomy_Core!M:M,"")</f>
        <v>1</v>
      </c>
    </row>
    <row r="60" spans="1:25">
      <c r="A60" s="78" t="s">
        <v>970</v>
      </c>
      <c r="B60" s="74" t="s">
        <v>825</v>
      </c>
      <c r="C60" s="49">
        <f>_xlfn.XLOOKUP(B60,__TC_Taxonomy_Core!A:A,__TC_Taxonomy_Core!M:M,"")</f>
        <v>1</v>
      </c>
    </row>
    <row r="61" spans="1:25">
      <c r="A61" s="78" t="s">
        <v>971</v>
      </c>
      <c r="B61" s="74" t="s">
        <v>518</v>
      </c>
      <c r="C61" s="49">
        <f>_xlfn.XLOOKUP(B61,__TC_Taxonomy_Core!A:A,__TC_Taxonomy_Core!M:M,"")</f>
        <v>1</v>
      </c>
    </row>
    <row r="62" spans="1:25">
      <c r="A62" s="78" t="s">
        <v>972</v>
      </c>
      <c r="B62" s="74" t="s">
        <v>505</v>
      </c>
      <c r="C62" s="49">
        <f>_xlfn.XLOOKUP(B62,__TC_Taxonomy_Core!A:A,__TC_Taxonomy_Core!M:M,"")</f>
        <v>1</v>
      </c>
    </row>
    <row r="63" spans="1:25">
      <c r="A63" s="78" t="s">
        <v>973</v>
      </c>
      <c r="B63" s="74" t="s">
        <v>509</v>
      </c>
      <c r="C63" s="49">
        <f>_xlfn.XLOOKUP(B63,__TC_Taxonomy_Core!A:A,__TC_Taxonomy_Core!M:M,"")</f>
        <v>1</v>
      </c>
    </row>
    <row r="64" spans="1:25">
      <c r="A64" s="78" t="s">
        <v>974</v>
      </c>
      <c r="B64" s="74" t="s">
        <v>512</v>
      </c>
      <c r="C64" s="49">
        <f>_xlfn.XLOOKUP(B64,__TC_Taxonomy_Core!A:A,__TC_Taxonomy_Core!M:M,"")</f>
        <v>1</v>
      </c>
    </row>
    <row r="65" spans="1:3" ht="26.25">
      <c r="A65" s="78" t="s">
        <v>975</v>
      </c>
      <c r="B65" s="74" t="s">
        <v>507</v>
      </c>
      <c r="C65" s="49">
        <f>_xlfn.XLOOKUP(B65,__TC_Taxonomy_Core!A:A,__TC_Taxonomy_Core!M:M,"")</f>
        <v>1</v>
      </c>
    </row>
    <row r="66" spans="1:3">
      <c r="A66" s="78" t="s">
        <v>976</v>
      </c>
      <c r="B66" s="74" t="s">
        <v>577</v>
      </c>
      <c r="C66" s="49">
        <f>_xlfn.XLOOKUP(B66,__TC_Taxonomy_Core!A:A,__TC_Taxonomy_Core!M:M,"")</f>
        <v>1</v>
      </c>
    </row>
    <row r="67" spans="1:3">
      <c r="A67" s="78" t="s">
        <v>977</v>
      </c>
      <c r="B67" s="74" t="s">
        <v>578</v>
      </c>
      <c r="C67" s="49">
        <f>_xlfn.XLOOKUP(B67,__TC_Taxonomy_Core!A:A,__TC_Taxonomy_Core!M:M,"")</f>
        <v>1</v>
      </c>
    </row>
    <row r="68" spans="1:3">
      <c r="A68" s="78" t="s">
        <v>978</v>
      </c>
      <c r="B68" s="74" t="s">
        <v>579</v>
      </c>
      <c r="C68" s="49">
        <f>_xlfn.XLOOKUP(B68,__TC_Taxonomy_Core!A:A,__TC_Taxonomy_Core!M:M,"")</f>
        <v>1</v>
      </c>
    </row>
    <row r="69" spans="1:3">
      <c r="A69" s="78" t="s">
        <v>979</v>
      </c>
      <c r="B69" s="74" t="s">
        <v>580</v>
      </c>
      <c r="C69" s="49">
        <f>_xlfn.XLOOKUP(B69,__TC_Taxonomy_Core!A:A,__TC_Taxonomy_Core!M:M,"")</f>
        <v>1</v>
      </c>
    </row>
    <row r="70" spans="1:3" ht="26.25">
      <c r="A70" s="78" t="s">
        <v>980</v>
      </c>
      <c r="B70" s="74" t="s">
        <v>367</v>
      </c>
      <c r="C70" s="49">
        <f>_xlfn.XLOOKUP(B70,__TC_Taxonomy_Core!A:A,__TC_Taxonomy_Core!M:M,"")</f>
        <v>1</v>
      </c>
    </row>
    <row r="71" spans="1:3">
      <c r="A71" s="78" t="s">
        <v>981</v>
      </c>
      <c r="B71" s="74" t="s">
        <v>583</v>
      </c>
      <c r="C71" s="49">
        <f>_xlfn.XLOOKUP(B71,__TC_Taxonomy_Core!A:A,__TC_Taxonomy_Core!M:M,"")</f>
        <v>1</v>
      </c>
    </row>
    <row r="72" spans="1:3">
      <c r="A72" s="78" t="s">
        <v>982</v>
      </c>
      <c r="B72" s="74" t="s">
        <v>581</v>
      </c>
      <c r="C72" s="49">
        <f>_xlfn.XLOOKUP(B72,__TC_Taxonomy_Core!A:A,__TC_Taxonomy_Core!M:M,"")</f>
        <v>1</v>
      </c>
    </row>
    <row r="73" spans="1:3">
      <c r="A73" s="72" t="s">
        <v>983</v>
      </c>
      <c r="B73" s="74" t="s">
        <v>25</v>
      </c>
      <c r="C73" s="49" t="str">
        <f>_xlfn.XLOOKUP(B73,__TC_Taxonomy_Core!A:A,__TC_Taxonomy_Core!M:M,"")</f>
        <v/>
      </c>
    </row>
    <row r="74" spans="1:3">
      <c r="A74" s="78" t="s">
        <v>984</v>
      </c>
      <c r="B74" s="74" t="s">
        <v>510</v>
      </c>
      <c r="C74" s="49">
        <f>_xlfn.XLOOKUP(B74,__TC_Taxonomy_Core!A:A,__TC_Taxonomy_Core!M:M,"")</f>
        <v>1</v>
      </c>
    </row>
    <row r="75" spans="1:3">
      <c r="A75" s="78" t="s">
        <v>985</v>
      </c>
      <c r="B75" s="74" t="s">
        <v>506</v>
      </c>
      <c r="C75" s="49">
        <f>_xlfn.XLOOKUP(B75,__TC_Taxonomy_Core!A:A,__TC_Taxonomy_Core!M:M,"")</f>
        <v>1</v>
      </c>
    </row>
    <row r="76" spans="1:3">
      <c r="A76" s="78" t="s">
        <v>986</v>
      </c>
      <c r="B76" s="74" t="s">
        <v>503</v>
      </c>
      <c r="C76" s="49">
        <f>_xlfn.XLOOKUP(B76,__TC_Taxonomy_Core!A:A,__TC_Taxonomy_Core!M:M,"")</f>
        <v>1</v>
      </c>
    </row>
    <row r="77" spans="1:3">
      <c r="A77" s="78" t="s">
        <v>987</v>
      </c>
      <c r="B77" s="74" t="s">
        <v>513</v>
      </c>
      <c r="C77" s="49">
        <f>_xlfn.XLOOKUP(B77,__TC_Taxonomy_Core!A:A,__TC_Taxonomy_Core!M:M,"")</f>
        <v>1</v>
      </c>
    </row>
    <row r="78" spans="1:3">
      <c r="A78" s="78" t="s">
        <v>988</v>
      </c>
      <c r="B78" s="74" t="s">
        <v>514</v>
      </c>
      <c r="C78" s="49">
        <f>_xlfn.XLOOKUP(B78,__TC_Taxonomy_Core!A:A,__TC_Taxonomy_Core!M:M,"")</f>
        <v>1</v>
      </c>
    </row>
    <row r="79" spans="1:3" ht="26.25">
      <c r="A79" s="78" t="s">
        <v>989</v>
      </c>
      <c r="B79" s="74" t="s">
        <v>508</v>
      </c>
      <c r="C79" s="49">
        <f>_xlfn.XLOOKUP(B79,__TC_Taxonomy_Core!A:A,__TC_Taxonomy_Core!M:M,"")</f>
        <v>1</v>
      </c>
    </row>
    <row r="80" spans="1:3" ht="26.25">
      <c r="A80" s="78" t="s">
        <v>990</v>
      </c>
      <c r="B80" s="74" t="s">
        <v>893</v>
      </c>
      <c r="C80" s="49">
        <f>_xlfn.XLOOKUP(B80,__TC_Taxonomy_Core!A:A,__TC_Taxonomy_Core!M:M,"")</f>
        <v>1</v>
      </c>
    </row>
    <row r="81" spans="1:3">
      <c r="A81" s="79" t="s">
        <v>991</v>
      </c>
      <c r="B81" s="74" t="s">
        <v>25</v>
      </c>
      <c r="C81" s="49" t="str">
        <f>_xlfn.XLOOKUP(B81,__TC_Taxonomy_Core!A:A,__TC_Taxonomy_Core!M:M,"")</f>
        <v/>
      </c>
    </row>
    <row r="82" spans="1:3">
      <c r="A82" s="78" t="s">
        <v>992</v>
      </c>
      <c r="B82" s="74" t="s">
        <v>876</v>
      </c>
      <c r="C82" s="49">
        <f>_xlfn.XLOOKUP(B82,__TC_Taxonomy_Core!A:A,__TC_Taxonomy_Core!M:M,"")</f>
        <v>1</v>
      </c>
    </row>
    <row r="83" spans="1:3">
      <c r="A83" s="78" t="s">
        <v>993</v>
      </c>
      <c r="B83" s="74" t="s">
        <v>877</v>
      </c>
      <c r="C83" s="49">
        <f>_xlfn.XLOOKUP(B83,__TC_Taxonomy_Core!A:A,__TC_Taxonomy_Core!M:M,"")</f>
        <v>1</v>
      </c>
    </row>
    <row r="84" spans="1:3">
      <c r="A84" s="78" t="s">
        <v>994</v>
      </c>
      <c r="B84" s="74" t="s">
        <v>397</v>
      </c>
      <c r="C84" s="49">
        <f>_xlfn.XLOOKUP(B84,__TC_Taxonomy_Core!A:A,__TC_Taxonomy_Core!M:M,"")</f>
        <v>1</v>
      </c>
    </row>
    <row r="85" spans="1:3">
      <c r="A85" s="72" t="s">
        <v>995</v>
      </c>
      <c r="B85" s="74" t="s">
        <v>25</v>
      </c>
      <c r="C85" s="49" t="str">
        <f>_xlfn.XLOOKUP(B85,__TC_Taxonomy_Core!A:A,__TC_Taxonomy_Core!M:M,"")</f>
        <v/>
      </c>
    </row>
    <row r="86" spans="1:3">
      <c r="A86" s="78" t="s">
        <v>996</v>
      </c>
      <c r="B86" s="74" t="s">
        <v>833</v>
      </c>
      <c r="C86" s="49">
        <f>_xlfn.XLOOKUP(B86,__TC_Taxonomy_Core!A:A,__TC_Taxonomy_Core!M:M,"")</f>
        <v>1</v>
      </c>
    </row>
    <row r="87" spans="1:3">
      <c r="A87" s="78" t="s">
        <v>997</v>
      </c>
      <c r="B87" s="74" t="s">
        <v>834</v>
      </c>
      <c r="C87" s="49">
        <f>_xlfn.XLOOKUP(B87,__TC_Taxonomy_Core!A:A,__TC_Taxonomy_Core!M:M,"")</f>
        <v>1</v>
      </c>
    </row>
    <row r="88" spans="1:3" ht="26.25">
      <c r="A88" s="78" t="s">
        <v>998</v>
      </c>
      <c r="B88" s="74" t="s">
        <v>826</v>
      </c>
      <c r="C88" s="49">
        <f>_xlfn.XLOOKUP(B88,__TC_Taxonomy_Core!A:A,__TC_Taxonomy_Core!M:M,"")</f>
        <v>1</v>
      </c>
    </row>
    <row r="89" spans="1:3">
      <c r="A89" s="78" t="s">
        <v>999</v>
      </c>
      <c r="B89" s="74" t="s">
        <v>832</v>
      </c>
      <c r="C89" s="49">
        <f>_xlfn.XLOOKUP(B89,__TC_Taxonomy_Core!A:A,__TC_Taxonomy_Core!M:M,"")</f>
        <v>1</v>
      </c>
    </row>
    <row r="90" spans="1:3">
      <c r="A90" s="78" t="s">
        <v>1000</v>
      </c>
      <c r="B90" s="74" t="s">
        <v>827</v>
      </c>
      <c r="C90" s="49">
        <f>_xlfn.XLOOKUP(B90,__TC_Taxonomy_Core!A:A,__TC_Taxonomy_Core!M:M,"")</f>
        <v>1</v>
      </c>
    </row>
    <row r="91" spans="1:3">
      <c r="A91" s="78" t="s">
        <v>1001</v>
      </c>
      <c r="B91" s="74" t="s">
        <v>830</v>
      </c>
      <c r="C91" s="49">
        <f>_xlfn.XLOOKUP(B91,__TC_Taxonomy_Core!A:A,__TC_Taxonomy_Core!M:M,"")</f>
        <v>1</v>
      </c>
    </row>
    <row r="92" spans="1:3">
      <c r="A92" s="78" t="s">
        <v>1002</v>
      </c>
      <c r="B92" s="74" t="s">
        <v>831</v>
      </c>
      <c r="C92" s="49">
        <f>_xlfn.XLOOKUP(B92,__TC_Taxonomy_Core!A:A,__TC_Taxonomy_Core!M:M,"")</f>
        <v>1</v>
      </c>
    </row>
    <row r="93" spans="1:3">
      <c r="A93" s="78" t="s">
        <v>1003</v>
      </c>
      <c r="B93" s="74" t="s">
        <v>828</v>
      </c>
      <c r="C93" s="49">
        <f>_xlfn.XLOOKUP(B93,__TC_Taxonomy_Core!A:A,__TC_Taxonomy_Core!M:M,"")</f>
        <v>1</v>
      </c>
    </row>
    <row r="94" spans="1:3">
      <c r="A94" s="78" t="s">
        <v>1004</v>
      </c>
      <c r="B94" s="74" t="s">
        <v>584</v>
      </c>
      <c r="C94" s="49">
        <f>_xlfn.XLOOKUP(B94,__TC_Taxonomy_Core!A:A,__TC_Taxonomy_Core!M:M,"")</f>
        <v>1</v>
      </c>
    </row>
    <row r="95" spans="1:3">
      <c r="A95" s="78" t="s">
        <v>1005</v>
      </c>
      <c r="B95" s="74" t="s">
        <v>555</v>
      </c>
      <c r="C95" s="49">
        <f>_xlfn.XLOOKUP(B95,__TC_Taxonomy_Core!A:A,__TC_Taxonomy_Core!M:M,"")</f>
        <v>1</v>
      </c>
    </row>
    <row r="96" spans="1:3">
      <c r="A96" s="78" t="s">
        <v>1006</v>
      </c>
      <c r="B96" s="74" t="s">
        <v>433</v>
      </c>
      <c r="C96" s="49">
        <f>_xlfn.XLOOKUP(B96,__TC_Taxonomy_Core!A:A,__TC_Taxonomy_Core!M:M,"")</f>
        <v>0</v>
      </c>
    </row>
    <row r="97" spans="1:3">
      <c r="A97" s="78" t="s">
        <v>1007</v>
      </c>
      <c r="B97" s="74" t="s">
        <v>447</v>
      </c>
      <c r="C97" s="49">
        <f>_xlfn.XLOOKUP(B97,__TC_Taxonomy_Core!A:A,__TC_Taxonomy_Core!M:M,"")</f>
        <v>0</v>
      </c>
    </row>
    <row r="98" spans="1:3">
      <c r="A98" s="78" t="s">
        <v>1008</v>
      </c>
      <c r="B98" s="74" t="s">
        <v>556</v>
      </c>
      <c r="C98" s="49">
        <f>_xlfn.XLOOKUP(B98,__TC_Taxonomy_Core!A:A,__TC_Taxonomy_Core!M:M,"")</f>
        <v>1</v>
      </c>
    </row>
    <row r="99" spans="1:3">
      <c r="A99" s="78" t="s">
        <v>1009</v>
      </c>
      <c r="B99" s="74" t="s">
        <v>432</v>
      </c>
      <c r="C99" s="49">
        <f>_xlfn.XLOOKUP(B99,__TC_Taxonomy_Core!A:A,__TC_Taxonomy_Core!M:M,"")</f>
        <v>0</v>
      </c>
    </row>
    <row r="100" spans="1:3">
      <c r="A100" s="72" t="s">
        <v>1010</v>
      </c>
      <c r="B100" s="74" t="s">
        <v>25</v>
      </c>
      <c r="C100" s="49" t="str">
        <f>_xlfn.XLOOKUP(B100,__TC_Taxonomy_Core!A:A,__TC_Taxonomy_Core!M:M,"")</f>
        <v/>
      </c>
    </row>
    <row r="101" spans="1:3">
      <c r="A101" s="72" t="s">
        <v>1011</v>
      </c>
      <c r="B101" s="74" t="s">
        <v>25</v>
      </c>
      <c r="C101" s="49" t="str">
        <f>_xlfn.XLOOKUP(B101,__TC_Taxonomy_Core!A:A,__TC_Taxonomy_Core!M:M,"")</f>
        <v/>
      </c>
    </row>
    <row r="102" spans="1:3" ht="26.25">
      <c r="A102" s="78" t="s">
        <v>1012</v>
      </c>
      <c r="B102" s="74" t="s">
        <v>809</v>
      </c>
      <c r="C102" s="49">
        <f>_xlfn.XLOOKUP(B102,__TC_Taxonomy_Core!A:A,__TC_Taxonomy_Core!M:M,"")</f>
        <v>1</v>
      </c>
    </row>
    <row r="103" spans="1:3" ht="26.25">
      <c r="A103" s="78" t="s">
        <v>1013</v>
      </c>
      <c r="B103" s="74" t="s">
        <v>811</v>
      </c>
      <c r="C103" s="49">
        <f>_xlfn.XLOOKUP(B103,__TC_Taxonomy_Core!A:A,__TC_Taxonomy_Core!M:M,"")</f>
        <v>1</v>
      </c>
    </row>
    <row r="104" spans="1:3" ht="26.25">
      <c r="A104" s="78" t="s">
        <v>1014</v>
      </c>
      <c r="B104" s="74" t="s">
        <v>810</v>
      </c>
      <c r="C104" s="49">
        <f>_xlfn.XLOOKUP(B104,__TC_Taxonomy_Core!A:A,__TC_Taxonomy_Core!M:M,"")</f>
        <v>1</v>
      </c>
    </row>
    <row r="105" spans="1:3" ht="26.25">
      <c r="A105" s="78" t="s">
        <v>1015</v>
      </c>
      <c r="B105" s="74" t="s">
        <v>813</v>
      </c>
      <c r="C105" s="49">
        <f>_xlfn.XLOOKUP(B105,__TC_Taxonomy_Core!A:A,__TC_Taxonomy_Core!M:M,"")</f>
        <v>1</v>
      </c>
    </row>
    <row r="106" spans="1:3">
      <c r="A106" s="72" t="s">
        <v>1016</v>
      </c>
      <c r="B106" s="74" t="s">
        <v>25</v>
      </c>
      <c r="C106" s="49" t="str">
        <f>_xlfn.XLOOKUP(B106,__TC_Taxonomy_Core!A:A,__TC_Taxonomy_Core!M:M,"")</f>
        <v/>
      </c>
    </row>
    <row r="107" spans="1:3">
      <c r="A107" s="78" t="s">
        <v>1017</v>
      </c>
      <c r="B107" s="74" t="s">
        <v>792</v>
      </c>
      <c r="C107" s="49">
        <f>_xlfn.XLOOKUP(B107,__TC_Taxonomy_Core!A:A,__TC_Taxonomy_Core!M:M,"")</f>
        <v>1</v>
      </c>
    </row>
    <row r="108" spans="1:3">
      <c r="A108" s="72" t="s">
        <v>1018</v>
      </c>
      <c r="B108" s="74" t="s">
        <v>25</v>
      </c>
      <c r="C108" s="49" t="str">
        <f>_xlfn.XLOOKUP(B108,__TC_Taxonomy_Core!A:A,__TC_Taxonomy_Core!M:M,"")</f>
        <v/>
      </c>
    </row>
    <row r="109" spans="1:3" ht="26.25">
      <c r="A109" s="78" t="s">
        <v>1019</v>
      </c>
      <c r="B109" s="74" t="s">
        <v>798</v>
      </c>
      <c r="C109" s="49">
        <f>_xlfn.XLOOKUP(B109,__TC_Taxonomy_Core!A:A,__TC_Taxonomy_Core!M:M,"")</f>
        <v>1</v>
      </c>
    </row>
    <row r="110" spans="1:3" ht="26.25">
      <c r="A110" s="78" t="s">
        <v>1020</v>
      </c>
      <c r="B110" s="74" t="s">
        <v>800</v>
      </c>
      <c r="C110" s="49">
        <f>_xlfn.XLOOKUP(B110,__TC_Taxonomy_Core!A:A,__TC_Taxonomy_Core!M:M,"")</f>
        <v>1</v>
      </c>
    </row>
    <row r="111" spans="1:3" ht="26.25">
      <c r="A111" s="78" t="s">
        <v>1021</v>
      </c>
      <c r="B111" s="74" t="s">
        <v>799</v>
      </c>
      <c r="C111" s="49">
        <f>_xlfn.XLOOKUP(B111,__TC_Taxonomy_Core!A:A,__TC_Taxonomy_Core!M:M,"")</f>
        <v>1</v>
      </c>
    </row>
    <row r="112" spans="1:3" ht="26.25">
      <c r="A112" s="78" t="s">
        <v>1022</v>
      </c>
      <c r="B112" s="74" t="s">
        <v>802</v>
      </c>
      <c r="C112" s="49">
        <f>_xlfn.XLOOKUP(B112,__TC_Taxonomy_Core!A:A,__TC_Taxonomy_Core!M:M,"")</f>
        <v>1</v>
      </c>
    </row>
    <row r="113" spans="1:3">
      <c r="A113" s="72" t="s">
        <v>1023</v>
      </c>
      <c r="B113" s="74" t="s">
        <v>25</v>
      </c>
      <c r="C113" s="49" t="str">
        <f>_xlfn.XLOOKUP(B113,__TC_Taxonomy_Core!A:A,__TC_Taxonomy_Core!M:M,"")</f>
        <v/>
      </c>
    </row>
    <row r="114" spans="1:3">
      <c r="A114" s="78" t="s">
        <v>1024</v>
      </c>
      <c r="B114" s="74" t="s">
        <v>844</v>
      </c>
      <c r="C114" s="49">
        <f>_xlfn.XLOOKUP(B114,__TC_Taxonomy_Core!A:A,__TC_Taxonomy_Core!M:M,"")</f>
        <v>1</v>
      </c>
    </row>
    <row r="115" spans="1:3">
      <c r="A115" s="78" t="s">
        <v>1025</v>
      </c>
      <c r="B115" s="74" t="s">
        <v>843</v>
      </c>
      <c r="C115" s="49">
        <f>_xlfn.XLOOKUP(B115,__TC_Taxonomy_Core!A:A,__TC_Taxonomy_Core!M:M,"")</f>
        <v>1</v>
      </c>
    </row>
    <row r="116" spans="1:3">
      <c r="A116" s="78" t="s">
        <v>1026</v>
      </c>
      <c r="B116" s="74" t="s">
        <v>846</v>
      </c>
      <c r="C116" s="49">
        <f>_xlfn.XLOOKUP(B116,__TC_Taxonomy_Core!A:A,__TC_Taxonomy_Core!M:M,"")</f>
        <v>1</v>
      </c>
    </row>
    <row r="117" spans="1:3">
      <c r="A117" s="78" t="s">
        <v>1027</v>
      </c>
      <c r="B117" s="74" t="s">
        <v>845</v>
      </c>
      <c r="C117" s="49">
        <f>_xlfn.XLOOKUP(B117,__TC_Taxonomy_Core!A:A,__TC_Taxonomy_Core!M:M,"")</f>
        <v>1</v>
      </c>
    </row>
    <row r="118" spans="1:3">
      <c r="A118" s="72" t="s">
        <v>1028</v>
      </c>
      <c r="B118" s="74" t="s">
        <v>25</v>
      </c>
      <c r="C118" s="49" t="str">
        <f>_xlfn.XLOOKUP(B118,__TC_Taxonomy_Core!A:A,__TC_Taxonomy_Core!M:M,"")</f>
        <v/>
      </c>
    </row>
    <row r="119" spans="1:3">
      <c r="A119" s="78" t="s">
        <v>1029</v>
      </c>
      <c r="B119" s="74" t="s">
        <v>677</v>
      </c>
      <c r="C119" s="49">
        <f>_xlfn.XLOOKUP(B119,__TC_Taxonomy_Core!A:A,__TC_Taxonomy_Core!M:M,"")</f>
        <v>1</v>
      </c>
    </row>
    <row r="120" spans="1:3">
      <c r="A120" s="78" t="s">
        <v>1030</v>
      </c>
      <c r="B120" s="74" t="s">
        <v>683</v>
      </c>
      <c r="C120" s="49">
        <f>_xlfn.XLOOKUP(B120,__TC_Taxonomy_Core!A:A,__TC_Taxonomy_Core!M:M,"")</f>
        <v>1</v>
      </c>
    </row>
    <row r="121" spans="1:3">
      <c r="A121" s="78" t="s">
        <v>1031</v>
      </c>
      <c r="B121" s="74" t="s">
        <v>681</v>
      </c>
      <c r="C121" s="49">
        <f>_xlfn.XLOOKUP(B121,__TC_Taxonomy_Core!A:A,__TC_Taxonomy_Core!M:M,"")</f>
        <v>1</v>
      </c>
    </row>
    <row r="122" spans="1:3">
      <c r="A122" s="78" t="s">
        <v>1032</v>
      </c>
      <c r="B122" s="74" t="s">
        <v>680</v>
      </c>
      <c r="C122" s="49">
        <f>_xlfn.XLOOKUP(B122,__TC_Taxonomy_Core!A:A,__TC_Taxonomy_Core!M:M,"")</f>
        <v>1</v>
      </c>
    </row>
    <row r="123" spans="1:3">
      <c r="A123" s="78" t="s">
        <v>1033</v>
      </c>
      <c r="B123" s="74" t="s">
        <v>684</v>
      </c>
      <c r="C123" s="49">
        <f>_xlfn.XLOOKUP(B123,__TC_Taxonomy_Core!A:A,__TC_Taxonomy_Core!M:M,"")</f>
        <v>1</v>
      </c>
    </row>
    <row r="124" spans="1:3">
      <c r="A124" s="78" t="s">
        <v>1034</v>
      </c>
      <c r="B124" s="74" t="s">
        <v>682</v>
      </c>
      <c r="C124" s="49">
        <f>_xlfn.XLOOKUP(B124,__TC_Taxonomy_Core!A:A,__TC_Taxonomy_Core!M:M,"")</f>
        <v>1</v>
      </c>
    </row>
    <row r="125" spans="1:3">
      <c r="A125" s="78" t="s">
        <v>1035</v>
      </c>
      <c r="B125" s="74" t="s">
        <v>675</v>
      </c>
      <c r="C125" s="49">
        <f>_xlfn.XLOOKUP(B125,__TC_Taxonomy_Core!A:A,__TC_Taxonomy_Core!M:M,"")</f>
        <v>1</v>
      </c>
    </row>
    <row r="126" spans="1:3">
      <c r="A126" s="72" t="s">
        <v>1036</v>
      </c>
      <c r="B126" s="74" t="s">
        <v>25</v>
      </c>
      <c r="C126" s="49" t="str">
        <f>_xlfn.XLOOKUP(B126,__TC_Taxonomy_Core!A:A,__TC_Taxonomy_Core!M:M,"")</f>
        <v/>
      </c>
    </row>
    <row r="127" spans="1:3">
      <c r="A127" s="73" t="s">
        <v>1037</v>
      </c>
      <c r="B127" s="74" t="s">
        <v>754</v>
      </c>
      <c r="C127" s="49">
        <f>_xlfn.XLOOKUP(B127,__TC_Taxonomy_Core!A:A,__TC_Taxonomy_Core!M:M,"")</f>
        <v>1</v>
      </c>
    </row>
    <row r="128" spans="1:3">
      <c r="A128" s="73" t="s">
        <v>1038</v>
      </c>
      <c r="B128" s="74" t="s">
        <v>755</v>
      </c>
      <c r="C128" s="49">
        <f>_xlfn.XLOOKUP(B128,__TC_Taxonomy_Core!A:A,__TC_Taxonomy_Core!M:M,"")</f>
        <v>1</v>
      </c>
    </row>
    <row r="129" spans="1:3">
      <c r="A129" s="73" t="s">
        <v>1039</v>
      </c>
      <c r="B129" s="74" t="s">
        <v>756</v>
      </c>
      <c r="C129" s="49">
        <f>_xlfn.XLOOKUP(B129,__TC_Taxonomy_Core!A:A,__TC_Taxonomy_Core!M:M,"")</f>
        <v>1</v>
      </c>
    </row>
    <row r="130" spans="1:3" ht="26.25">
      <c r="A130" s="73" t="s">
        <v>1040</v>
      </c>
      <c r="B130" s="74" t="s">
        <v>757</v>
      </c>
      <c r="C130" s="49">
        <f>_xlfn.XLOOKUP(B130,__TC_Taxonomy_Core!A:A,__TC_Taxonomy_Core!M:M,"")</f>
        <v>1</v>
      </c>
    </row>
    <row r="131" spans="1:3">
      <c r="A131" s="73" t="s">
        <v>1041</v>
      </c>
      <c r="B131" s="74" t="s">
        <v>758</v>
      </c>
      <c r="C131" s="49">
        <f>_xlfn.XLOOKUP(B131,__TC_Taxonomy_Core!A:A,__TC_Taxonomy_Core!M:M,"")</f>
        <v>1</v>
      </c>
    </row>
    <row r="132" spans="1:3">
      <c r="A132" s="73" t="s">
        <v>1042</v>
      </c>
      <c r="B132" s="74" t="s">
        <v>759</v>
      </c>
      <c r="C132" s="49">
        <f>_xlfn.XLOOKUP(B132,__TC_Taxonomy_Core!A:A,__TC_Taxonomy_Core!M:M,"")</f>
        <v>1</v>
      </c>
    </row>
    <row r="133" spans="1:3">
      <c r="A133" s="73" t="s">
        <v>1043</v>
      </c>
      <c r="B133" s="74" t="s">
        <v>760</v>
      </c>
      <c r="C133" s="49">
        <f>_xlfn.XLOOKUP(B133,__TC_Taxonomy_Core!A:A,__TC_Taxonomy_Core!M:M,"")</f>
        <v>1</v>
      </c>
    </row>
    <row r="134" spans="1:3">
      <c r="A134" s="73" t="s">
        <v>1044</v>
      </c>
      <c r="B134" s="74" t="s">
        <v>761</v>
      </c>
      <c r="C134" s="49">
        <f>_xlfn.XLOOKUP(B134,__TC_Taxonomy_Core!A:A,__TC_Taxonomy_Core!M:M,"")</f>
        <v>1</v>
      </c>
    </row>
    <row r="135" spans="1:3">
      <c r="A135" s="73" t="s">
        <v>1045</v>
      </c>
      <c r="B135" s="74" t="s">
        <v>762</v>
      </c>
      <c r="C135" s="49">
        <f>_xlfn.XLOOKUP(B135,__TC_Taxonomy_Core!A:A,__TC_Taxonomy_Core!M:M,"")</f>
        <v>1</v>
      </c>
    </row>
    <row r="136" spans="1:3">
      <c r="A136" s="73" t="s">
        <v>1046</v>
      </c>
      <c r="B136" s="74" t="s">
        <v>763</v>
      </c>
      <c r="C136" s="49">
        <f>_xlfn.XLOOKUP(B136,__TC_Taxonomy_Core!A:A,__TC_Taxonomy_Core!M:M,"")</f>
        <v>1</v>
      </c>
    </row>
    <row r="137" spans="1:3">
      <c r="A137" s="72" t="s">
        <v>1047</v>
      </c>
      <c r="B137" s="74" t="s">
        <v>25</v>
      </c>
      <c r="C137" s="49" t="str">
        <f>_xlfn.XLOOKUP(B137,__TC_Taxonomy_Core!A:A,__TC_Taxonomy_Core!M:M,"")</f>
        <v/>
      </c>
    </row>
    <row r="138" spans="1:3">
      <c r="A138" s="78" t="s">
        <v>1048</v>
      </c>
      <c r="B138" s="74" t="s">
        <v>842</v>
      </c>
      <c r="C138" s="49">
        <f>_xlfn.XLOOKUP(B138,__TC_Taxonomy_Core!A:A,__TC_Taxonomy_Core!M:M,"")</f>
        <v>1</v>
      </c>
    </row>
    <row r="139" spans="1:3">
      <c r="A139" s="78" t="s">
        <v>1049</v>
      </c>
      <c r="B139" s="74" t="s">
        <v>841</v>
      </c>
      <c r="C139" s="49">
        <f>_xlfn.XLOOKUP(B139,__TC_Taxonomy_Core!A:A,__TC_Taxonomy_Core!M:M,"")</f>
        <v>1</v>
      </c>
    </row>
    <row r="140" spans="1:3">
      <c r="A140" s="78" t="s">
        <v>1050</v>
      </c>
      <c r="B140" s="74" t="s">
        <v>840</v>
      </c>
      <c r="C140" s="49">
        <f>_xlfn.XLOOKUP(B140,__TC_Taxonomy_Core!A:A,__TC_Taxonomy_Core!M:M,"")</f>
        <v>1</v>
      </c>
    </row>
    <row r="141" spans="1:3">
      <c r="A141" s="78" t="s">
        <v>1051</v>
      </c>
      <c r="B141" s="74" t="s">
        <v>839</v>
      </c>
      <c r="C141" s="49">
        <f>_xlfn.XLOOKUP(B141,__TC_Taxonomy_Core!A:A,__TC_Taxonomy_Core!M:M,"")</f>
        <v>1</v>
      </c>
    </row>
    <row r="142" spans="1:3">
      <c r="A142" s="75" t="s">
        <v>1052</v>
      </c>
      <c r="B142" s="74" t="s">
        <v>582</v>
      </c>
      <c r="C142" s="49">
        <f>_xlfn.XLOOKUP(B142,__TC_Taxonomy_Core!A:A,__TC_Taxonomy_Core!M:M,"")</f>
        <v>1</v>
      </c>
    </row>
    <row r="143" spans="1:3">
      <c r="A143" s="77" t="s">
        <v>1053</v>
      </c>
      <c r="B143" s="74" t="s">
        <v>25</v>
      </c>
      <c r="C143" s="49" t="str">
        <f>_xlfn.XLOOKUP(B143,__TC_Taxonomy_Core!A:A,__TC_Taxonomy_Core!M:M,"")</f>
        <v/>
      </c>
    </row>
    <row r="144" spans="1:3">
      <c r="A144" s="72" t="s">
        <v>1054</v>
      </c>
      <c r="B144" s="74" t="s">
        <v>25</v>
      </c>
      <c r="C144" s="49" t="str">
        <f>_xlfn.XLOOKUP(B144,__TC_Taxonomy_Core!A:A,__TC_Taxonomy_Core!M:M,"")</f>
        <v/>
      </c>
    </row>
    <row r="145" spans="1:3">
      <c r="A145" s="76" t="s">
        <v>1055</v>
      </c>
      <c r="B145" s="74" t="s">
        <v>430</v>
      </c>
      <c r="C145" s="49">
        <f>_xlfn.XLOOKUP(B145,__TC_Taxonomy_Core!A:A,__TC_Taxonomy_Core!M:M,"")</f>
        <v>0</v>
      </c>
    </row>
    <row r="146" spans="1:3">
      <c r="A146" s="75" t="s">
        <v>1056</v>
      </c>
      <c r="B146" s="74" t="s">
        <v>558</v>
      </c>
      <c r="C146" s="49">
        <f>_xlfn.XLOOKUP(B146,__TC_Taxonomy_Core!A:A,__TC_Taxonomy_Core!M:M,"")</f>
        <v>1</v>
      </c>
    </row>
    <row r="147" spans="1:3">
      <c r="A147" s="75" t="s">
        <v>1057</v>
      </c>
      <c r="B147" s="74" t="s">
        <v>559</v>
      </c>
      <c r="C147" s="49">
        <f>_xlfn.XLOOKUP(B147,__TC_Taxonomy_Core!A:A,__TC_Taxonomy_Core!M:M,"")</f>
        <v>1</v>
      </c>
    </row>
    <row r="148" spans="1:3">
      <c r="A148" s="76" t="s">
        <v>1058</v>
      </c>
      <c r="B148" s="74" t="s">
        <v>561</v>
      </c>
      <c r="C148" s="49">
        <f>_xlfn.XLOOKUP(B148,__TC_Taxonomy_Core!A:A,__TC_Taxonomy_Core!M:M,"")</f>
        <v>1</v>
      </c>
    </row>
    <row r="149" spans="1:3">
      <c r="A149" s="76" t="s">
        <v>1059</v>
      </c>
      <c r="B149" s="74" t="s">
        <v>562</v>
      </c>
      <c r="C149" s="49">
        <f>_xlfn.XLOOKUP(B149,__TC_Taxonomy_Core!A:A,__TC_Taxonomy_Core!M:M,"")</f>
        <v>1</v>
      </c>
    </row>
    <row r="150" spans="1:3">
      <c r="A150" s="72" t="s">
        <v>1060</v>
      </c>
      <c r="B150" s="74" t="s">
        <v>25</v>
      </c>
      <c r="C150" s="49" t="str">
        <f>_xlfn.XLOOKUP(B150,__TC_Taxonomy_Core!A:A,__TC_Taxonomy_Core!M:M,"")</f>
        <v/>
      </c>
    </row>
    <row r="151" spans="1:3">
      <c r="A151" s="73" t="s">
        <v>1061</v>
      </c>
      <c r="B151" s="74" t="s">
        <v>880</v>
      </c>
      <c r="C151" s="49">
        <f>_xlfn.XLOOKUP(B151,__TC_Taxonomy_Core!A:A,__TC_Taxonomy_Core!M:M,"")</f>
        <v>1</v>
      </c>
    </row>
    <row r="152" spans="1:3" ht="26.25">
      <c r="A152" s="73" t="s">
        <v>1062</v>
      </c>
      <c r="B152" s="74" t="s">
        <v>881</v>
      </c>
      <c r="C152" s="49">
        <f>_xlfn.XLOOKUP(B152,__TC_Taxonomy_Core!A:A,__TC_Taxonomy_Core!M:M,"")</f>
        <v>1</v>
      </c>
    </row>
    <row r="153" spans="1:3">
      <c r="A153" s="73" t="s">
        <v>1063</v>
      </c>
      <c r="B153" s="74" t="s">
        <v>858</v>
      </c>
      <c r="C153" s="49">
        <f>_xlfn.XLOOKUP(B153,__TC_Taxonomy_Core!A:A,__TC_Taxonomy_Core!M:M,"")</f>
        <v>1</v>
      </c>
    </row>
    <row r="154" spans="1:3">
      <c r="A154" s="73" t="s">
        <v>1064</v>
      </c>
      <c r="B154" s="74" t="s">
        <v>585</v>
      </c>
      <c r="C154" s="49">
        <f>_xlfn.XLOOKUP(B154,__TC_Taxonomy_Core!A:A,__TC_Taxonomy_Core!M:M,"")</f>
        <v>1</v>
      </c>
    </row>
    <row r="155" spans="1:3">
      <c r="A155" s="73" t="s">
        <v>1065</v>
      </c>
      <c r="B155" s="74" t="s">
        <v>434</v>
      </c>
      <c r="C155" s="49">
        <f>_xlfn.XLOOKUP(B155,__TC_Taxonomy_Core!A:A,__TC_Taxonomy_Core!M:M,"")</f>
        <v>0</v>
      </c>
    </row>
    <row r="156" spans="1:3">
      <c r="A156" s="73" t="s">
        <v>1066</v>
      </c>
      <c r="B156" s="74" t="s">
        <v>586</v>
      </c>
      <c r="C156" s="49">
        <f>_xlfn.XLOOKUP(B156,__TC_Taxonomy_Core!A:A,__TC_Taxonomy_Core!M:M,"")</f>
        <v>1</v>
      </c>
    </row>
    <row r="157" spans="1:3" ht="26.25">
      <c r="A157" s="73" t="s">
        <v>1067</v>
      </c>
      <c r="B157" s="74" t="s">
        <v>863</v>
      </c>
      <c r="C157" s="49">
        <f>_xlfn.XLOOKUP(B157,__TC_Taxonomy_Core!A:A,__TC_Taxonomy_Core!M:M,"")</f>
        <v>1</v>
      </c>
    </row>
    <row r="158" spans="1:3">
      <c r="A158" s="73" t="s">
        <v>1068</v>
      </c>
      <c r="B158" s="74" t="s">
        <v>463</v>
      </c>
      <c r="C158" s="49">
        <f>_xlfn.XLOOKUP(B158,__TC_Taxonomy_Core!A:A,__TC_Taxonomy_Core!M:M,"")</f>
        <v>0</v>
      </c>
    </row>
    <row r="159" spans="1:3">
      <c r="A159" s="73" t="s">
        <v>1069</v>
      </c>
      <c r="B159" s="74" t="s">
        <v>435</v>
      </c>
      <c r="C159" s="49">
        <f>_xlfn.XLOOKUP(B159,__TC_Taxonomy_Core!A:A,__TC_Taxonomy_Core!M:M,"")</f>
        <v>0</v>
      </c>
    </row>
    <row r="160" spans="1:3">
      <c r="A160" s="73" t="s">
        <v>1070</v>
      </c>
      <c r="B160" s="74" t="s">
        <v>587</v>
      </c>
      <c r="C160" s="49">
        <f>_xlfn.XLOOKUP(B160,__TC_Taxonomy_Core!A:A,__TC_Taxonomy_Core!M:M,"")</f>
        <v>1</v>
      </c>
    </row>
    <row r="161" spans="1:25">
      <c r="A161" s="73" t="s">
        <v>1071</v>
      </c>
      <c r="B161" s="74" t="s">
        <v>437</v>
      </c>
      <c r="C161" s="49">
        <f>_xlfn.XLOOKUP(B161,__TC_Taxonomy_Core!A:A,__TC_Taxonomy_Core!M:M,"")</f>
        <v>0</v>
      </c>
    </row>
    <row r="162" spans="1:25">
      <c r="A162" s="73" t="s">
        <v>1072</v>
      </c>
      <c r="B162" s="74" t="s">
        <v>436</v>
      </c>
      <c r="C162" s="49">
        <f>_xlfn.XLOOKUP(B162,__TC_Taxonomy_Core!A:A,__TC_Taxonomy_Core!M:M,"")</f>
        <v>0</v>
      </c>
    </row>
    <row r="163" spans="1:25">
      <c r="A163" s="73" t="s">
        <v>1073</v>
      </c>
      <c r="B163" s="74" t="s">
        <v>589</v>
      </c>
      <c r="C163" s="49">
        <f>_xlfn.XLOOKUP(B163,__TC_Taxonomy_Core!A:A,__TC_Taxonomy_Core!M:M,"")</f>
        <v>1</v>
      </c>
    </row>
    <row r="164" spans="1:25">
      <c r="A164" s="73" t="s">
        <v>1074</v>
      </c>
      <c r="B164" s="74" t="s">
        <v>439</v>
      </c>
      <c r="C164" s="49">
        <f>_xlfn.XLOOKUP(B164,__TC_Taxonomy_Core!A:A,__TC_Taxonomy_Core!M:M,"")</f>
        <v>0</v>
      </c>
    </row>
    <row r="165" spans="1:25" s="63" customFormat="1">
      <c r="A165" s="73" t="s">
        <v>1075</v>
      </c>
      <c r="B165" s="74" t="s">
        <v>438</v>
      </c>
      <c r="C165" s="49">
        <f>_xlfn.XLOOKUP(B165,__TC_Taxonomy_Core!A:A,__TC_Taxonomy_Core!M:M,"")</f>
        <v>0</v>
      </c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</row>
    <row r="166" spans="1:25">
      <c r="A166" s="73" t="s">
        <v>1076</v>
      </c>
      <c r="B166" s="74" t="s">
        <v>468</v>
      </c>
      <c r="C166" s="49">
        <f>_xlfn.XLOOKUP(B166,__TC_Taxonomy_Core!A:A,__TC_Taxonomy_Core!M:M,"")</f>
        <v>0</v>
      </c>
    </row>
    <row r="167" spans="1:25">
      <c r="A167" s="73" t="s">
        <v>1077</v>
      </c>
      <c r="B167" s="74" t="s">
        <v>590</v>
      </c>
      <c r="C167" s="49">
        <f>_xlfn.XLOOKUP(B167,__TC_Taxonomy_Core!A:A,__TC_Taxonomy_Core!M:M,"")</f>
        <v>1</v>
      </c>
    </row>
    <row r="168" spans="1:25">
      <c r="A168" s="73" t="s">
        <v>1078</v>
      </c>
      <c r="B168" s="74" t="s">
        <v>593</v>
      </c>
      <c r="C168" s="49">
        <f>_xlfn.XLOOKUP(B168,__TC_Taxonomy_Core!A:A,__TC_Taxonomy_Core!M:M,"")</f>
        <v>1</v>
      </c>
    </row>
    <row r="169" spans="1:25">
      <c r="A169" s="73" t="s">
        <v>1079</v>
      </c>
      <c r="B169" s="74" t="s">
        <v>523</v>
      </c>
      <c r="C169" s="49">
        <f>_xlfn.XLOOKUP(B169,__TC_Taxonomy_Core!A:A,__TC_Taxonomy_Core!M:M,"")</f>
        <v>1</v>
      </c>
    </row>
    <row r="170" spans="1:25">
      <c r="A170" s="73" t="s">
        <v>1080</v>
      </c>
      <c r="B170" s="74" t="s">
        <v>594</v>
      </c>
      <c r="C170" s="49">
        <f>_xlfn.XLOOKUP(B170,__TC_Taxonomy_Core!A:A,__TC_Taxonomy_Core!M:M,"")</f>
        <v>1</v>
      </c>
    </row>
    <row r="171" spans="1:25">
      <c r="A171" s="73" t="s">
        <v>1081</v>
      </c>
      <c r="B171" s="74" t="s">
        <v>520</v>
      </c>
      <c r="C171" s="49">
        <f>_xlfn.XLOOKUP(B171,__TC_Taxonomy_Core!A:A,__TC_Taxonomy_Core!M:M,"")</f>
        <v>1</v>
      </c>
    </row>
    <row r="172" spans="1:25">
      <c r="A172" s="73" t="s">
        <v>1082</v>
      </c>
      <c r="B172" s="74" t="s">
        <v>522</v>
      </c>
      <c r="C172" s="49">
        <f>_xlfn.XLOOKUP(B172,__TC_Taxonomy_Core!A:A,__TC_Taxonomy_Core!M:M,"")</f>
        <v>1</v>
      </c>
    </row>
    <row r="173" spans="1:25">
      <c r="A173" s="73" t="s">
        <v>1083</v>
      </c>
      <c r="B173" s="74" t="s">
        <v>588</v>
      </c>
      <c r="C173" s="49">
        <f>_xlfn.XLOOKUP(B173,__TC_Taxonomy_Core!A:A,__TC_Taxonomy_Core!M:M,"")</f>
        <v>1</v>
      </c>
    </row>
    <row r="174" spans="1:25">
      <c r="A174" s="73" t="s">
        <v>1084</v>
      </c>
      <c r="B174" s="74" t="s">
        <v>440</v>
      </c>
      <c r="C174" s="49">
        <f>_xlfn.XLOOKUP(B174,__TC_Taxonomy_Core!A:A,__TC_Taxonomy_Core!M:M,"")</f>
        <v>0</v>
      </c>
    </row>
    <row r="175" spans="1:25">
      <c r="A175" s="73" t="s">
        <v>1085</v>
      </c>
      <c r="B175" s="74" t="s">
        <v>595</v>
      </c>
      <c r="C175" s="49">
        <f>_xlfn.XLOOKUP(B175,__TC_Taxonomy_Core!A:A,__TC_Taxonomy_Core!M:M,"")</f>
        <v>1</v>
      </c>
    </row>
    <row r="176" spans="1:25" ht="26.25">
      <c r="A176" s="73" t="s">
        <v>1086</v>
      </c>
      <c r="B176" s="74" t="s">
        <v>442</v>
      </c>
      <c r="C176" s="49">
        <f>_xlfn.XLOOKUP(B176,__TC_Taxonomy_Core!A:A,__TC_Taxonomy_Core!M:M,"")</f>
        <v>0</v>
      </c>
    </row>
    <row r="177" spans="1:25">
      <c r="A177" s="73" t="s">
        <v>1087</v>
      </c>
      <c r="B177" s="74" t="s">
        <v>441</v>
      </c>
      <c r="C177" s="49">
        <f>_xlfn.XLOOKUP(B177,__TC_Taxonomy_Core!A:A,__TC_Taxonomy_Core!M:M,"")</f>
        <v>0</v>
      </c>
    </row>
    <row r="178" spans="1:25">
      <c r="A178" s="73" t="s">
        <v>1088</v>
      </c>
      <c r="B178" s="74" t="s">
        <v>443</v>
      </c>
      <c r="C178" s="49">
        <f>_xlfn.XLOOKUP(B178,__TC_Taxonomy_Core!A:A,__TC_Taxonomy_Core!M:M,"")</f>
        <v>0</v>
      </c>
    </row>
    <row r="179" spans="1:25">
      <c r="A179" s="73" t="s">
        <v>1089</v>
      </c>
      <c r="B179" s="74" t="s">
        <v>445</v>
      </c>
      <c r="C179" s="49">
        <f>_xlfn.XLOOKUP(B179,__TC_Taxonomy_Core!A:A,__TC_Taxonomy_Core!M:M,"")</f>
        <v>0</v>
      </c>
    </row>
    <row r="180" spans="1:25" s="63" customFormat="1">
      <c r="A180" s="73" t="s">
        <v>1090</v>
      </c>
      <c r="B180" s="74" t="s">
        <v>444</v>
      </c>
      <c r="C180" s="49">
        <f>_xlfn.XLOOKUP(B180,__TC_Taxonomy_Core!A:A,__TC_Taxonomy_Core!M:M,"")</f>
        <v>0</v>
      </c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</row>
    <row r="181" spans="1:25" s="63" customFormat="1">
      <c r="A181" s="73" t="s">
        <v>1091</v>
      </c>
      <c r="B181" s="74" t="s">
        <v>462</v>
      </c>
      <c r="C181" s="49">
        <f>_xlfn.XLOOKUP(B181,__TC_Taxonomy_Core!A:A,__TC_Taxonomy_Core!M:M,"")</f>
        <v>0</v>
      </c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</row>
    <row r="182" spans="1:25" s="63" customFormat="1">
      <c r="A182" s="73" t="s">
        <v>1092</v>
      </c>
      <c r="B182" s="74" t="s">
        <v>596</v>
      </c>
      <c r="C182" s="49">
        <f>_xlfn.XLOOKUP(B182,__TC_Taxonomy_Core!A:A,__TC_Taxonomy_Core!M:M,"")</f>
        <v>1</v>
      </c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</row>
    <row r="183" spans="1:25" s="63" customFormat="1">
      <c r="A183" s="73" t="s">
        <v>1093</v>
      </c>
      <c r="B183" s="74" t="s">
        <v>597</v>
      </c>
      <c r="C183" s="49">
        <f>_xlfn.XLOOKUP(B183,__TC_Taxonomy_Core!A:A,__TC_Taxonomy_Core!M:M,"")</f>
        <v>1</v>
      </c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</row>
    <row r="184" spans="1:25" s="63" customFormat="1">
      <c r="A184" s="73" t="s">
        <v>1094</v>
      </c>
      <c r="B184" s="74" t="s">
        <v>524</v>
      </c>
      <c r="C184" s="49">
        <f>_xlfn.XLOOKUP(B184,__TC_Taxonomy_Core!A:A,__TC_Taxonomy_Core!M:M,"")</f>
        <v>1</v>
      </c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</row>
    <row r="185" spans="1:25" s="63" customFormat="1">
      <c r="A185" s="73" t="s">
        <v>1095</v>
      </c>
      <c r="B185" s="74" t="s">
        <v>461</v>
      </c>
      <c r="C185" s="49">
        <f>_xlfn.XLOOKUP(B185,__TC_Taxonomy_Core!A:A,__TC_Taxonomy_Core!M:M,"")</f>
        <v>0</v>
      </c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</row>
    <row r="186" spans="1:25" s="63" customFormat="1">
      <c r="A186" s="73" t="s">
        <v>1096</v>
      </c>
      <c r="B186" s="74" t="s">
        <v>598</v>
      </c>
      <c r="C186" s="49">
        <f>_xlfn.XLOOKUP(B186,__TC_Taxonomy_Core!A:A,__TC_Taxonomy_Core!M:M,"")</f>
        <v>1</v>
      </c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</row>
    <row r="187" spans="1:25" s="63" customFormat="1">
      <c r="A187" s="73" t="s">
        <v>1097</v>
      </c>
      <c r="B187" s="74" t="s">
        <v>519</v>
      </c>
      <c r="C187" s="49">
        <f>_xlfn.XLOOKUP(B187,__TC_Taxonomy_Core!A:A,__TC_Taxonomy_Core!M:M,"")</f>
        <v>1</v>
      </c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</row>
    <row r="188" spans="1:25" s="63" customFormat="1" ht="26.25">
      <c r="A188" s="73" t="s">
        <v>1098</v>
      </c>
      <c r="B188" s="74" t="s">
        <v>599</v>
      </c>
      <c r="C188" s="49">
        <f>_xlfn.XLOOKUP(B188,__TC_Taxonomy_Core!A:A,__TC_Taxonomy_Core!M:M,"")</f>
        <v>1</v>
      </c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</row>
    <row r="189" spans="1:25" s="63" customFormat="1">
      <c r="A189" s="73" t="s">
        <v>1099</v>
      </c>
      <c r="B189" s="74" t="s">
        <v>600</v>
      </c>
      <c r="C189" s="49">
        <f>_xlfn.XLOOKUP(B189,__TC_Taxonomy_Core!A:A,__TC_Taxonomy_Core!M:M,"")</f>
        <v>1</v>
      </c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</row>
    <row r="190" spans="1:25" s="63" customFormat="1">
      <c r="A190" s="73" t="s">
        <v>1100</v>
      </c>
      <c r="B190" s="74" t="s">
        <v>602</v>
      </c>
      <c r="C190" s="49">
        <f>_xlfn.XLOOKUP(B190,__TC_Taxonomy_Core!A:A,__TC_Taxonomy_Core!M:M,"")</f>
        <v>1</v>
      </c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</row>
    <row r="191" spans="1:25" s="63" customFormat="1">
      <c r="A191" s="73" t="s">
        <v>1101</v>
      </c>
      <c r="B191" s="74" t="s">
        <v>532</v>
      </c>
      <c r="C191" s="49">
        <f>_xlfn.XLOOKUP(B191,__TC_Taxonomy_Core!A:A,__TC_Taxonomy_Core!M:M,"")</f>
        <v>1</v>
      </c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</row>
    <row r="192" spans="1:25" s="63" customFormat="1">
      <c r="A192" s="73" t="s">
        <v>1102</v>
      </c>
      <c r="B192" s="74" t="s">
        <v>533</v>
      </c>
      <c r="C192" s="49">
        <f>_xlfn.XLOOKUP(B192,__TC_Taxonomy_Core!A:A,__TC_Taxonomy_Core!M:M,"")</f>
        <v>1</v>
      </c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</row>
    <row r="193" spans="1:25" s="63" customFormat="1">
      <c r="A193" s="73" t="s">
        <v>1103</v>
      </c>
      <c r="B193" s="74" t="s">
        <v>603</v>
      </c>
      <c r="C193" s="49">
        <f>_xlfn.XLOOKUP(B193,__TC_Taxonomy_Core!A:A,__TC_Taxonomy_Core!M:M,"")</f>
        <v>1</v>
      </c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</row>
    <row r="194" spans="1:25" s="63" customFormat="1">
      <c r="A194" s="73" t="s">
        <v>1104</v>
      </c>
      <c r="B194" s="74" t="s">
        <v>449</v>
      </c>
      <c r="C194" s="49">
        <f>_xlfn.XLOOKUP(B194,__TC_Taxonomy_Core!A:A,__TC_Taxonomy_Core!M:M,"")</f>
        <v>0</v>
      </c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</row>
    <row r="195" spans="1:25" s="63" customFormat="1">
      <c r="A195" s="73" t="s">
        <v>1105</v>
      </c>
      <c r="B195" s="74" t="s">
        <v>448</v>
      </c>
      <c r="C195" s="49">
        <f>_xlfn.XLOOKUP(B195,__TC_Taxonomy_Core!A:A,__TC_Taxonomy_Core!M:M,"")</f>
        <v>0</v>
      </c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</row>
    <row r="196" spans="1:25" s="63" customFormat="1" ht="26.25">
      <c r="A196" s="73" t="s">
        <v>1106</v>
      </c>
      <c r="B196" s="74" t="s">
        <v>464</v>
      </c>
      <c r="C196" s="49">
        <f>_xlfn.XLOOKUP(B196,__TC_Taxonomy_Core!A:A,__TC_Taxonomy_Core!M:M,"")</f>
        <v>0</v>
      </c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</row>
    <row r="197" spans="1:25" s="63" customFormat="1">
      <c r="A197" s="73" t="s">
        <v>1107</v>
      </c>
      <c r="B197" s="74" t="s">
        <v>521</v>
      </c>
      <c r="C197" s="49">
        <f>_xlfn.XLOOKUP(B197,__TC_Taxonomy_Core!A:A,__TC_Taxonomy_Core!M:M,"")</f>
        <v>1</v>
      </c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</row>
    <row r="198" spans="1:25" s="63" customFormat="1">
      <c r="A198" s="73" t="s">
        <v>1108</v>
      </c>
      <c r="B198" s="74" t="s">
        <v>605</v>
      </c>
      <c r="C198" s="49">
        <f>_xlfn.XLOOKUP(B198,__TC_Taxonomy_Core!A:A,__TC_Taxonomy_Core!M:M,"")</f>
        <v>1</v>
      </c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</row>
    <row r="199" spans="1:25" s="63" customFormat="1">
      <c r="A199" s="73" t="s">
        <v>1109</v>
      </c>
      <c r="B199" s="74" t="s">
        <v>525</v>
      </c>
      <c r="C199" s="49">
        <f>_xlfn.XLOOKUP(B199,__TC_Taxonomy_Core!A:A,__TC_Taxonomy_Core!M:M,"")</f>
        <v>1</v>
      </c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</row>
    <row r="200" spans="1:25" s="63" customFormat="1">
      <c r="A200" s="73" t="s">
        <v>1110</v>
      </c>
      <c r="B200" s="74" t="s">
        <v>606</v>
      </c>
      <c r="C200" s="49">
        <f>_xlfn.XLOOKUP(B200,__TC_Taxonomy_Core!A:A,__TC_Taxonomy_Core!M:M,"")</f>
        <v>1</v>
      </c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</row>
    <row r="201" spans="1:25">
      <c r="A201" s="73" t="s">
        <v>1111</v>
      </c>
      <c r="B201" s="74" t="s">
        <v>607</v>
      </c>
      <c r="C201" s="49">
        <f>_xlfn.XLOOKUP(B201,__TC_Taxonomy_Core!A:A,__TC_Taxonomy_Core!M:M,"")</f>
        <v>1</v>
      </c>
    </row>
    <row r="202" spans="1:25">
      <c r="A202" s="73" t="s">
        <v>1112</v>
      </c>
      <c r="B202" s="74" t="s">
        <v>608</v>
      </c>
      <c r="C202" s="49">
        <f>_xlfn.XLOOKUP(B202,__TC_Taxonomy_Core!A:A,__TC_Taxonomy_Core!M:M,"")</f>
        <v>1</v>
      </c>
    </row>
    <row r="203" spans="1:25">
      <c r="A203" s="73" t="s">
        <v>1113</v>
      </c>
      <c r="B203" s="74" t="s">
        <v>609</v>
      </c>
      <c r="C203" s="49">
        <f>_xlfn.XLOOKUP(B203,__TC_Taxonomy_Core!A:A,__TC_Taxonomy_Core!M:M,"")</f>
        <v>1</v>
      </c>
    </row>
    <row r="204" spans="1:25">
      <c r="A204" s="73" t="s">
        <v>1114</v>
      </c>
      <c r="B204" s="74" t="s">
        <v>526</v>
      </c>
      <c r="C204" s="49">
        <f>_xlfn.XLOOKUP(B204,__TC_Taxonomy_Core!A:A,__TC_Taxonomy_Core!M:M,"")</f>
        <v>1</v>
      </c>
    </row>
    <row r="205" spans="1:25">
      <c r="A205" s="73" t="s">
        <v>1115</v>
      </c>
      <c r="B205" s="74" t="s">
        <v>451</v>
      </c>
      <c r="C205" s="49">
        <f>_xlfn.XLOOKUP(B205,__TC_Taxonomy_Core!A:A,__TC_Taxonomy_Core!M:M,"")</f>
        <v>0</v>
      </c>
    </row>
    <row r="206" spans="1:25">
      <c r="A206" s="73" t="s">
        <v>1116</v>
      </c>
      <c r="B206" s="74" t="s">
        <v>446</v>
      </c>
      <c r="C206" s="49">
        <f>_xlfn.XLOOKUP(B206,__TC_Taxonomy_Core!A:A,__TC_Taxonomy_Core!M:M,"")</f>
        <v>0</v>
      </c>
    </row>
    <row r="207" spans="1:25">
      <c r="A207" s="73" t="s">
        <v>1117</v>
      </c>
      <c r="B207" s="74" t="s">
        <v>610</v>
      </c>
      <c r="C207" s="49">
        <f>_xlfn.XLOOKUP(B207,__TC_Taxonomy_Core!A:A,__TC_Taxonomy_Core!M:M,"")</f>
        <v>1</v>
      </c>
    </row>
    <row r="208" spans="1:25">
      <c r="A208" s="73" t="s">
        <v>1118</v>
      </c>
      <c r="B208" s="74" t="s">
        <v>611</v>
      </c>
      <c r="C208" s="49">
        <f>_xlfn.XLOOKUP(B208,__TC_Taxonomy_Core!A:A,__TC_Taxonomy_Core!M:M,"")</f>
        <v>1</v>
      </c>
    </row>
    <row r="209" spans="1:3">
      <c r="A209" s="73" t="s">
        <v>1119</v>
      </c>
      <c r="B209" s="74" t="s">
        <v>452</v>
      </c>
      <c r="C209" s="49">
        <f>_xlfn.XLOOKUP(B209,__TC_Taxonomy_Core!A:A,__TC_Taxonomy_Core!M:M,"")</f>
        <v>0</v>
      </c>
    </row>
    <row r="210" spans="1:3">
      <c r="A210" s="73" t="s">
        <v>1120</v>
      </c>
      <c r="B210" s="74" t="s">
        <v>456</v>
      </c>
      <c r="C210" s="49">
        <f>_xlfn.XLOOKUP(B210,__TC_Taxonomy_Core!A:A,__TC_Taxonomy_Core!M:M,"")</f>
        <v>0</v>
      </c>
    </row>
    <row r="211" spans="1:3">
      <c r="A211" s="73" t="s">
        <v>1121</v>
      </c>
      <c r="B211" s="74" t="s">
        <v>612</v>
      </c>
      <c r="C211" s="49">
        <f>_xlfn.XLOOKUP(B211,__TC_Taxonomy_Core!A:A,__TC_Taxonomy_Core!M:M,"")</f>
        <v>1</v>
      </c>
    </row>
    <row r="212" spans="1:3">
      <c r="A212" s="73" t="s">
        <v>1122</v>
      </c>
      <c r="B212" s="74" t="s">
        <v>613</v>
      </c>
      <c r="C212" s="49">
        <f>_xlfn.XLOOKUP(B212,__TC_Taxonomy_Core!A:A,__TC_Taxonomy_Core!M:M,"")</f>
        <v>1</v>
      </c>
    </row>
    <row r="213" spans="1:3" ht="26.25">
      <c r="A213" s="73" t="s">
        <v>1123</v>
      </c>
      <c r="B213" s="74" t="s">
        <v>527</v>
      </c>
      <c r="C213" s="49">
        <f>_xlfn.XLOOKUP(B213,__TC_Taxonomy_Core!A:A,__TC_Taxonomy_Core!M:M,"")</f>
        <v>1</v>
      </c>
    </row>
    <row r="214" spans="1:3">
      <c r="A214" s="73" t="s">
        <v>1124</v>
      </c>
      <c r="B214" s="74" t="s">
        <v>614</v>
      </c>
      <c r="C214" s="49">
        <f>_xlfn.XLOOKUP(B214,__TC_Taxonomy_Core!A:A,__TC_Taxonomy_Core!M:M,"")</f>
        <v>1</v>
      </c>
    </row>
    <row r="215" spans="1:3">
      <c r="A215" s="73" t="s">
        <v>1125</v>
      </c>
      <c r="B215" s="74" t="s">
        <v>615</v>
      </c>
      <c r="C215" s="49">
        <f>_xlfn.XLOOKUP(B215,__TC_Taxonomy_Core!A:A,__TC_Taxonomy_Core!M:M,"")</f>
        <v>1</v>
      </c>
    </row>
    <row r="216" spans="1:3">
      <c r="A216" s="73" t="s">
        <v>1126</v>
      </c>
      <c r="B216" s="74" t="s">
        <v>453</v>
      </c>
      <c r="C216" s="49">
        <f>_xlfn.XLOOKUP(B216,__TC_Taxonomy_Core!A:A,__TC_Taxonomy_Core!M:M,"")</f>
        <v>0</v>
      </c>
    </row>
    <row r="217" spans="1:3">
      <c r="A217" s="73" t="s">
        <v>1127</v>
      </c>
      <c r="B217" s="74" t="s">
        <v>528</v>
      </c>
      <c r="C217" s="49">
        <f>_xlfn.XLOOKUP(B217,__TC_Taxonomy_Core!A:A,__TC_Taxonomy_Core!M:M,"")</f>
        <v>1</v>
      </c>
    </row>
    <row r="218" spans="1:3" ht="26.25">
      <c r="A218" s="73" t="s">
        <v>1128</v>
      </c>
      <c r="B218" s="74" t="s">
        <v>529</v>
      </c>
      <c r="C218" s="49">
        <f>_xlfn.XLOOKUP(B218,__TC_Taxonomy_Core!A:A,__TC_Taxonomy_Core!M:M,"")</f>
        <v>1</v>
      </c>
    </row>
    <row r="219" spans="1:3" ht="26.25">
      <c r="A219" s="73" t="s">
        <v>1129</v>
      </c>
      <c r="B219" s="74" t="s">
        <v>467</v>
      </c>
      <c r="C219" s="49">
        <f>_xlfn.XLOOKUP(B219,__TC_Taxonomy_Core!A:A,__TC_Taxonomy_Core!M:M,"")</f>
        <v>0</v>
      </c>
    </row>
    <row r="220" spans="1:3">
      <c r="A220" s="73" t="s">
        <v>1130</v>
      </c>
      <c r="B220" s="74" t="s">
        <v>601</v>
      </c>
      <c r="C220" s="49">
        <f>_xlfn.XLOOKUP(B220,__TC_Taxonomy_Core!A:A,__TC_Taxonomy_Core!M:M,"")</f>
        <v>1</v>
      </c>
    </row>
    <row r="221" spans="1:3">
      <c r="A221" s="73" t="s">
        <v>1131</v>
      </c>
      <c r="B221" s="74" t="s">
        <v>616</v>
      </c>
      <c r="C221" s="49">
        <f>_xlfn.XLOOKUP(B221,__TC_Taxonomy_Core!A:A,__TC_Taxonomy_Core!M:M,"")</f>
        <v>1</v>
      </c>
    </row>
    <row r="222" spans="1:3">
      <c r="A222" s="73" t="s">
        <v>1132</v>
      </c>
      <c r="B222" s="74" t="s">
        <v>617</v>
      </c>
      <c r="C222" s="49">
        <f>_xlfn.XLOOKUP(B222,__TC_Taxonomy_Core!A:A,__TC_Taxonomy_Core!M:M,"")</f>
        <v>1</v>
      </c>
    </row>
    <row r="223" spans="1:3">
      <c r="A223" s="73" t="s">
        <v>1133</v>
      </c>
      <c r="B223" s="74" t="s">
        <v>626</v>
      </c>
      <c r="C223" s="49">
        <f>_xlfn.XLOOKUP(B223,__TC_Taxonomy_Core!A:A,__TC_Taxonomy_Core!M:M,"")</f>
        <v>1</v>
      </c>
    </row>
    <row r="224" spans="1:3">
      <c r="A224" s="73" t="s">
        <v>1134</v>
      </c>
      <c r="B224" s="74" t="s">
        <v>627</v>
      </c>
      <c r="C224" s="49">
        <f>_xlfn.XLOOKUP(B224,__TC_Taxonomy_Core!A:A,__TC_Taxonomy_Core!M:M,"")</f>
        <v>1</v>
      </c>
    </row>
    <row r="225" spans="1:3">
      <c r="A225" s="73" t="s">
        <v>1135</v>
      </c>
      <c r="B225" s="74" t="s">
        <v>628</v>
      </c>
      <c r="C225" s="49">
        <f>_xlfn.XLOOKUP(B225,__TC_Taxonomy_Core!A:A,__TC_Taxonomy_Core!M:M,"")</f>
        <v>1</v>
      </c>
    </row>
    <row r="226" spans="1:3">
      <c r="A226" s="73" t="s">
        <v>1136</v>
      </c>
      <c r="B226" s="74" t="s">
        <v>618</v>
      </c>
      <c r="C226" s="49">
        <f>_xlfn.XLOOKUP(B226,__TC_Taxonomy_Core!A:A,__TC_Taxonomy_Core!M:M,"")</f>
        <v>1</v>
      </c>
    </row>
    <row r="227" spans="1:3">
      <c r="A227" s="73" t="s">
        <v>1137</v>
      </c>
      <c r="B227" s="74" t="s">
        <v>619</v>
      </c>
      <c r="C227" s="49">
        <f>_xlfn.XLOOKUP(B227,__TC_Taxonomy_Core!A:A,__TC_Taxonomy_Core!M:M,"")</f>
        <v>1</v>
      </c>
    </row>
    <row r="228" spans="1:3" ht="26.25">
      <c r="A228" s="73" t="s">
        <v>1138</v>
      </c>
      <c r="B228" s="74" t="s">
        <v>620</v>
      </c>
      <c r="C228" s="49">
        <f>_xlfn.XLOOKUP(B228,__TC_Taxonomy_Core!A:A,__TC_Taxonomy_Core!M:M,"")</f>
        <v>1</v>
      </c>
    </row>
    <row r="229" spans="1:3" ht="26.25">
      <c r="A229" s="73" t="s">
        <v>1139</v>
      </c>
      <c r="B229" s="74" t="s">
        <v>621</v>
      </c>
      <c r="C229" s="49">
        <f>_xlfn.XLOOKUP(B229,__TC_Taxonomy_Core!A:A,__TC_Taxonomy_Core!M:M,"")</f>
        <v>1</v>
      </c>
    </row>
    <row r="230" spans="1:3" ht="26.25">
      <c r="A230" s="73" t="s">
        <v>1140</v>
      </c>
      <c r="B230" s="74" t="s">
        <v>622</v>
      </c>
      <c r="C230" s="49">
        <f>_xlfn.XLOOKUP(B230,__TC_Taxonomy_Core!A:A,__TC_Taxonomy_Core!M:M,"")</f>
        <v>1</v>
      </c>
    </row>
    <row r="231" spans="1:3" ht="26.25">
      <c r="A231" s="73" t="s">
        <v>1141</v>
      </c>
      <c r="B231" s="74" t="s">
        <v>623</v>
      </c>
      <c r="C231" s="49">
        <f>_xlfn.XLOOKUP(B231,__TC_Taxonomy_Core!A:A,__TC_Taxonomy_Core!M:M,"")</f>
        <v>1</v>
      </c>
    </row>
    <row r="232" spans="1:3">
      <c r="A232" s="73" t="s">
        <v>1142</v>
      </c>
      <c r="B232" s="74" t="s">
        <v>624</v>
      </c>
      <c r="C232" s="49">
        <f>_xlfn.XLOOKUP(B232,__TC_Taxonomy_Core!A:A,__TC_Taxonomy_Core!M:M,"")</f>
        <v>1</v>
      </c>
    </row>
    <row r="233" spans="1:3">
      <c r="A233" s="73" t="s">
        <v>1143</v>
      </c>
      <c r="B233" s="74" t="s">
        <v>625</v>
      </c>
      <c r="C233" s="49">
        <f>_xlfn.XLOOKUP(B233,__TC_Taxonomy_Core!A:A,__TC_Taxonomy_Core!M:M,"")</f>
        <v>1</v>
      </c>
    </row>
    <row r="234" spans="1:3">
      <c r="A234" s="73" t="s">
        <v>1144</v>
      </c>
      <c r="B234" s="74" t="s">
        <v>629</v>
      </c>
      <c r="C234" s="49">
        <f>_xlfn.XLOOKUP(B234,__TC_Taxonomy_Core!A:A,__TC_Taxonomy_Core!M:M,"")</f>
        <v>1</v>
      </c>
    </row>
    <row r="235" spans="1:3">
      <c r="A235" s="73" t="s">
        <v>1145</v>
      </c>
      <c r="B235" s="74" t="s">
        <v>630</v>
      </c>
      <c r="C235" s="49">
        <f>_xlfn.XLOOKUP(B235,__TC_Taxonomy_Core!A:A,__TC_Taxonomy_Core!M:M,"")</f>
        <v>1</v>
      </c>
    </row>
    <row r="236" spans="1:3">
      <c r="A236" s="73" t="s">
        <v>1146</v>
      </c>
      <c r="B236" s="74" t="s">
        <v>631</v>
      </c>
      <c r="C236" s="49">
        <f>_xlfn.XLOOKUP(B236,__TC_Taxonomy_Core!A:A,__TC_Taxonomy_Core!M:M,"")</f>
        <v>1</v>
      </c>
    </row>
    <row r="237" spans="1:3">
      <c r="A237" s="73" t="s">
        <v>1147</v>
      </c>
      <c r="B237" s="74" t="s">
        <v>632</v>
      </c>
      <c r="C237" s="49">
        <f>_xlfn.XLOOKUP(B237,__TC_Taxonomy_Core!A:A,__TC_Taxonomy_Core!M:M,"")</f>
        <v>1</v>
      </c>
    </row>
    <row r="238" spans="1:3">
      <c r="A238" s="73" t="s">
        <v>1148</v>
      </c>
      <c r="B238" s="74" t="s">
        <v>454</v>
      </c>
      <c r="C238" s="49">
        <f>_xlfn.XLOOKUP(B238,__TC_Taxonomy_Core!A:A,__TC_Taxonomy_Core!M:M,"")</f>
        <v>0</v>
      </c>
    </row>
    <row r="239" spans="1:3">
      <c r="A239" s="73" t="s">
        <v>1149</v>
      </c>
      <c r="B239" s="74" t="s">
        <v>604</v>
      </c>
      <c r="C239" s="49">
        <f>_xlfn.XLOOKUP(B239,__TC_Taxonomy_Core!A:A,__TC_Taxonomy_Core!M:M,"")</f>
        <v>1</v>
      </c>
    </row>
    <row r="240" spans="1:3">
      <c r="A240" s="73" t="s">
        <v>1150</v>
      </c>
      <c r="B240" s="74" t="s">
        <v>633</v>
      </c>
      <c r="C240" s="49">
        <f>_xlfn.XLOOKUP(B240,__TC_Taxonomy_Core!A:A,__TC_Taxonomy_Core!M:M,"")</f>
        <v>1</v>
      </c>
    </row>
    <row r="241" spans="1:25">
      <c r="A241" s="73" t="s">
        <v>1151</v>
      </c>
      <c r="B241" s="74" t="s">
        <v>634</v>
      </c>
      <c r="C241" s="49">
        <f>_xlfn.XLOOKUP(B241,__TC_Taxonomy_Core!A:A,__TC_Taxonomy_Core!M:M,"")</f>
        <v>1</v>
      </c>
    </row>
    <row r="242" spans="1:25" ht="26.25">
      <c r="A242" s="73" t="s">
        <v>1152</v>
      </c>
      <c r="B242" s="74" t="s">
        <v>635</v>
      </c>
      <c r="C242" s="49">
        <f>_xlfn.XLOOKUP(B242,__TC_Taxonomy_Core!A:A,__TC_Taxonomy_Core!M:M,"")</f>
        <v>1</v>
      </c>
    </row>
    <row r="243" spans="1:25">
      <c r="A243" s="73" t="s">
        <v>1153</v>
      </c>
      <c r="B243" s="74" t="s">
        <v>636</v>
      </c>
      <c r="C243" s="49">
        <f>_xlfn.XLOOKUP(B243,__TC_Taxonomy_Core!A:A,__TC_Taxonomy_Core!M:M,"")</f>
        <v>1</v>
      </c>
    </row>
    <row r="244" spans="1:25">
      <c r="A244" s="73" t="s">
        <v>1154</v>
      </c>
      <c r="B244" s="74" t="s">
        <v>403</v>
      </c>
      <c r="C244" s="49">
        <f>_xlfn.XLOOKUP(B244,__TC_Taxonomy_Core!A:A,__TC_Taxonomy_Core!M:M,"")</f>
        <v>1</v>
      </c>
    </row>
    <row r="245" spans="1:25" s="63" customFormat="1">
      <c r="A245" s="73" t="s">
        <v>1155</v>
      </c>
      <c r="B245" s="74" t="s">
        <v>530</v>
      </c>
      <c r="C245" s="49">
        <f>_xlfn.XLOOKUP(B245,__TC_Taxonomy_Core!A:A,__TC_Taxonomy_Core!M:M,"")</f>
        <v>1</v>
      </c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</row>
    <row r="246" spans="1:25" s="63" customFormat="1" ht="26.25">
      <c r="A246" s="73" t="s">
        <v>1156</v>
      </c>
      <c r="B246" s="74" t="s">
        <v>455</v>
      </c>
      <c r="C246" s="49">
        <f>_xlfn.XLOOKUP(B246,__TC_Taxonomy_Core!A:A,__TC_Taxonomy_Core!M:M,"")</f>
        <v>0</v>
      </c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</row>
    <row r="247" spans="1:25" s="63" customFormat="1">
      <c r="A247" s="73" t="s">
        <v>1157</v>
      </c>
      <c r="B247" s="74" t="s">
        <v>450</v>
      </c>
      <c r="C247" s="49">
        <f>_xlfn.XLOOKUP(B247,__TC_Taxonomy_Core!A:A,__TC_Taxonomy_Core!M:M,"")</f>
        <v>0</v>
      </c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</row>
    <row r="248" spans="1:25" s="63" customFormat="1">
      <c r="A248" s="73" t="s">
        <v>1158</v>
      </c>
      <c r="B248" s="74" t="s">
        <v>469</v>
      </c>
      <c r="C248" s="49">
        <f>_xlfn.XLOOKUP(B248,__TC_Taxonomy_Core!A:A,__TC_Taxonomy_Core!M:M,"")</f>
        <v>0</v>
      </c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</row>
    <row r="249" spans="1:25" s="63" customFormat="1">
      <c r="A249" s="73" t="s">
        <v>1159</v>
      </c>
      <c r="B249" s="74" t="s">
        <v>637</v>
      </c>
      <c r="C249" s="49">
        <f>_xlfn.XLOOKUP(B249,__TC_Taxonomy_Core!A:A,__TC_Taxonomy_Core!M:M,"")</f>
        <v>1</v>
      </c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</row>
    <row r="250" spans="1:25" s="63" customFormat="1">
      <c r="A250" s="73" t="s">
        <v>1160</v>
      </c>
      <c r="B250" s="74" t="s">
        <v>638</v>
      </c>
      <c r="C250" s="49">
        <f>_xlfn.XLOOKUP(B250,__TC_Taxonomy_Core!A:A,__TC_Taxonomy_Core!M:M,"")</f>
        <v>1</v>
      </c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</row>
    <row r="251" spans="1:25" s="63" customFormat="1">
      <c r="A251" s="73" t="s">
        <v>1161</v>
      </c>
      <c r="B251" s="74" t="s">
        <v>639</v>
      </c>
      <c r="C251" s="49">
        <f>_xlfn.XLOOKUP(B251,__TC_Taxonomy_Core!A:A,__TC_Taxonomy_Core!M:M,"")</f>
        <v>1</v>
      </c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</row>
    <row r="252" spans="1:25" s="63" customFormat="1">
      <c r="A252" s="73" t="s">
        <v>1162</v>
      </c>
      <c r="B252" s="74" t="s">
        <v>640</v>
      </c>
      <c r="C252" s="49">
        <f>_xlfn.XLOOKUP(B252,__TC_Taxonomy_Core!A:A,__TC_Taxonomy_Core!M:M,"")</f>
        <v>1</v>
      </c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</row>
    <row r="253" spans="1:25" s="63" customFormat="1">
      <c r="A253" s="73" t="s">
        <v>1163</v>
      </c>
      <c r="B253" s="74" t="s">
        <v>457</v>
      </c>
      <c r="C253" s="49">
        <f>_xlfn.XLOOKUP(B253,__TC_Taxonomy_Core!A:A,__TC_Taxonomy_Core!M:M,"")</f>
        <v>0</v>
      </c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</row>
    <row r="254" spans="1:25" s="63" customFormat="1">
      <c r="A254" s="73" t="s">
        <v>1164</v>
      </c>
      <c r="B254" s="74" t="s">
        <v>460</v>
      </c>
      <c r="C254" s="49">
        <f>_xlfn.XLOOKUP(B254,__TC_Taxonomy_Core!A:A,__TC_Taxonomy_Core!M:M,"")</f>
        <v>0</v>
      </c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</row>
    <row r="255" spans="1:25" s="63" customFormat="1">
      <c r="A255" s="73" t="s">
        <v>1165</v>
      </c>
      <c r="B255" s="74" t="s">
        <v>641</v>
      </c>
      <c r="C255" s="49">
        <f>_xlfn.XLOOKUP(B255,__TC_Taxonomy_Core!A:A,__TC_Taxonomy_Core!M:M,"")</f>
        <v>1</v>
      </c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</row>
    <row r="256" spans="1:25" s="63" customFormat="1">
      <c r="A256" s="73" t="s">
        <v>1166</v>
      </c>
      <c r="B256" s="74" t="s">
        <v>747</v>
      </c>
      <c r="C256" s="49">
        <f>_xlfn.XLOOKUP(B256,__TC_Taxonomy_Core!A:A,__TC_Taxonomy_Core!M:M,"")</f>
        <v>1</v>
      </c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</row>
    <row r="257" spans="1:25" s="63" customFormat="1">
      <c r="A257" s="73" t="s">
        <v>1167</v>
      </c>
      <c r="B257" s="74" t="s">
        <v>750</v>
      </c>
      <c r="C257" s="49">
        <f>_xlfn.XLOOKUP(B257,__TC_Taxonomy_Core!A:A,__TC_Taxonomy_Core!M:M,"")</f>
        <v>1</v>
      </c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</row>
    <row r="258" spans="1:25" s="63" customFormat="1">
      <c r="A258" s="73" t="s">
        <v>1168</v>
      </c>
      <c r="B258" s="74" t="s">
        <v>751</v>
      </c>
      <c r="C258" s="49">
        <f>_xlfn.XLOOKUP(B258,__TC_Taxonomy_Core!A:A,__TC_Taxonomy_Core!M:M,"")</f>
        <v>1</v>
      </c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</row>
    <row r="259" spans="1:25" s="63" customFormat="1" ht="26.25">
      <c r="A259" s="73" t="s">
        <v>1169</v>
      </c>
      <c r="B259" s="74" t="s">
        <v>752</v>
      </c>
      <c r="C259" s="49">
        <f>_xlfn.XLOOKUP(B259,__TC_Taxonomy_Core!A:A,__TC_Taxonomy_Core!M:M,"")</f>
        <v>1</v>
      </c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</row>
    <row r="260" spans="1:25" s="63" customFormat="1" ht="26.25">
      <c r="A260" s="73" t="s">
        <v>1170</v>
      </c>
      <c r="B260" s="74" t="s">
        <v>753</v>
      </c>
      <c r="C260" s="49">
        <f>_xlfn.XLOOKUP(B260,__TC_Taxonomy_Core!A:A,__TC_Taxonomy_Core!M:M,"")</f>
        <v>1</v>
      </c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</row>
    <row r="261" spans="1:25" s="63" customFormat="1">
      <c r="A261" s="73" t="s">
        <v>1171</v>
      </c>
      <c r="B261" s="74" t="s">
        <v>748</v>
      </c>
      <c r="C261" s="49">
        <f>_xlfn.XLOOKUP(B261,__TC_Taxonomy_Core!A:A,__TC_Taxonomy_Core!M:M,"")</f>
        <v>1</v>
      </c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</row>
    <row r="262" spans="1:25" s="63" customFormat="1">
      <c r="A262" s="73" t="s">
        <v>1172</v>
      </c>
      <c r="B262" s="74" t="s">
        <v>673</v>
      </c>
      <c r="C262" s="49">
        <f>_xlfn.XLOOKUP(B262,__TC_Taxonomy_Core!A:A,__TC_Taxonomy_Core!M:M,"")</f>
        <v>1</v>
      </c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</row>
    <row r="263" spans="1:25" s="63" customFormat="1">
      <c r="A263" s="73" t="s">
        <v>1173</v>
      </c>
      <c r="B263" s="74" t="s">
        <v>712</v>
      </c>
      <c r="C263" s="49">
        <f>_xlfn.XLOOKUP(B263,__TC_Taxonomy_Core!A:A,__TC_Taxonomy_Core!M:M,"")</f>
        <v>1</v>
      </c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</row>
    <row r="264" spans="1:25" s="63" customFormat="1">
      <c r="A264" s="73" t="s">
        <v>1174</v>
      </c>
      <c r="B264" s="74" t="s">
        <v>713</v>
      </c>
      <c r="C264" s="49">
        <f>_xlfn.XLOOKUP(B264,__TC_Taxonomy_Core!A:A,__TC_Taxonomy_Core!M:M,"")</f>
        <v>1</v>
      </c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</row>
    <row r="265" spans="1:25" s="63" customFormat="1">
      <c r="A265" s="73" t="s">
        <v>1175</v>
      </c>
      <c r="B265" s="74" t="s">
        <v>837</v>
      </c>
      <c r="C265" s="49">
        <f>_xlfn.XLOOKUP(B265,__TC_Taxonomy_Core!A:A,__TC_Taxonomy_Core!M:M,"")</f>
        <v>1</v>
      </c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</row>
    <row r="266" spans="1:25" s="63" customFormat="1">
      <c r="A266" s="73" t="s">
        <v>1176</v>
      </c>
      <c r="B266" s="74" t="s">
        <v>835</v>
      </c>
      <c r="C266" s="49">
        <f>_xlfn.XLOOKUP(B266,__TC_Taxonomy_Core!A:A,__TC_Taxonomy_Core!M:M,"")</f>
        <v>1</v>
      </c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</row>
    <row r="267" spans="1:25" s="63" customFormat="1">
      <c r="A267" s="73" t="s">
        <v>1177</v>
      </c>
      <c r="B267" s="74" t="s">
        <v>836</v>
      </c>
      <c r="C267" s="49">
        <f>_xlfn.XLOOKUP(B267,__TC_Taxonomy_Core!A:A,__TC_Taxonomy_Core!M:M,"")</f>
        <v>1</v>
      </c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</row>
    <row r="268" spans="1:25" s="63" customFormat="1">
      <c r="A268" s="73" t="s">
        <v>1178</v>
      </c>
      <c r="B268" s="74" t="s">
        <v>850</v>
      </c>
      <c r="C268" s="49">
        <f>_xlfn.XLOOKUP(B268,__TC_Taxonomy_Core!A:A,__TC_Taxonomy_Core!M:M,"")</f>
        <v>1</v>
      </c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</row>
    <row r="269" spans="1:25" s="63" customFormat="1">
      <c r="A269" s="73" t="s">
        <v>1179</v>
      </c>
      <c r="B269" s="74" t="s">
        <v>465</v>
      </c>
      <c r="C269" s="49">
        <f>_xlfn.XLOOKUP(B269,__TC_Taxonomy_Core!A:A,__TC_Taxonomy_Core!M:M,"")</f>
        <v>0</v>
      </c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</row>
    <row r="270" spans="1:25" s="63" customFormat="1">
      <c r="A270" s="73" t="s">
        <v>1180</v>
      </c>
      <c r="B270" s="74" t="s">
        <v>466</v>
      </c>
      <c r="C270" s="49">
        <f>_xlfn.XLOOKUP(B270,__TC_Taxonomy_Core!A:A,__TC_Taxonomy_Core!M:M,"")</f>
        <v>0</v>
      </c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</row>
    <row r="271" spans="1:25" s="63" customFormat="1">
      <c r="A271" s="73" t="s">
        <v>1181</v>
      </c>
      <c r="B271" s="74" t="s">
        <v>849</v>
      </c>
      <c r="C271" s="49">
        <f>_xlfn.XLOOKUP(B271,__TC_Taxonomy_Core!A:A,__TC_Taxonomy_Core!M:M,"")</f>
        <v>1</v>
      </c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</row>
    <row r="272" spans="1:25" s="63" customFormat="1">
      <c r="A272" s="73" t="s">
        <v>1182</v>
      </c>
      <c r="B272" s="74" t="s">
        <v>848</v>
      </c>
      <c r="C272" s="49">
        <f>_xlfn.XLOOKUP(B272,__TC_Taxonomy_Core!A:A,__TC_Taxonomy_Core!M:M,"")</f>
        <v>1</v>
      </c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</row>
    <row r="273" spans="1:25" s="63" customFormat="1">
      <c r="A273" s="80" t="s">
        <v>1183</v>
      </c>
      <c r="B273" s="74" t="s">
        <v>591</v>
      </c>
      <c r="C273" s="49">
        <f>_xlfn.XLOOKUP(B273,__TC_Taxonomy_Core!A:A,__TC_Taxonomy_Core!M:M,"")</f>
        <v>1</v>
      </c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</row>
    <row r="274" spans="1:25" s="63" customFormat="1" ht="26.25">
      <c r="A274" s="72" t="s">
        <v>1184</v>
      </c>
      <c r="B274" s="74" t="s">
        <v>25</v>
      </c>
      <c r="C274" s="49" t="str">
        <f>_xlfn.XLOOKUP(B274,__TC_Taxonomy_Core!A:A,__TC_Taxonomy_Core!M:M,"")</f>
        <v/>
      </c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</row>
    <row r="275" spans="1:25" s="63" customFormat="1">
      <c r="A275" s="73" t="s">
        <v>1185</v>
      </c>
      <c r="B275" s="74" t="s">
        <v>644</v>
      </c>
      <c r="C275" s="49">
        <f>_xlfn.XLOOKUP(B275,__TC_Taxonomy_Core!A:A,__TC_Taxonomy_Core!M:M,"")</f>
        <v>1</v>
      </c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</row>
    <row r="276" spans="1:25" s="63" customFormat="1">
      <c r="A276" s="73" t="s">
        <v>1186</v>
      </c>
      <c r="B276" s="74" t="s">
        <v>646</v>
      </c>
      <c r="C276" s="49">
        <f>_xlfn.XLOOKUP(B276,__TC_Taxonomy_Core!A:A,__TC_Taxonomy_Core!M:M,"")</f>
        <v>1</v>
      </c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</row>
    <row r="277" spans="1:25" s="63" customFormat="1">
      <c r="A277" s="73" t="s">
        <v>1187</v>
      </c>
      <c r="B277" s="74" t="s">
        <v>642</v>
      </c>
      <c r="C277" s="49">
        <f>_xlfn.XLOOKUP(B277,__TC_Taxonomy_Core!A:A,__TC_Taxonomy_Core!M:M,"")</f>
        <v>1</v>
      </c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</row>
    <row r="278" spans="1:25" s="63" customFormat="1">
      <c r="A278" s="73" t="s">
        <v>1188</v>
      </c>
      <c r="B278" s="74" t="s">
        <v>643</v>
      </c>
      <c r="C278" s="49">
        <f>_xlfn.XLOOKUP(B278,__TC_Taxonomy_Core!A:A,__TC_Taxonomy_Core!M:M,"")</f>
        <v>1</v>
      </c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</row>
    <row r="279" spans="1:25" s="63" customFormat="1">
      <c r="A279" s="73" t="s">
        <v>1189</v>
      </c>
      <c r="B279" s="74" t="s">
        <v>472</v>
      </c>
      <c r="C279" s="49">
        <f>_xlfn.XLOOKUP(B279,__TC_Taxonomy_Core!A:A,__TC_Taxonomy_Core!M:M,"")</f>
        <v>0</v>
      </c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</row>
    <row r="280" spans="1:25" s="63" customFormat="1">
      <c r="A280" s="73" t="s">
        <v>1190</v>
      </c>
      <c r="B280" s="74" t="s">
        <v>473</v>
      </c>
      <c r="C280" s="49">
        <f>_xlfn.XLOOKUP(B280,__TC_Taxonomy_Core!A:A,__TC_Taxonomy_Core!M:M,"")</f>
        <v>0</v>
      </c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</row>
    <row r="281" spans="1:25" s="63" customFormat="1">
      <c r="A281" s="73" t="s">
        <v>1191</v>
      </c>
      <c r="B281" s="74" t="s">
        <v>477</v>
      </c>
      <c r="C281" s="49">
        <f>_xlfn.XLOOKUP(B281,__TC_Taxonomy_Core!A:A,__TC_Taxonomy_Core!M:M,"")</f>
        <v>0</v>
      </c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</row>
    <row r="282" spans="1:25" s="63" customFormat="1">
      <c r="A282" s="73" t="s">
        <v>1192</v>
      </c>
      <c r="B282" s="74" t="s">
        <v>470</v>
      </c>
      <c r="C282" s="49">
        <f>_xlfn.XLOOKUP(B282,__TC_Taxonomy_Core!A:A,__TC_Taxonomy_Core!M:M,"")</f>
        <v>0</v>
      </c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</row>
    <row r="283" spans="1:25" s="63" customFormat="1">
      <c r="A283" s="73" t="s">
        <v>1193</v>
      </c>
      <c r="B283" s="74" t="s">
        <v>471</v>
      </c>
      <c r="C283" s="49">
        <f>_xlfn.XLOOKUP(B283,__TC_Taxonomy_Core!A:A,__TC_Taxonomy_Core!M:M,"")</f>
        <v>0</v>
      </c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</row>
    <row r="284" spans="1:25" s="63" customFormat="1">
      <c r="A284" s="73" t="s">
        <v>1194</v>
      </c>
      <c r="B284" s="74" t="s">
        <v>474</v>
      </c>
      <c r="C284" s="49">
        <f>_xlfn.XLOOKUP(B284,__TC_Taxonomy_Core!A:A,__TC_Taxonomy_Core!M:M,"")</f>
        <v>0</v>
      </c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</row>
    <row r="285" spans="1:25" s="63" customFormat="1">
      <c r="A285" s="73" t="s">
        <v>1195</v>
      </c>
      <c r="B285" s="74" t="s">
        <v>475</v>
      </c>
      <c r="C285" s="49">
        <f>_xlfn.XLOOKUP(B285,__TC_Taxonomy_Core!A:A,__TC_Taxonomy_Core!M:M,"")</f>
        <v>0</v>
      </c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</row>
    <row r="286" spans="1:25" s="63" customFormat="1" ht="26.25">
      <c r="A286" s="73" t="s">
        <v>1196</v>
      </c>
      <c r="B286" s="74" t="s">
        <v>741</v>
      </c>
      <c r="C286" s="49">
        <f>_xlfn.XLOOKUP(B286,__TC_Taxonomy_Core!A:A,__TC_Taxonomy_Core!M:M,"")</f>
        <v>1</v>
      </c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</row>
    <row r="287" spans="1:25" s="63" customFormat="1">
      <c r="A287" s="73" t="s">
        <v>1197</v>
      </c>
      <c r="B287" s="74" t="s">
        <v>744</v>
      </c>
      <c r="C287" s="49">
        <f>_xlfn.XLOOKUP(B287,__TC_Taxonomy_Core!A:A,__TC_Taxonomy_Core!M:M,"")</f>
        <v>1</v>
      </c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</row>
    <row r="288" spans="1:25" s="63" customFormat="1">
      <c r="A288" s="73" t="s">
        <v>1198</v>
      </c>
      <c r="B288" s="74" t="s">
        <v>745</v>
      </c>
      <c r="C288" s="49">
        <f>_xlfn.XLOOKUP(B288,__TC_Taxonomy_Core!A:A,__TC_Taxonomy_Core!M:M,"")</f>
        <v>1</v>
      </c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</row>
    <row r="289" spans="1:25" s="63" customFormat="1">
      <c r="A289" s="73" t="s">
        <v>1199</v>
      </c>
      <c r="B289" s="74" t="s">
        <v>742</v>
      </c>
      <c r="C289" s="49">
        <f>_xlfn.XLOOKUP(B289,__TC_Taxonomy_Core!A:A,__TC_Taxonomy_Core!M:M,"")</f>
        <v>1</v>
      </c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</row>
    <row r="290" spans="1:25" s="63" customFormat="1">
      <c r="A290" s="73" t="s">
        <v>1200</v>
      </c>
      <c r="B290" s="74" t="s">
        <v>743</v>
      </c>
      <c r="C290" s="49">
        <f>_xlfn.XLOOKUP(B290,__TC_Taxonomy_Core!A:A,__TC_Taxonomy_Core!M:M,"")</f>
        <v>1</v>
      </c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</row>
    <row r="291" spans="1:25" s="63" customFormat="1">
      <c r="A291" s="72" t="s">
        <v>1201</v>
      </c>
      <c r="B291" s="74" t="s">
        <v>25</v>
      </c>
      <c r="C291" s="49" t="str">
        <f>_xlfn.XLOOKUP(B291,__TC_Taxonomy_Core!A:A,__TC_Taxonomy_Core!M:M,"")</f>
        <v/>
      </c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</row>
    <row r="292" spans="1:25" s="63" customFormat="1">
      <c r="A292" s="73" t="s">
        <v>1202</v>
      </c>
      <c r="B292" s="74" t="s">
        <v>654</v>
      </c>
      <c r="C292" s="49">
        <f>_xlfn.XLOOKUP(B292,__TC_Taxonomy_Core!A:A,__TC_Taxonomy_Core!M:M,"")</f>
        <v>1</v>
      </c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</row>
    <row r="293" spans="1:25" s="63" customFormat="1">
      <c r="A293" s="73" t="s">
        <v>1203</v>
      </c>
      <c r="B293" s="74" t="s">
        <v>645</v>
      </c>
      <c r="C293" s="49">
        <f>_xlfn.XLOOKUP(B293,__TC_Taxonomy_Core!A:A,__TC_Taxonomy_Core!M:M,"")</f>
        <v>1</v>
      </c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</row>
    <row r="294" spans="1:25" s="63" customFormat="1">
      <c r="A294" s="73" t="s">
        <v>1204</v>
      </c>
      <c r="B294" s="74" t="s">
        <v>647</v>
      </c>
      <c r="C294" s="49">
        <f>_xlfn.XLOOKUP(B294,__TC_Taxonomy_Core!A:A,__TC_Taxonomy_Core!M:M,"")</f>
        <v>1</v>
      </c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</row>
    <row r="295" spans="1:25" s="63" customFormat="1">
      <c r="A295" s="73" t="s">
        <v>1205</v>
      </c>
      <c r="B295" s="74" t="s">
        <v>652</v>
      </c>
      <c r="C295" s="49">
        <f>_xlfn.XLOOKUP(B295,__TC_Taxonomy_Core!A:A,__TC_Taxonomy_Core!M:M,"")</f>
        <v>1</v>
      </c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</row>
    <row r="296" spans="1:25" s="63" customFormat="1">
      <c r="A296" s="73" t="s">
        <v>1206</v>
      </c>
      <c r="B296" s="74" t="s">
        <v>531</v>
      </c>
      <c r="C296" s="49">
        <f>_xlfn.XLOOKUP(B296,__TC_Taxonomy_Core!A:A,__TC_Taxonomy_Core!M:M,"")</f>
        <v>1</v>
      </c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</row>
    <row r="297" spans="1:25" s="63" customFormat="1">
      <c r="A297" s="73" t="s">
        <v>1207</v>
      </c>
      <c r="B297" s="74" t="s">
        <v>653</v>
      </c>
      <c r="C297" s="49">
        <f>_xlfn.XLOOKUP(B297,__TC_Taxonomy_Core!A:A,__TC_Taxonomy_Core!M:M,"")</f>
        <v>1</v>
      </c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</row>
    <row r="298" spans="1:25">
      <c r="A298" s="73" t="s">
        <v>1208</v>
      </c>
      <c r="B298" s="74" t="s">
        <v>655</v>
      </c>
      <c r="C298" s="49">
        <f>_xlfn.XLOOKUP(B298,__TC_Taxonomy_Core!A:A,__TC_Taxonomy_Core!M:M,"")</f>
        <v>1</v>
      </c>
    </row>
    <row r="299" spans="1:25">
      <c r="A299" s="72" t="s">
        <v>1209</v>
      </c>
      <c r="B299" s="74" t="s">
        <v>25</v>
      </c>
      <c r="C299" s="49" t="str">
        <f>_xlfn.XLOOKUP(B299,__TC_Taxonomy_Core!A:A,__TC_Taxonomy_Core!M:M,"")</f>
        <v/>
      </c>
    </row>
    <row r="300" spans="1:25" s="63" customFormat="1">
      <c r="A300" s="73" t="s">
        <v>1210</v>
      </c>
      <c r="B300" s="74" t="s">
        <v>380</v>
      </c>
      <c r="C300" s="49">
        <f>_xlfn.XLOOKUP(B300,__TC_Taxonomy_Core!A:A,__TC_Taxonomy_Core!M:M,"")</f>
        <v>1</v>
      </c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</row>
    <row r="301" spans="1:25" s="63" customFormat="1">
      <c r="A301" s="73" t="s">
        <v>1211</v>
      </c>
      <c r="B301" s="74" t="s">
        <v>381</v>
      </c>
      <c r="C301" s="49">
        <f>_xlfn.XLOOKUP(B301,__TC_Taxonomy_Core!A:A,__TC_Taxonomy_Core!M:M,"")</f>
        <v>1</v>
      </c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</row>
    <row r="302" spans="1:25" s="63" customFormat="1">
      <c r="A302" s="73" t="s">
        <v>1212</v>
      </c>
      <c r="B302" s="74" t="s">
        <v>382</v>
      </c>
      <c r="C302" s="49">
        <f>_xlfn.XLOOKUP(B302,__TC_Taxonomy_Core!A:A,__TC_Taxonomy_Core!M:M,"")</f>
        <v>1</v>
      </c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</row>
    <row r="303" spans="1:25" s="63" customFormat="1" ht="26.25">
      <c r="A303" s="73" t="s">
        <v>1213</v>
      </c>
      <c r="B303" s="74" t="s">
        <v>383</v>
      </c>
      <c r="C303" s="49">
        <f>_xlfn.XLOOKUP(B303,__TC_Taxonomy_Core!A:A,__TC_Taxonomy_Core!M:M,"")</f>
        <v>1</v>
      </c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</row>
    <row r="304" spans="1:25" s="63" customFormat="1" ht="26.25">
      <c r="A304" s="73" t="s">
        <v>1214</v>
      </c>
      <c r="B304" s="74" t="s">
        <v>384</v>
      </c>
      <c r="C304" s="49">
        <f>_xlfn.XLOOKUP(B304,__TC_Taxonomy_Core!A:A,__TC_Taxonomy_Core!M:M,"")</f>
        <v>1</v>
      </c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</row>
    <row r="305" spans="1:25" s="63" customFormat="1" ht="26.25">
      <c r="A305" s="73" t="s">
        <v>1215</v>
      </c>
      <c r="B305" s="74" t="s">
        <v>385</v>
      </c>
      <c r="C305" s="49">
        <f>_xlfn.XLOOKUP(B305,__TC_Taxonomy_Core!A:A,__TC_Taxonomy_Core!M:M,"")</f>
        <v>1</v>
      </c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</row>
    <row r="306" spans="1:25" s="63" customFormat="1">
      <c r="A306" s="73" t="s">
        <v>1216</v>
      </c>
      <c r="B306" s="74" t="s">
        <v>386</v>
      </c>
      <c r="C306" s="49">
        <f>_xlfn.XLOOKUP(B306,__TC_Taxonomy_Core!A:A,__TC_Taxonomy_Core!M:M,"")</f>
        <v>1</v>
      </c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</row>
    <row r="307" spans="1:25" s="63" customFormat="1">
      <c r="A307" s="73" t="s">
        <v>1217</v>
      </c>
      <c r="B307" s="74" t="s">
        <v>387</v>
      </c>
      <c r="C307" s="49">
        <f>_xlfn.XLOOKUP(B307,__TC_Taxonomy_Core!A:A,__TC_Taxonomy_Core!M:M,"")</f>
        <v>1</v>
      </c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</row>
    <row r="308" spans="1:25" s="63" customFormat="1" ht="26.25">
      <c r="A308" s="73" t="s">
        <v>1218</v>
      </c>
      <c r="B308" s="74" t="s">
        <v>534</v>
      </c>
      <c r="C308" s="49">
        <f>_xlfn.XLOOKUP(B308,__TC_Taxonomy_Core!A:A,__TC_Taxonomy_Core!M:M,"")</f>
        <v>1</v>
      </c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</row>
    <row r="309" spans="1:25" s="63" customFormat="1">
      <c r="A309" s="73" t="s">
        <v>1219</v>
      </c>
      <c r="B309" s="74" t="s">
        <v>535</v>
      </c>
      <c r="C309" s="49">
        <f>_xlfn.XLOOKUP(B309,__TC_Taxonomy_Core!A:A,__TC_Taxonomy_Core!M:M,"")</f>
        <v>1</v>
      </c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</row>
    <row r="310" spans="1:25" s="63" customFormat="1">
      <c r="A310" s="73" t="s">
        <v>1220</v>
      </c>
      <c r="B310" s="74" t="s">
        <v>402</v>
      </c>
      <c r="C310" s="49">
        <f>_xlfn.XLOOKUP(B310,__TC_Taxonomy_Core!A:A,__TC_Taxonomy_Core!M:M,"")</f>
        <v>0</v>
      </c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</row>
    <row r="311" spans="1:25" ht="26.25">
      <c r="A311" s="78" t="s">
        <v>1221</v>
      </c>
      <c r="B311" s="74" t="s">
        <v>571</v>
      </c>
      <c r="C311" s="49">
        <f>_xlfn.XLOOKUP(B311,__TC_Taxonomy_Core!A:A,__TC_Taxonomy_Core!M:M,"")</f>
        <v>1</v>
      </c>
    </row>
    <row r="312" spans="1:25" ht="26.25">
      <c r="A312" s="78" t="s">
        <v>1222</v>
      </c>
      <c r="B312" s="74" t="s">
        <v>572</v>
      </c>
      <c r="C312" s="49">
        <f>_xlfn.XLOOKUP(B312,__TC_Taxonomy_Core!A:A,__TC_Taxonomy_Core!M:M,"")</f>
        <v>1</v>
      </c>
    </row>
    <row r="313" spans="1:25" ht="26.25">
      <c r="A313" s="78" t="s">
        <v>1223</v>
      </c>
      <c r="B313" s="74" t="s">
        <v>573</v>
      </c>
      <c r="C313" s="49">
        <f>_xlfn.XLOOKUP(B313,__TC_Taxonomy_Core!A:A,__TC_Taxonomy_Core!M:M,"")</f>
        <v>1</v>
      </c>
    </row>
    <row r="314" spans="1:25">
      <c r="A314" s="72" t="s">
        <v>1224</v>
      </c>
      <c r="B314" s="74" t="s">
        <v>25</v>
      </c>
      <c r="C314" s="49" t="str">
        <f>_xlfn.XLOOKUP(B314,__TC_Taxonomy_Core!A:A,__TC_Taxonomy_Core!M:M,"")</f>
        <v/>
      </c>
    </row>
    <row r="315" spans="1:25">
      <c r="A315" s="73" t="s">
        <v>1225</v>
      </c>
      <c r="B315" s="74" t="s">
        <v>648</v>
      </c>
      <c r="C315" s="49">
        <f>_xlfn.XLOOKUP(B315,__TC_Taxonomy_Core!A:A,__TC_Taxonomy_Core!M:M,"")</f>
        <v>1</v>
      </c>
    </row>
    <row r="316" spans="1:25">
      <c r="A316" s="73" t="s">
        <v>1226</v>
      </c>
      <c r="B316" s="74" t="s">
        <v>649</v>
      </c>
      <c r="C316" s="49">
        <f>_xlfn.XLOOKUP(B316,__TC_Taxonomy_Core!A:A,__TC_Taxonomy_Core!M:M,"")</f>
        <v>1</v>
      </c>
    </row>
    <row r="317" spans="1:25" ht="26.25">
      <c r="A317" s="73" t="s">
        <v>1227</v>
      </c>
      <c r="B317" s="74" t="s">
        <v>650</v>
      </c>
      <c r="C317" s="49">
        <f>_xlfn.XLOOKUP(B317,__TC_Taxonomy_Core!A:A,__TC_Taxonomy_Core!M:M,"")</f>
        <v>1</v>
      </c>
    </row>
    <row r="318" spans="1:25" ht="26.25">
      <c r="A318" s="73" t="s">
        <v>1228</v>
      </c>
      <c r="B318" s="74" t="s">
        <v>651</v>
      </c>
      <c r="C318" s="49">
        <f>_xlfn.XLOOKUP(B318,__TC_Taxonomy_Core!A:A,__TC_Taxonomy_Core!M:M,"")</f>
        <v>1</v>
      </c>
    </row>
    <row r="319" spans="1:25" s="63" customFormat="1">
      <c r="A319" s="73" t="s">
        <v>1229</v>
      </c>
      <c r="B319" s="74" t="s">
        <v>536</v>
      </c>
      <c r="C319" s="49">
        <f>_xlfn.XLOOKUP(B319,__TC_Taxonomy_Core!A:A,__TC_Taxonomy_Core!M:M,"")</f>
        <v>1</v>
      </c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</row>
    <row r="320" spans="1:25">
      <c r="A320" s="73" t="s">
        <v>1230</v>
      </c>
      <c r="B320" s="74" t="s">
        <v>401</v>
      </c>
      <c r="C320" s="49">
        <f>_xlfn.XLOOKUP(B320,__TC_Taxonomy_Core!A:A,__TC_Taxonomy_Core!M:M,"")</f>
        <v>1</v>
      </c>
    </row>
    <row r="321" spans="1:3">
      <c r="A321" s="73" t="s">
        <v>1231</v>
      </c>
      <c r="B321" s="74" t="s">
        <v>740</v>
      </c>
      <c r="C321" s="49">
        <f>_xlfn.XLOOKUP(B321,__TC_Taxonomy_Core!A:A,__TC_Taxonomy_Core!M:M,"")</f>
        <v>1</v>
      </c>
    </row>
    <row r="322" spans="1:3">
      <c r="A322" s="72" t="s">
        <v>1010</v>
      </c>
      <c r="B322" s="74" t="s">
        <v>25</v>
      </c>
      <c r="C322" s="49" t="str">
        <f>_xlfn.XLOOKUP(B322,__TC_Taxonomy_Core!A:A,__TC_Taxonomy_Core!M:M,"")</f>
        <v/>
      </c>
    </row>
    <row r="323" spans="1:3">
      <c r="A323" s="72" t="s">
        <v>1011</v>
      </c>
      <c r="B323" s="74" t="s">
        <v>25</v>
      </c>
      <c r="C323" s="49" t="str">
        <f>_xlfn.XLOOKUP(B323,__TC_Taxonomy_Core!A:A,__TC_Taxonomy_Core!M:M,"")</f>
        <v/>
      </c>
    </row>
    <row r="324" spans="1:3" ht="26.25">
      <c r="A324" s="73" t="s">
        <v>1232</v>
      </c>
      <c r="B324" s="74" t="s">
        <v>805</v>
      </c>
      <c r="C324" s="49">
        <f>_xlfn.XLOOKUP(B324,__TC_Taxonomy_Core!A:A,__TC_Taxonomy_Core!M:M,"")</f>
        <v>1</v>
      </c>
    </row>
    <row r="325" spans="1:3" ht="26.25">
      <c r="A325" s="73" t="s">
        <v>1233</v>
      </c>
      <c r="B325" s="74" t="s">
        <v>806</v>
      </c>
      <c r="C325" s="49">
        <f>_xlfn.XLOOKUP(B325,__TC_Taxonomy_Core!A:A,__TC_Taxonomy_Core!M:M,"")</f>
        <v>1</v>
      </c>
    </row>
    <row r="326" spans="1:3" ht="26.25">
      <c r="A326" s="73" t="s">
        <v>1234</v>
      </c>
      <c r="B326" s="74" t="s">
        <v>808</v>
      </c>
      <c r="C326" s="49">
        <f>_xlfn.XLOOKUP(B326,__TC_Taxonomy_Core!A:A,__TC_Taxonomy_Core!M:M,"")</f>
        <v>1</v>
      </c>
    </row>
    <row r="327" spans="1:3" ht="26.25">
      <c r="A327" s="73" t="s">
        <v>1235</v>
      </c>
      <c r="B327" s="74" t="s">
        <v>814</v>
      </c>
      <c r="C327" s="49">
        <f>_xlfn.XLOOKUP(B327,__TC_Taxonomy_Core!A:A,__TC_Taxonomy_Core!M:M,"")</f>
        <v>1</v>
      </c>
    </row>
    <row r="328" spans="1:3" ht="26.25">
      <c r="A328" s="73" t="s">
        <v>1236</v>
      </c>
      <c r="B328" s="74" t="s">
        <v>807</v>
      </c>
      <c r="C328" s="49">
        <f>_xlfn.XLOOKUP(B328,__TC_Taxonomy_Core!A:A,__TC_Taxonomy_Core!M:M,"")</f>
        <v>1</v>
      </c>
    </row>
    <row r="329" spans="1:3" ht="26.25">
      <c r="A329" s="73" t="s">
        <v>1237</v>
      </c>
      <c r="B329" s="74" t="s">
        <v>815</v>
      </c>
      <c r="C329" s="49">
        <f>_xlfn.XLOOKUP(B329,__TC_Taxonomy_Core!A:A,__TC_Taxonomy_Core!M:M,"")</f>
        <v>1</v>
      </c>
    </row>
    <row r="330" spans="1:3" ht="26.25">
      <c r="A330" s="73" t="s">
        <v>1238</v>
      </c>
      <c r="B330" s="74" t="s">
        <v>812</v>
      </c>
      <c r="C330" s="49">
        <f>_xlfn.XLOOKUP(B330,__TC_Taxonomy_Core!A:A,__TC_Taxonomy_Core!M:M,"")</f>
        <v>1</v>
      </c>
    </row>
    <row r="331" spans="1:3">
      <c r="A331" s="72" t="s">
        <v>1016</v>
      </c>
      <c r="B331" s="74" t="s">
        <v>25</v>
      </c>
      <c r="C331" s="49" t="str">
        <f>_xlfn.XLOOKUP(B331,__TC_Taxonomy_Core!A:A,__TC_Taxonomy_Core!M:M,"")</f>
        <v/>
      </c>
    </row>
    <row r="332" spans="1:3" ht="26.25">
      <c r="A332" s="73" t="s">
        <v>1239</v>
      </c>
      <c r="B332" s="74" t="s">
        <v>789</v>
      </c>
      <c r="C332" s="49">
        <f>_xlfn.XLOOKUP(B332,__TC_Taxonomy_Core!A:A,__TC_Taxonomy_Core!M:M,"")</f>
        <v>1</v>
      </c>
    </row>
    <row r="333" spans="1:3" ht="26.25">
      <c r="A333" s="73" t="s">
        <v>1240</v>
      </c>
      <c r="B333" s="74" t="s">
        <v>788</v>
      </c>
      <c r="C333" s="49">
        <f>_xlfn.XLOOKUP(B333,__TC_Taxonomy_Core!A:A,__TC_Taxonomy_Core!M:M,"")</f>
        <v>1</v>
      </c>
    </row>
    <row r="334" spans="1:3" ht="26.25">
      <c r="A334" s="73" t="s">
        <v>1241</v>
      </c>
      <c r="B334" s="74" t="s">
        <v>790</v>
      </c>
      <c r="C334" s="49">
        <f>_xlfn.XLOOKUP(B334,__TC_Taxonomy_Core!A:A,__TC_Taxonomy_Core!M:M,"")</f>
        <v>1</v>
      </c>
    </row>
    <row r="335" spans="1:3" ht="26.25">
      <c r="A335" s="73" t="s">
        <v>1242</v>
      </c>
      <c r="B335" s="74" t="s">
        <v>786</v>
      </c>
      <c r="C335" s="49">
        <f>_xlfn.XLOOKUP(B335,__TC_Taxonomy_Core!A:A,__TC_Taxonomy_Core!M:M,"")</f>
        <v>1</v>
      </c>
    </row>
    <row r="336" spans="1:3" ht="26.25">
      <c r="A336" s="73" t="s">
        <v>1243</v>
      </c>
      <c r="B336" s="74" t="s">
        <v>785</v>
      </c>
      <c r="C336" s="49">
        <f>_xlfn.XLOOKUP(B336,__TC_Taxonomy_Core!A:A,__TC_Taxonomy_Core!M:M,"")</f>
        <v>1</v>
      </c>
    </row>
    <row r="337" spans="1:3" ht="26.25">
      <c r="A337" s="73" t="s">
        <v>1235</v>
      </c>
      <c r="B337" s="74" t="s">
        <v>791</v>
      </c>
      <c r="C337" s="49">
        <f>_xlfn.XLOOKUP(B337,__TC_Taxonomy_Core!A:A,__TC_Taxonomy_Core!M:M,"")</f>
        <v>1</v>
      </c>
    </row>
    <row r="338" spans="1:3" ht="26.25">
      <c r="A338" s="73" t="s">
        <v>1236</v>
      </c>
      <c r="B338" s="74" t="s">
        <v>787</v>
      </c>
      <c r="C338" s="49">
        <f>_xlfn.XLOOKUP(B338,__TC_Taxonomy_Core!A:A,__TC_Taxonomy_Core!M:M,"")</f>
        <v>1</v>
      </c>
    </row>
    <row r="339" spans="1:3" ht="26.25">
      <c r="A339" s="73" t="s">
        <v>1237</v>
      </c>
      <c r="B339" s="74" t="s">
        <v>793</v>
      </c>
      <c r="C339" s="49">
        <f>_xlfn.XLOOKUP(B339,__TC_Taxonomy_Core!A:A,__TC_Taxonomy_Core!M:M,"")</f>
        <v>1</v>
      </c>
    </row>
    <row r="340" spans="1:3">
      <c r="A340" s="72" t="s">
        <v>1018</v>
      </c>
      <c r="B340" s="74" t="s">
        <v>25</v>
      </c>
      <c r="C340" s="49" t="str">
        <f>_xlfn.XLOOKUP(B340,__TC_Taxonomy_Core!A:A,__TC_Taxonomy_Core!M:M,"")</f>
        <v/>
      </c>
    </row>
    <row r="341" spans="1:3" ht="26.25">
      <c r="A341" s="73" t="s">
        <v>1244</v>
      </c>
      <c r="B341" s="74" t="s">
        <v>794</v>
      </c>
      <c r="C341" s="49">
        <f>_xlfn.XLOOKUP(B341,__TC_Taxonomy_Core!A:A,__TC_Taxonomy_Core!M:M,"")</f>
        <v>1</v>
      </c>
    </row>
    <row r="342" spans="1:3" ht="26.25">
      <c r="A342" s="73" t="s">
        <v>1245</v>
      </c>
      <c r="B342" s="74" t="s">
        <v>795</v>
      </c>
      <c r="C342" s="49">
        <f>_xlfn.XLOOKUP(B342,__TC_Taxonomy_Core!A:A,__TC_Taxonomy_Core!M:M,"")</f>
        <v>1</v>
      </c>
    </row>
    <row r="343" spans="1:3" ht="26.25">
      <c r="A343" s="73" t="s">
        <v>1246</v>
      </c>
      <c r="B343" s="74" t="s">
        <v>797</v>
      </c>
      <c r="C343" s="49">
        <f>_xlfn.XLOOKUP(B343,__TC_Taxonomy_Core!A:A,__TC_Taxonomy_Core!M:M,"")</f>
        <v>1</v>
      </c>
    </row>
    <row r="344" spans="1:3" ht="26.25">
      <c r="A344" s="73" t="s">
        <v>1235</v>
      </c>
      <c r="B344" s="74" t="s">
        <v>803</v>
      </c>
      <c r="C344" s="49">
        <f>_xlfn.XLOOKUP(B344,__TC_Taxonomy_Core!A:A,__TC_Taxonomy_Core!M:M,"")</f>
        <v>1</v>
      </c>
    </row>
    <row r="345" spans="1:3" ht="26.25">
      <c r="A345" s="73" t="s">
        <v>1236</v>
      </c>
      <c r="B345" s="74" t="s">
        <v>796</v>
      </c>
      <c r="C345" s="49">
        <f>_xlfn.XLOOKUP(B345,__TC_Taxonomy_Core!A:A,__TC_Taxonomy_Core!M:M,"")</f>
        <v>1</v>
      </c>
    </row>
    <row r="346" spans="1:3" ht="26.25">
      <c r="A346" s="73" t="s">
        <v>1237</v>
      </c>
      <c r="B346" s="74" t="s">
        <v>804</v>
      </c>
      <c r="C346" s="49">
        <f>_xlfn.XLOOKUP(B346,__TC_Taxonomy_Core!A:A,__TC_Taxonomy_Core!M:M,"")</f>
        <v>1</v>
      </c>
    </row>
    <row r="347" spans="1:3" ht="26.25">
      <c r="A347" s="73" t="s">
        <v>1238</v>
      </c>
      <c r="B347" s="74" t="s">
        <v>801</v>
      </c>
      <c r="C347" s="49">
        <f>_xlfn.XLOOKUP(B347,__TC_Taxonomy_Core!A:A,__TC_Taxonomy_Core!M:M,"")</f>
        <v>1</v>
      </c>
    </row>
    <row r="348" spans="1:3">
      <c r="A348" s="77" t="s">
        <v>1247</v>
      </c>
      <c r="B348" s="74" t="s">
        <v>25</v>
      </c>
      <c r="C348" s="49" t="str">
        <f>_xlfn.XLOOKUP(B348,__TC_Taxonomy_Core!A:A,__TC_Taxonomy_Core!M:M,"")</f>
        <v/>
      </c>
    </row>
    <row r="349" spans="1:3">
      <c r="A349" s="72" t="s">
        <v>1248</v>
      </c>
      <c r="B349" s="74" t="s">
        <v>25</v>
      </c>
      <c r="C349" s="49" t="str">
        <f>_xlfn.XLOOKUP(B349,__TC_Taxonomy_Core!A:A,__TC_Taxonomy_Core!M:M,"")</f>
        <v/>
      </c>
    </row>
    <row r="350" spans="1:3">
      <c r="A350" s="72" t="s">
        <v>1249</v>
      </c>
      <c r="B350" s="74" t="s">
        <v>25</v>
      </c>
      <c r="C350" s="49" t="str">
        <f>_xlfn.XLOOKUP(B350,__TC_Taxonomy_Core!A:A,__TC_Taxonomy_Core!M:M,"")</f>
        <v/>
      </c>
    </row>
    <row r="351" spans="1:3">
      <c r="A351" s="78" t="s">
        <v>1250</v>
      </c>
      <c r="B351" s="74" t="s">
        <v>656</v>
      </c>
      <c r="C351" s="49">
        <f>_xlfn.XLOOKUP(B351,__TC_Taxonomy_Core!A:A,__TC_Taxonomy_Core!M:M,"")</f>
        <v>1</v>
      </c>
    </row>
    <row r="352" spans="1:3">
      <c r="A352" s="78" t="s">
        <v>1251</v>
      </c>
      <c r="B352" s="74" t="s">
        <v>657</v>
      </c>
      <c r="C352" s="49">
        <f>_xlfn.XLOOKUP(B352,__TC_Taxonomy_Core!A:A,__TC_Taxonomy_Core!M:M,"")</f>
        <v>1</v>
      </c>
    </row>
    <row r="353" spans="1:25">
      <c r="A353" s="78" t="s">
        <v>1252</v>
      </c>
      <c r="B353" s="74" t="s">
        <v>658</v>
      </c>
      <c r="C353" s="49">
        <f>_xlfn.XLOOKUP(B353,__TC_Taxonomy_Core!A:A,__TC_Taxonomy_Core!M:M,"")</f>
        <v>1</v>
      </c>
    </row>
    <row r="354" spans="1:25">
      <c r="A354" s="78" t="s">
        <v>1253</v>
      </c>
      <c r="B354" s="74" t="s">
        <v>659</v>
      </c>
      <c r="C354" s="49">
        <f>_xlfn.XLOOKUP(B354,__TC_Taxonomy_Core!A:A,__TC_Taxonomy_Core!M:M,"")</f>
        <v>1</v>
      </c>
    </row>
    <row r="355" spans="1:25">
      <c r="A355" s="78" t="s">
        <v>1254</v>
      </c>
      <c r="B355" s="74" t="s">
        <v>660</v>
      </c>
      <c r="C355" s="49">
        <f>_xlfn.XLOOKUP(B355,__TC_Taxonomy_Core!A:A,__TC_Taxonomy_Core!M:M,"")</f>
        <v>1</v>
      </c>
    </row>
    <row r="356" spans="1:25" ht="26.25">
      <c r="A356" s="78" t="s">
        <v>1255</v>
      </c>
      <c r="B356" s="74" t="s">
        <v>372</v>
      </c>
      <c r="C356" s="49">
        <f>_xlfn.XLOOKUP(B356,__TC_Taxonomy_Core!A:A,__TC_Taxonomy_Core!M:M,"")</f>
        <v>1</v>
      </c>
    </row>
    <row r="357" spans="1:25" s="63" customFormat="1" ht="26.25">
      <c r="A357" s="76" t="s">
        <v>1256</v>
      </c>
      <c r="B357" s="74" t="s">
        <v>538</v>
      </c>
      <c r="C357" s="49">
        <f>_xlfn.XLOOKUP(B357,__TC_Taxonomy_Core!A:A,__TC_Taxonomy_Core!M:M,"")</f>
        <v>1</v>
      </c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</row>
    <row r="358" spans="1:25" ht="39.4">
      <c r="A358" s="78" t="s">
        <v>1257</v>
      </c>
      <c r="B358" s="74" t="s">
        <v>661</v>
      </c>
      <c r="C358" s="49">
        <f>_xlfn.XLOOKUP(B358,__TC_Taxonomy_Core!A:A,__TC_Taxonomy_Core!M:M,"")</f>
        <v>1</v>
      </c>
    </row>
    <row r="359" spans="1:25" ht="26.25">
      <c r="A359" s="78" t="s">
        <v>1258</v>
      </c>
      <c r="B359" s="74" t="s">
        <v>662</v>
      </c>
      <c r="C359" s="49">
        <f>_xlfn.XLOOKUP(B359,__TC_Taxonomy_Core!A:A,__TC_Taxonomy_Core!M:M,"")</f>
        <v>1</v>
      </c>
    </row>
    <row r="360" spans="1:25" ht="39.4">
      <c r="A360" s="78" t="s">
        <v>1259</v>
      </c>
      <c r="B360" s="74" t="s">
        <v>663</v>
      </c>
      <c r="C360" s="49">
        <f>_xlfn.XLOOKUP(B360,__TC_Taxonomy_Core!A:A,__TC_Taxonomy_Core!M:M,"")</f>
        <v>1</v>
      </c>
    </row>
    <row r="361" spans="1:25">
      <c r="A361" s="78" t="s">
        <v>1260</v>
      </c>
      <c r="B361" s="74" t="s">
        <v>820</v>
      </c>
      <c r="C361" s="49">
        <f>_xlfn.XLOOKUP(B361,__TC_Taxonomy_Core!A:A,__TC_Taxonomy_Core!M:M,"")</f>
        <v>1</v>
      </c>
    </row>
    <row r="362" spans="1:25">
      <c r="A362" s="72" t="s">
        <v>1261</v>
      </c>
      <c r="B362" s="74" t="s">
        <v>25</v>
      </c>
      <c r="C362" s="49" t="str">
        <f>_xlfn.XLOOKUP(B362,__TC_Taxonomy_Core!A:A,__TC_Taxonomy_Core!M:M,"")</f>
        <v/>
      </c>
    </row>
    <row r="363" spans="1:25">
      <c r="A363" s="78" t="s">
        <v>1262</v>
      </c>
      <c r="B363" s="74" t="s">
        <v>665</v>
      </c>
      <c r="C363" s="49">
        <f>_xlfn.XLOOKUP(B363,__TC_Taxonomy_Core!A:A,__TC_Taxonomy_Core!M:M,"")</f>
        <v>1</v>
      </c>
    </row>
    <row r="364" spans="1:25">
      <c r="A364" s="78" t="s">
        <v>1263</v>
      </c>
      <c r="B364" s="74" t="s">
        <v>459</v>
      </c>
      <c r="C364" s="49">
        <f>_xlfn.XLOOKUP(B364,__TC_Taxonomy_Core!A:A,__TC_Taxonomy_Core!M:M,"")</f>
        <v>0</v>
      </c>
    </row>
    <row r="365" spans="1:25">
      <c r="A365" s="78" t="s">
        <v>1264</v>
      </c>
      <c r="B365" s="74" t="s">
        <v>666</v>
      </c>
      <c r="C365" s="49">
        <f>_xlfn.XLOOKUP(B365,__TC_Taxonomy_Core!A:A,__TC_Taxonomy_Core!M:M,"")</f>
        <v>1</v>
      </c>
    </row>
    <row r="366" spans="1:25">
      <c r="A366" s="78" t="s">
        <v>1265</v>
      </c>
      <c r="B366" s="74" t="s">
        <v>667</v>
      </c>
      <c r="C366" s="49">
        <f>_xlfn.XLOOKUP(B366,__TC_Taxonomy_Core!A:A,__TC_Taxonomy_Core!M:M,"")</f>
        <v>1</v>
      </c>
    </row>
    <row r="367" spans="1:25" ht="26.25">
      <c r="A367" s="78" t="s">
        <v>1266</v>
      </c>
      <c r="B367" s="74" t="s">
        <v>668</v>
      </c>
      <c r="C367" s="49">
        <f>_xlfn.XLOOKUP(B367,__TC_Taxonomy_Core!A:A,__TC_Taxonomy_Core!M:M,"")</f>
        <v>1</v>
      </c>
    </row>
    <row r="368" spans="1:25" ht="39.4">
      <c r="A368" s="78" t="s">
        <v>1267</v>
      </c>
      <c r="B368" s="74" t="s">
        <v>669</v>
      </c>
      <c r="C368" s="49">
        <f>_xlfn.XLOOKUP(B368,__TC_Taxonomy_Core!A:A,__TC_Taxonomy_Core!M:M,"")</f>
        <v>1</v>
      </c>
    </row>
    <row r="369" spans="1:25" ht="26.25">
      <c r="A369" s="78" t="s">
        <v>1268</v>
      </c>
      <c r="B369" s="74" t="s">
        <v>365</v>
      </c>
      <c r="C369" s="49">
        <f>_xlfn.XLOOKUP(B369,__TC_Taxonomy_Core!A:A,__TC_Taxonomy_Core!M:M,"")</f>
        <v>0</v>
      </c>
    </row>
    <row r="370" spans="1:25" ht="26.25">
      <c r="A370" s="78" t="s">
        <v>1269</v>
      </c>
      <c r="B370" s="74" t="s">
        <v>672</v>
      </c>
      <c r="C370" s="49">
        <f>_xlfn.XLOOKUP(B370,__TC_Taxonomy_Core!A:A,__TC_Taxonomy_Core!M:M,"")</f>
        <v>1</v>
      </c>
    </row>
    <row r="371" spans="1:25" ht="26.25">
      <c r="A371" s="78" t="s">
        <v>1270</v>
      </c>
      <c r="B371" s="74" t="s">
        <v>818</v>
      </c>
      <c r="C371" s="49">
        <f>_xlfn.XLOOKUP(B371,__TC_Taxonomy_Core!A:A,__TC_Taxonomy_Core!M:M,"")</f>
        <v>1</v>
      </c>
    </row>
    <row r="372" spans="1:25">
      <c r="A372" s="78" t="s">
        <v>1271</v>
      </c>
      <c r="B372" s="74" t="s">
        <v>819</v>
      </c>
      <c r="C372" s="49">
        <f>_xlfn.XLOOKUP(B372,__TC_Taxonomy_Core!A:A,__TC_Taxonomy_Core!M:M,"")</f>
        <v>1</v>
      </c>
    </row>
    <row r="373" spans="1:25">
      <c r="A373" s="78" t="s">
        <v>1272</v>
      </c>
      <c r="B373" s="74" t="s">
        <v>817</v>
      </c>
      <c r="C373" s="49">
        <f>_xlfn.XLOOKUP(B373,__TC_Taxonomy_Core!A:A,__TC_Taxonomy_Core!M:M,"")</f>
        <v>1</v>
      </c>
    </row>
    <row r="374" spans="1:25">
      <c r="A374" s="78" t="s">
        <v>1273</v>
      </c>
      <c r="B374" s="74" t="s">
        <v>537</v>
      </c>
      <c r="C374" s="49">
        <f>_xlfn.XLOOKUP(B374,__TC_Taxonomy_Core!A:A,__TC_Taxonomy_Core!M:M,"")</f>
        <v>1</v>
      </c>
    </row>
    <row r="375" spans="1:25" ht="26.25">
      <c r="A375" s="78" t="s">
        <v>1274</v>
      </c>
      <c r="B375" s="74" t="s">
        <v>670</v>
      </c>
      <c r="C375" s="49">
        <f>_xlfn.XLOOKUP(B375,__TC_Taxonomy_Core!A:A,__TC_Taxonomy_Core!M:M,"")</f>
        <v>1</v>
      </c>
    </row>
    <row r="376" spans="1:25" ht="39.4">
      <c r="A376" s="78" t="s">
        <v>1275</v>
      </c>
      <c r="B376" s="74" t="s">
        <v>671</v>
      </c>
      <c r="C376" s="49">
        <f>_xlfn.XLOOKUP(B376,__TC_Taxonomy_Core!A:A,__TC_Taxonomy_Core!M:M,"")</f>
        <v>1</v>
      </c>
    </row>
    <row r="377" spans="1:25" s="63" customFormat="1">
      <c r="A377" s="81" t="s">
        <v>1276</v>
      </c>
      <c r="B377" s="74" t="s">
        <v>458</v>
      </c>
      <c r="C377" s="49">
        <f>_xlfn.XLOOKUP(B377,__TC_Taxonomy_Core!A:A,__TC_Taxonomy_Core!M:M,"")</f>
        <v>0</v>
      </c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</row>
    <row r="378" spans="1:25">
      <c r="A378" s="77" t="s">
        <v>1277</v>
      </c>
      <c r="B378" s="74" t="s">
        <v>25</v>
      </c>
      <c r="C378" s="49" t="str">
        <f>_xlfn.XLOOKUP(B378,__TC_Taxonomy_Core!A:A,__TC_Taxonomy_Core!M:M,"")</f>
        <v/>
      </c>
    </row>
    <row r="379" spans="1:25">
      <c r="A379" s="72" t="s">
        <v>1278</v>
      </c>
      <c r="B379" s="74" t="s">
        <v>25</v>
      </c>
      <c r="C379" s="49" t="str">
        <f>_xlfn.XLOOKUP(B379,__TC_Taxonomy_Core!A:A,__TC_Taxonomy_Core!M:M,"")</f>
        <v/>
      </c>
    </row>
    <row r="380" spans="1:25">
      <c r="A380" s="72" t="s">
        <v>1279</v>
      </c>
      <c r="B380" s="74" t="s">
        <v>25</v>
      </c>
      <c r="C380" s="49" t="str">
        <f>_xlfn.XLOOKUP(B380,__TC_Taxonomy_Core!A:A,__TC_Taxonomy_Core!M:M,"")</f>
        <v/>
      </c>
    </row>
    <row r="381" spans="1:25">
      <c r="A381" s="76" t="s">
        <v>1280</v>
      </c>
      <c r="B381" s="74" t="s">
        <v>390</v>
      </c>
      <c r="C381" s="49">
        <f>_xlfn.XLOOKUP(B381,__TC_Taxonomy_Core!A:A,__TC_Taxonomy_Core!M:M,"")</f>
        <v>1</v>
      </c>
    </row>
    <row r="382" spans="1:25">
      <c r="A382" s="76" t="s">
        <v>1281</v>
      </c>
      <c r="B382" s="74" t="s">
        <v>391</v>
      </c>
      <c r="C382" s="49">
        <f>_xlfn.XLOOKUP(B382,__TC_Taxonomy_Core!A:A,__TC_Taxonomy_Core!M:M,"")</f>
        <v>1</v>
      </c>
    </row>
    <row r="383" spans="1:25" ht="26.25">
      <c r="A383" s="76" t="s">
        <v>1282</v>
      </c>
      <c r="B383" s="74" t="s">
        <v>392</v>
      </c>
      <c r="C383" s="49">
        <f>_xlfn.XLOOKUP(B383,__TC_Taxonomy_Core!A:A,__TC_Taxonomy_Core!M:M,"")</f>
        <v>1</v>
      </c>
    </row>
    <row r="384" spans="1:25">
      <c r="A384" s="76" t="s">
        <v>1283</v>
      </c>
      <c r="B384" s="74" t="s">
        <v>729</v>
      </c>
      <c r="C384" s="49">
        <f>_xlfn.XLOOKUP(B384,__TC_Taxonomy_Core!A:A,__TC_Taxonomy_Core!M:M,"")</f>
        <v>1</v>
      </c>
    </row>
    <row r="385" spans="1:3">
      <c r="A385" s="76" t="s">
        <v>1284</v>
      </c>
      <c r="B385" s="74" t="s">
        <v>727</v>
      </c>
      <c r="C385" s="49">
        <f>_xlfn.XLOOKUP(B385,__TC_Taxonomy_Core!A:A,__TC_Taxonomy_Core!M:M,"")</f>
        <v>1</v>
      </c>
    </row>
    <row r="386" spans="1:3">
      <c r="A386" s="76" t="s">
        <v>1285</v>
      </c>
      <c r="B386" s="74" t="s">
        <v>734</v>
      </c>
      <c r="C386" s="49">
        <f>_xlfn.XLOOKUP(B386,__TC_Taxonomy_Core!A:A,__TC_Taxonomy_Core!M:M,"")</f>
        <v>1</v>
      </c>
    </row>
    <row r="387" spans="1:3">
      <c r="A387" s="76" t="s">
        <v>1286</v>
      </c>
      <c r="B387" s="74" t="s">
        <v>733</v>
      </c>
      <c r="C387" s="49">
        <f>_xlfn.XLOOKUP(B387,__TC_Taxonomy_Core!A:A,__TC_Taxonomy_Core!M:M,"")</f>
        <v>1</v>
      </c>
    </row>
    <row r="388" spans="1:3">
      <c r="A388" s="76" t="s">
        <v>1287</v>
      </c>
      <c r="B388" s="74" t="s">
        <v>726</v>
      </c>
      <c r="C388" s="49">
        <f>_xlfn.XLOOKUP(B388,__TC_Taxonomy_Core!A:A,__TC_Taxonomy_Core!M:M,"")</f>
        <v>1</v>
      </c>
    </row>
    <row r="389" spans="1:3">
      <c r="A389" s="76" t="s">
        <v>1288</v>
      </c>
      <c r="B389" s="74" t="s">
        <v>728</v>
      </c>
      <c r="C389" s="49">
        <f>_xlfn.XLOOKUP(B389,__TC_Taxonomy_Core!A:A,__TC_Taxonomy_Core!M:M,"")</f>
        <v>1</v>
      </c>
    </row>
    <row r="390" spans="1:3">
      <c r="A390" s="76" t="s">
        <v>1289</v>
      </c>
      <c r="B390" s="74" t="s">
        <v>731</v>
      </c>
      <c r="C390" s="49">
        <f>_xlfn.XLOOKUP(B390,__TC_Taxonomy_Core!A:A,__TC_Taxonomy_Core!M:M,"")</f>
        <v>1</v>
      </c>
    </row>
    <row r="391" spans="1:3">
      <c r="A391" s="76" t="s">
        <v>1290</v>
      </c>
      <c r="B391" s="74" t="s">
        <v>732</v>
      </c>
      <c r="C391" s="49">
        <f>_xlfn.XLOOKUP(B391,__TC_Taxonomy_Core!A:A,__TC_Taxonomy_Core!M:M,"")</f>
        <v>1</v>
      </c>
    </row>
    <row r="392" spans="1:3">
      <c r="A392" s="76" t="s">
        <v>1291</v>
      </c>
      <c r="B392" s="74" t="s">
        <v>730</v>
      </c>
      <c r="C392" s="49">
        <f>_xlfn.XLOOKUP(B392,__TC_Taxonomy_Core!A:A,__TC_Taxonomy_Core!M:M,"")</f>
        <v>1</v>
      </c>
    </row>
    <row r="393" spans="1:3">
      <c r="A393" s="72" t="s">
        <v>1292</v>
      </c>
      <c r="B393" s="74" t="s">
        <v>25</v>
      </c>
      <c r="C393" s="49" t="str">
        <f>_xlfn.XLOOKUP(B393,__TC_Taxonomy_Core!A:A,__TC_Taxonomy_Core!M:M,"")</f>
        <v/>
      </c>
    </row>
    <row r="394" spans="1:3">
      <c r="A394" s="76" t="s">
        <v>1804</v>
      </c>
      <c r="B394" s="74" t="s">
        <v>408</v>
      </c>
      <c r="C394" s="49">
        <f>_xlfn.XLOOKUP(B394,__TC_Taxonomy_Core!A:A,__TC_Taxonomy_Core!M:M,"")</f>
        <v>0</v>
      </c>
    </row>
    <row r="395" spans="1:3" ht="26.25">
      <c r="A395" s="76" t="s">
        <v>1293</v>
      </c>
      <c r="B395" s="74" t="s">
        <v>276</v>
      </c>
      <c r="C395" s="49">
        <f>_xlfn.XLOOKUP(B395,__TC_Taxonomy_Core!A:A,__TC_Taxonomy_Core!M:M,"")</f>
        <v>0</v>
      </c>
    </row>
    <row r="396" spans="1:3">
      <c r="A396" s="76" t="s">
        <v>1294</v>
      </c>
      <c r="B396" s="74" t="s">
        <v>724</v>
      </c>
      <c r="C396" s="49">
        <f>_xlfn.XLOOKUP(B396,__TC_Taxonomy_Core!A:A,__TC_Taxonomy_Core!M:M,"")</f>
        <v>1</v>
      </c>
    </row>
    <row r="397" spans="1:3">
      <c r="A397" s="76" t="s">
        <v>1295</v>
      </c>
      <c r="B397" s="74" t="s">
        <v>723</v>
      </c>
      <c r="C397" s="49">
        <f>_xlfn.XLOOKUP(B397,__TC_Taxonomy_Core!A:A,__TC_Taxonomy_Core!M:M,"")</f>
        <v>1</v>
      </c>
    </row>
    <row r="398" spans="1:3">
      <c r="A398" s="76" t="s">
        <v>1296</v>
      </c>
      <c r="B398" s="74" t="s">
        <v>719</v>
      </c>
      <c r="C398" s="49">
        <f>_xlfn.XLOOKUP(B398,__TC_Taxonomy_Core!A:A,__TC_Taxonomy_Core!M:M,"")</f>
        <v>1</v>
      </c>
    </row>
    <row r="399" spans="1:3">
      <c r="A399" s="76" t="s">
        <v>1297</v>
      </c>
      <c r="B399" s="74" t="s">
        <v>717</v>
      </c>
      <c r="C399" s="49">
        <f>_xlfn.XLOOKUP(B399,__TC_Taxonomy_Core!A:A,__TC_Taxonomy_Core!M:M,"")</f>
        <v>1</v>
      </c>
    </row>
    <row r="400" spans="1:3">
      <c r="A400" s="76" t="s">
        <v>1298</v>
      </c>
      <c r="B400" s="74" t="s">
        <v>427</v>
      </c>
      <c r="C400" s="49">
        <f>_xlfn.XLOOKUP(B400,__TC_Taxonomy_Core!A:A,__TC_Taxonomy_Core!M:M,"")</f>
        <v>0</v>
      </c>
    </row>
    <row r="401" spans="1:3">
      <c r="A401" s="76" t="s">
        <v>1299</v>
      </c>
      <c r="B401" s="74" t="s">
        <v>718</v>
      </c>
      <c r="C401" s="49">
        <f>_xlfn.XLOOKUP(B401,__TC_Taxonomy_Core!A:A,__TC_Taxonomy_Core!M:M,"")</f>
        <v>1</v>
      </c>
    </row>
    <row r="402" spans="1:3">
      <c r="A402" s="76" t="s">
        <v>1300</v>
      </c>
      <c r="B402" s="74" t="s">
        <v>721</v>
      </c>
      <c r="C402" s="49">
        <f>_xlfn.XLOOKUP(B402,__TC_Taxonomy_Core!A:A,__TC_Taxonomy_Core!M:M,"")</f>
        <v>1</v>
      </c>
    </row>
    <row r="403" spans="1:3">
      <c r="A403" s="76" t="s">
        <v>1301</v>
      </c>
      <c r="B403" s="74" t="s">
        <v>722</v>
      </c>
      <c r="C403" s="49">
        <f>_xlfn.XLOOKUP(B403,__TC_Taxonomy_Core!A:A,__TC_Taxonomy_Core!M:M,"")</f>
        <v>1</v>
      </c>
    </row>
    <row r="404" spans="1:3">
      <c r="A404" s="76" t="s">
        <v>1302</v>
      </c>
      <c r="B404" s="74" t="s">
        <v>720</v>
      </c>
      <c r="C404" s="49">
        <f>_xlfn.XLOOKUP(B404,__TC_Taxonomy_Core!A:A,__TC_Taxonomy_Core!M:M,"")</f>
        <v>1</v>
      </c>
    </row>
    <row r="405" spans="1:3">
      <c r="A405" s="76" t="s">
        <v>1303</v>
      </c>
      <c r="B405" s="74" t="s">
        <v>418</v>
      </c>
      <c r="C405" s="49">
        <f>_xlfn.XLOOKUP(B405,__TC_Taxonomy_Core!A:A,__TC_Taxonomy_Core!M:M,"")</f>
        <v>0</v>
      </c>
    </row>
    <row r="406" spans="1:3">
      <c r="A406" s="76" t="s">
        <v>1304</v>
      </c>
      <c r="B406" s="74" t="s">
        <v>415</v>
      </c>
      <c r="C406" s="49">
        <f>_xlfn.XLOOKUP(B406,__TC_Taxonomy_Core!A:A,__TC_Taxonomy_Core!M:M,"")</f>
        <v>0</v>
      </c>
    </row>
    <row r="407" spans="1:3">
      <c r="A407" s="76" t="s">
        <v>1305</v>
      </c>
      <c r="B407" s="74" t="s">
        <v>416</v>
      </c>
      <c r="C407" s="49">
        <f>_xlfn.XLOOKUP(B407,__TC_Taxonomy_Core!A:A,__TC_Taxonomy_Core!M:M,"")</f>
        <v>0</v>
      </c>
    </row>
    <row r="408" spans="1:3">
      <c r="A408" s="76" t="s">
        <v>1306</v>
      </c>
      <c r="B408" s="74" t="s">
        <v>417</v>
      </c>
      <c r="C408" s="49">
        <f>_xlfn.XLOOKUP(B408,__TC_Taxonomy_Core!A:A,__TC_Taxonomy_Core!M:M,"")</f>
        <v>0</v>
      </c>
    </row>
    <row r="409" spans="1:3">
      <c r="A409" s="76" t="s">
        <v>1307</v>
      </c>
      <c r="B409" s="74" t="s">
        <v>409</v>
      </c>
      <c r="C409" s="49">
        <f>_xlfn.XLOOKUP(B409,__TC_Taxonomy_Core!A:A,__TC_Taxonomy_Core!M:M,"")</f>
        <v>0</v>
      </c>
    </row>
    <row r="410" spans="1:3">
      <c r="A410" s="76" t="s">
        <v>1308</v>
      </c>
      <c r="B410" s="74" t="s">
        <v>423</v>
      </c>
      <c r="C410" s="49">
        <f>_xlfn.XLOOKUP(B410,__TC_Taxonomy_Core!A:A,__TC_Taxonomy_Core!M:M,"")</f>
        <v>0</v>
      </c>
    </row>
    <row r="411" spans="1:3">
      <c r="A411" s="76" t="s">
        <v>1309</v>
      </c>
      <c r="B411" s="74" t="s">
        <v>410</v>
      </c>
      <c r="C411" s="49">
        <f>_xlfn.XLOOKUP(B411,__TC_Taxonomy_Core!A:A,__TC_Taxonomy_Core!M:M,"")</f>
        <v>0</v>
      </c>
    </row>
    <row r="412" spans="1:3">
      <c r="A412" s="76" t="s">
        <v>1310</v>
      </c>
      <c r="B412" s="74" t="s">
        <v>424</v>
      </c>
      <c r="C412" s="49">
        <f>_xlfn.XLOOKUP(B412,__TC_Taxonomy_Core!A:A,__TC_Taxonomy_Core!M:M,"")</f>
        <v>0</v>
      </c>
    </row>
    <row r="413" spans="1:3">
      <c r="A413" s="76" t="s">
        <v>1311</v>
      </c>
      <c r="B413" s="74" t="s">
        <v>411</v>
      </c>
      <c r="C413" s="49">
        <f>_xlfn.XLOOKUP(B413,__TC_Taxonomy_Core!A:A,__TC_Taxonomy_Core!M:M,"")</f>
        <v>0</v>
      </c>
    </row>
    <row r="414" spans="1:3">
      <c r="A414" s="76" t="s">
        <v>1312</v>
      </c>
      <c r="B414" s="74" t="s">
        <v>425</v>
      </c>
      <c r="C414" s="49">
        <f>_xlfn.XLOOKUP(B414,__TC_Taxonomy_Core!A:A,__TC_Taxonomy_Core!M:M,"")</f>
        <v>0</v>
      </c>
    </row>
    <row r="415" spans="1:3">
      <c r="A415" s="76" t="s">
        <v>1313</v>
      </c>
      <c r="B415" s="74" t="s">
        <v>412</v>
      </c>
      <c r="C415" s="49">
        <f>_xlfn.XLOOKUP(B415,__TC_Taxonomy_Core!A:A,__TC_Taxonomy_Core!M:M,"")</f>
        <v>0</v>
      </c>
    </row>
    <row r="416" spans="1:3">
      <c r="A416" s="76" t="s">
        <v>1314</v>
      </c>
      <c r="B416" s="74" t="s">
        <v>413</v>
      </c>
      <c r="C416" s="49">
        <f>_xlfn.XLOOKUP(B416,__TC_Taxonomy_Core!A:A,__TC_Taxonomy_Core!M:M,"")</f>
        <v>0</v>
      </c>
    </row>
    <row r="417" spans="1:25">
      <c r="A417" s="76" t="s">
        <v>1315</v>
      </c>
      <c r="B417" s="74" t="s">
        <v>414</v>
      </c>
      <c r="C417" s="49">
        <f>_xlfn.XLOOKUP(B417,__TC_Taxonomy_Core!A:A,__TC_Taxonomy_Core!M:M,"")</f>
        <v>0</v>
      </c>
    </row>
    <row r="418" spans="1:25" s="63" customFormat="1" ht="26.25">
      <c r="A418" s="76" t="s">
        <v>1316</v>
      </c>
      <c r="B418" s="74" t="s">
        <v>478</v>
      </c>
      <c r="C418" s="49">
        <f>_xlfn.XLOOKUP(B418,__TC_Taxonomy_Core!A:A,__TC_Taxonomy_Core!M:M,"")</f>
        <v>0</v>
      </c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</row>
    <row r="419" spans="1:25" ht="26.25">
      <c r="A419" s="76" t="s">
        <v>1317</v>
      </c>
      <c r="B419" s="74" t="s">
        <v>422</v>
      </c>
      <c r="C419" s="49">
        <f>_xlfn.XLOOKUP(B419,__TC_Taxonomy_Core!A:A,__TC_Taxonomy_Core!M:M,"")</f>
        <v>0</v>
      </c>
    </row>
    <row r="420" spans="1:25">
      <c r="A420" s="76" t="s">
        <v>1318</v>
      </c>
      <c r="B420" s="74" t="s">
        <v>419</v>
      </c>
      <c r="C420" s="49">
        <f>_xlfn.XLOOKUP(B420,__TC_Taxonomy_Core!A:A,__TC_Taxonomy_Core!M:M,"")</f>
        <v>0</v>
      </c>
    </row>
    <row r="421" spans="1:25">
      <c r="A421" s="76" t="s">
        <v>1319</v>
      </c>
      <c r="B421" s="74" t="s">
        <v>420</v>
      </c>
      <c r="C421" s="49">
        <f>_xlfn.XLOOKUP(B421,__TC_Taxonomy_Core!A:A,__TC_Taxonomy_Core!M:M,"")</f>
        <v>0</v>
      </c>
    </row>
    <row r="422" spans="1:25">
      <c r="A422" s="76" t="s">
        <v>1320</v>
      </c>
      <c r="B422" s="74" t="s">
        <v>421</v>
      </c>
      <c r="C422" s="49">
        <f>_xlfn.XLOOKUP(B422,__TC_Taxonomy_Core!A:A,__TC_Taxonomy_Core!M:M,"")</f>
        <v>0</v>
      </c>
    </row>
    <row r="423" spans="1:25" ht="26.25">
      <c r="A423" s="76" t="s">
        <v>1321</v>
      </c>
      <c r="B423" s="74" t="s">
        <v>393</v>
      </c>
      <c r="C423" s="49">
        <f>_xlfn.XLOOKUP(B423,__TC_Taxonomy_Core!A:A,__TC_Taxonomy_Core!M:M,"")</f>
        <v>1</v>
      </c>
    </row>
    <row r="424" spans="1:25">
      <c r="A424" s="76" t="s">
        <v>1322</v>
      </c>
      <c r="B424" s="74" t="s">
        <v>375</v>
      </c>
      <c r="C424" s="49">
        <f>_xlfn.XLOOKUP(B424,__TC_Taxonomy_Core!A:A,__TC_Taxonomy_Core!M:M,"")</f>
        <v>1</v>
      </c>
    </row>
    <row r="425" spans="1:25" s="63" customFormat="1">
      <c r="A425" s="76" t="s">
        <v>1323</v>
      </c>
      <c r="B425" s="74" t="s">
        <v>539</v>
      </c>
      <c r="C425" s="49">
        <f>_xlfn.XLOOKUP(B425,__TC_Taxonomy_Core!A:A,__TC_Taxonomy_Core!M:M,"")</f>
        <v>1</v>
      </c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</row>
    <row r="426" spans="1:25" s="63" customFormat="1">
      <c r="A426" s="76" t="s">
        <v>1324</v>
      </c>
      <c r="B426" s="74" t="s">
        <v>376</v>
      </c>
      <c r="C426" s="49">
        <f>_xlfn.XLOOKUP(B426,__TC_Taxonomy_Core!A:A,__TC_Taxonomy_Core!M:M,"")</f>
        <v>1</v>
      </c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</row>
    <row r="427" spans="1:25" s="63" customFormat="1">
      <c r="A427" s="76" t="s">
        <v>1325</v>
      </c>
      <c r="B427" s="74" t="s">
        <v>1477</v>
      </c>
      <c r="C427" s="49">
        <f>_xlfn.XLOOKUP(B427,__TC_Taxonomy_Core!A:A,__TC_Taxonomy_Core!M:M,"")</f>
        <v>1</v>
      </c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</row>
    <row r="428" spans="1:25" s="63" customFormat="1" ht="26.25">
      <c r="A428" s="76" t="s">
        <v>1326</v>
      </c>
      <c r="B428" s="74" t="s">
        <v>377</v>
      </c>
      <c r="C428" s="49">
        <f>_xlfn.XLOOKUP(B428,__TC_Taxonomy_Core!A:A,__TC_Taxonomy_Core!M:M,"")</f>
        <v>1</v>
      </c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</row>
    <row r="429" spans="1:25" s="63" customFormat="1">
      <c r="A429" s="76" t="s">
        <v>1327</v>
      </c>
      <c r="B429" s="74" t="s">
        <v>739</v>
      </c>
      <c r="C429" s="49">
        <f>_xlfn.XLOOKUP(B429,__TC_Taxonomy_Core!A:A,__TC_Taxonomy_Core!M:M,"")</f>
        <v>1</v>
      </c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</row>
    <row r="430" spans="1:25" s="63" customFormat="1" ht="26.25">
      <c r="A430" s="76" t="s">
        <v>1328</v>
      </c>
      <c r="B430" s="74" t="s">
        <v>540</v>
      </c>
      <c r="C430" s="49">
        <f>_xlfn.XLOOKUP(B430,__TC_Taxonomy_Core!A:A,__TC_Taxonomy_Core!M:M,"")</f>
        <v>1</v>
      </c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</row>
    <row r="431" spans="1:25" s="63" customFormat="1" ht="26.25">
      <c r="A431" s="76" t="s">
        <v>1329</v>
      </c>
      <c r="B431" s="74" t="s">
        <v>378</v>
      </c>
      <c r="C431" s="49">
        <f>_xlfn.XLOOKUP(B431,__TC_Taxonomy_Core!A:A,__TC_Taxonomy_Core!M:M,"")</f>
        <v>1</v>
      </c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</row>
    <row r="432" spans="1:25" s="63" customFormat="1" ht="26.25">
      <c r="A432" s="76" t="s">
        <v>1330</v>
      </c>
      <c r="B432" s="74" t="s">
        <v>541</v>
      </c>
      <c r="C432" s="49">
        <f>_xlfn.XLOOKUP(B432,__TC_Taxonomy_Core!A:A,__TC_Taxonomy_Core!M:M,"")</f>
        <v>1</v>
      </c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</row>
    <row r="433" spans="1:25" s="63" customFormat="1">
      <c r="A433" s="76" t="s">
        <v>1331</v>
      </c>
      <c r="B433" s="74" t="s">
        <v>379</v>
      </c>
      <c r="C433" s="49">
        <f>_xlfn.XLOOKUP(B433,__TC_Taxonomy_Core!A:A,__TC_Taxonomy_Core!M:M,"")</f>
        <v>1</v>
      </c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</row>
    <row r="434" spans="1:25" s="63" customFormat="1">
      <c r="A434" s="76" t="s">
        <v>1332</v>
      </c>
      <c r="B434" s="74" t="s">
        <v>738</v>
      </c>
      <c r="C434" s="49">
        <f>_xlfn.XLOOKUP(B434,__TC_Taxonomy_Core!A:A,__TC_Taxonomy_Core!M:M,"")</f>
        <v>1</v>
      </c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</row>
    <row r="435" spans="1:25" s="63" customFormat="1" ht="26.25">
      <c r="A435" s="76" t="s">
        <v>1333</v>
      </c>
      <c r="B435" s="74" t="s">
        <v>542</v>
      </c>
      <c r="C435" s="49">
        <f>_xlfn.XLOOKUP(B435,__TC_Taxonomy_Core!A:A,__TC_Taxonomy_Core!M:M,"")</f>
        <v>1</v>
      </c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</row>
    <row r="436" spans="1:25" s="63" customFormat="1">
      <c r="A436" s="76" t="s">
        <v>1334</v>
      </c>
      <c r="B436" s="74" t="s">
        <v>816</v>
      </c>
      <c r="C436" s="49">
        <f>_xlfn.XLOOKUP(B436,__TC_Taxonomy_Core!A:A,__TC_Taxonomy_Core!M:M,"")</f>
        <v>1</v>
      </c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</row>
    <row r="437" spans="1:25">
      <c r="A437" s="76" t="s">
        <v>1335</v>
      </c>
      <c r="B437" s="74" t="s">
        <v>847</v>
      </c>
      <c r="C437" s="49">
        <f>_xlfn.XLOOKUP(B437,__TC_Taxonomy_Core!A:A,__TC_Taxonomy_Core!M:M,"")</f>
        <v>1</v>
      </c>
    </row>
    <row r="438" spans="1:25">
      <c r="A438" s="76" t="s">
        <v>1336</v>
      </c>
      <c r="B438" s="74" t="s">
        <v>737</v>
      </c>
      <c r="C438" s="49">
        <f>_xlfn.XLOOKUP(B438,__TC_Taxonomy_Core!A:A,__TC_Taxonomy_Core!M:M,"")</f>
        <v>1</v>
      </c>
    </row>
    <row r="439" spans="1:25">
      <c r="A439" s="76" t="s">
        <v>1337</v>
      </c>
      <c r="B439" s="74" t="s">
        <v>725</v>
      </c>
      <c r="C439" s="49">
        <f>_xlfn.XLOOKUP(B439,__TC_Taxonomy_Core!A:A,__TC_Taxonomy_Core!M:M,"")</f>
        <v>1</v>
      </c>
    </row>
    <row r="440" spans="1:25">
      <c r="A440" s="76" t="s">
        <v>1338</v>
      </c>
      <c r="B440" s="74" t="s">
        <v>735</v>
      </c>
      <c r="C440" s="49">
        <f>_xlfn.XLOOKUP(B440,__TC_Taxonomy_Core!A:A,__TC_Taxonomy_Core!M:M,"")</f>
        <v>1</v>
      </c>
    </row>
    <row r="441" spans="1:25">
      <c r="A441" s="72" t="s">
        <v>1339</v>
      </c>
      <c r="B441" s="74" t="s">
        <v>25</v>
      </c>
      <c r="C441" s="49" t="str">
        <f>_xlfn.XLOOKUP(B441,__TC_Taxonomy_Core!A:A,__TC_Taxonomy_Core!M:M,"")</f>
        <v/>
      </c>
    </row>
    <row r="442" spans="1:25">
      <c r="A442" s="76" t="s">
        <v>1803</v>
      </c>
      <c r="B442" s="74" t="s">
        <v>781</v>
      </c>
      <c r="C442" s="49">
        <f>_xlfn.XLOOKUP(B442,__TC_Taxonomy_Core!A:A,__TC_Taxonomy_Core!M:M,"")</f>
        <v>1</v>
      </c>
    </row>
    <row r="443" spans="1:25">
      <c r="A443" s="76" t="s">
        <v>1340</v>
      </c>
      <c r="B443" s="74" t="s">
        <v>779</v>
      </c>
      <c r="C443" s="49">
        <f>_xlfn.XLOOKUP(B443,__TC_Taxonomy_Core!A:A,__TC_Taxonomy_Core!M:M,"")</f>
        <v>1</v>
      </c>
    </row>
    <row r="444" spans="1:25">
      <c r="A444" s="76" t="s">
        <v>1341</v>
      </c>
      <c r="B444" s="74" t="s">
        <v>769</v>
      </c>
      <c r="C444" s="49">
        <f>_xlfn.XLOOKUP(B444,__TC_Taxonomy_Core!A:A,__TC_Taxonomy_Core!M:M,"")</f>
        <v>1</v>
      </c>
    </row>
    <row r="445" spans="1:25">
      <c r="A445" s="76" t="s">
        <v>1342</v>
      </c>
      <c r="B445" s="74" t="s">
        <v>544</v>
      </c>
      <c r="C445" s="49">
        <f>_xlfn.XLOOKUP(B445,__TC_Taxonomy_Core!A:A,__TC_Taxonomy_Core!M:M,"")</f>
        <v>1</v>
      </c>
    </row>
    <row r="446" spans="1:25">
      <c r="A446" s="76" t="s">
        <v>1343</v>
      </c>
      <c r="B446" s="74" t="s">
        <v>780</v>
      </c>
      <c r="C446" s="49">
        <f>_xlfn.XLOOKUP(B446,__TC_Taxonomy_Core!A:A,__TC_Taxonomy_Core!M:M,"")</f>
        <v>1</v>
      </c>
    </row>
    <row r="447" spans="1:25">
      <c r="A447" s="76" t="s">
        <v>1344</v>
      </c>
      <c r="B447" s="74" t="s">
        <v>776</v>
      </c>
      <c r="C447" s="49">
        <f>_xlfn.XLOOKUP(B447,__TC_Taxonomy_Core!A:A,__TC_Taxonomy_Core!M:M,"")</f>
        <v>1</v>
      </c>
    </row>
    <row r="448" spans="1:25">
      <c r="A448" s="76" t="s">
        <v>1345</v>
      </c>
      <c r="B448" s="74" t="s">
        <v>768</v>
      </c>
      <c r="C448" s="49">
        <f>_xlfn.XLOOKUP(B448,__TC_Taxonomy_Core!A:A,__TC_Taxonomy_Core!M:M,"")</f>
        <v>1</v>
      </c>
    </row>
    <row r="449" spans="1:25">
      <c r="A449" s="76" t="s">
        <v>1346</v>
      </c>
      <c r="B449" s="74" t="s">
        <v>777</v>
      </c>
      <c r="C449" s="49">
        <f>_xlfn.XLOOKUP(B449,__TC_Taxonomy_Core!A:A,__TC_Taxonomy_Core!M:M,"")</f>
        <v>1</v>
      </c>
    </row>
    <row r="450" spans="1:25">
      <c r="A450" s="76" t="s">
        <v>1347</v>
      </c>
      <c r="B450" s="74" t="s">
        <v>775</v>
      </c>
      <c r="C450" s="49">
        <f>_xlfn.XLOOKUP(B450,__TC_Taxonomy_Core!A:A,__TC_Taxonomy_Core!M:M,"")</f>
        <v>1</v>
      </c>
    </row>
    <row r="451" spans="1:25">
      <c r="A451" s="76" t="s">
        <v>1348</v>
      </c>
      <c r="B451" s="74" t="s">
        <v>774</v>
      </c>
      <c r="C451" s="49">
        <f>_xlfn.XLOOKUP(B451,__TC_Taxonomy_Core!A:A,__TC_Taxonomy_Core!M:M,"")</f>
        <v>1</v>
      </c>
    </row>
    <row r="452" spans="1:25">
      <c r="A452" s="76" t="s">
        <v>1349</v>
      </c>
      <c r="B452" s="74" t="s">
        <v>783</v>
      </c>
      <c r="C452" s="49">
        <f>_xlfn.XLOOKUP(B452,__TC_Taxonomy_Core!A:A,__TC_Taxonomy_Core!M:M,"")</f>
        <v>1</v>
      </c>
    </row>
    <row r="453" spans="1:25">
      <c r="A453" s="76" t="s">
        <v>1350</v>
      </c>
      <c r="B453" s="74" t="s">
        <v>784</v>
      </c>
      <c r="C453" s="49">
        <f>_xlfn.XLOOKUP(B453,__TC_Taxonomy_Core!A:A,__TC_Taxonomy_Core!M:M,"")</f>
        <v>1</v>
      </c>
    </row>
    <row r="454" spans="1:25">
      <c r="A454" s="76" t="s">
        <v>1351</v>
      </c>
      <c r="B454" s="74" t="s">
        <v>782</v>
      </c>
      <c r="C454" s="49">
        <f>_xlfn.XLOOKUP(B454,__TC_Taxonomy_Core!A:A,__TC_Taxonomy_Core!M:M,"")</f>
        <v>1</v>
      </c>
    </row>
    <row r="455" spans="1:25">
      <c r="A455" s="76" t="s">
        <v>1352</v>
      </c>
      <c r="B455" s="74" t="s">
        <v>746</v>
      </c>
      <c r="C455" s="49">
        <f>_xlfn.XLOOKUP(B455,__TC_Taxonomy_Core!A:A,__TC_Taxonomy_Core!M:M,"")</f>
        <v>1</v>
      </c>
    </row>
    <row r="456" spans="1:25">
      <c r="A456" s="76" t="s">
        <v>1353</v>
      </c>
      <c r="B456" s="74" t="s">
        <v>426</v>
      </c>
      <c r="C456" s="49">
        <f>_xlfn.XLOOKUP(B456,__TC_Taxonomy_Core!A:A,__TC_Taxonomy_Core!M:M,"")</f>
        <v>0</v>
      </c>
    </row>
    <row r="457" spans="1:25">
      <c r="A457" s="76" t="s">
        <v>1354</v>
      </c>
      <c r="B457" s="74" t="s">
        <v>736</v>
      </c>
      <c r="C457" s="49">
        <f>_xlfn.XLOOKUP(B457,__TC_Taxonomy_Core!A:A,__TC_Taxonomy_Core!M:M,"")</f>
        <v>1</v>
      </c>
    </row>
    <row r="458" spans="1:25">
      <c r="A458" s="76" t="s">
        <v>1355</v>
      </c>
      <c r="B458" s="74" t="s">
        <v>428</v>
      </c>
      <c r="C458" s="49">
        <f>_xlfn.XLOOKUP(B458,__TC_Taxonomy_Core!A:A,__TC_Taxonomy_Core!M:M,"")</f>
        <v>0</v>
      </c>
    </row>
    <row r="459" spans="1:25">
      <c r="A459" s="76" t="s">
        <v>1356</v>
      </c>
      <c r="B459" s="74" t="s">
        <v>764</v>
      </c>
      <c r="C459" s="49">
        <f>_xlfn.XLOOKUP(B459,__TC_Taxonomy_Core!A:A,__TC_Taxonomy_Core!M:M,"")</f>
        <v>1</v>
      </c>
    </row>
    <row r="460" spans="1:25">
      <c r="A460" s="77" t="s">
        <v>1357</v>
      </c>
      <c r="B460" s="74" t="s">
        <v>25</v>
      </c>
      <c r="C460" s="49" t="str">
        <f>_xlfn.XLOOKUP(B460,__TC_Taxonomy_Core!A:A,__TC_Taxonomy_Core!M:M,"")</f>
        <v/>
      </c>
    </row>
    <row r="461" spans="1:25">
      <c r="A461" s="72" t="s">
        <v>1802</v>
      </c>
      <c r="B461" s="74" t="s">
        <v>25</v>
      </c>
      <c r="C461" s="49" t="str">
        <f>_xlfn.XLOOKUP(B461,__TC_Taxonomy_Core!A:A,__TC_Taxonomy_Core!M:M,"")</f>
        <v/>
      </c>
    </row>
    <row r="462" spans="1:25">
      <c r="A462" s="73" t="s">
        <v>1801</v>
      </c>
      <c r="B462" s="74" t="s">
        <v>354</v>
      </c>
      <c r="C462" s="49">
        <f>_xlfn.XLOOKUP(B462,__TC_Taxonomy_Core!A:A,__TC_Taxonomy_Core!M:M,"")</f>
        <v>0</v>
      </c>
    </row>
    <row r="463" spans="1:25">
      <c r="A463" s="73" t="s">
        <v>1358</v>
      </c>
      <c r="B463" s="74" t="s">
        <v>822</v>
      </c>
      <c r="C463" s="49">
        <f>_xlfn.XLOOKUP(B463,__TC_Taxonomy_Core!A:A,__TC_Taxonomy_Core!M:M,"")</f>
        <v>0</v>
      </c>
    </row>
    <row r="464" spans="1:25" s="63" customFormat="1">
      <c r="A464" s="76" t="s">
        <v>1359</v>
      </c>
      <c r="B464" s="74" t="s">
        <v>545</v>
      </c>
      <c r="C464" s="49">
        <f>_xlfn.XLOOKUP(B464,__TC_Taxonomy_Core!A:A,__TC_Taxonomy_Core!M:M,"")</f>
        <v>1</v>
      </c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</row>
    <row r="465" spans="1:25" s="63" customFormat="1" ht="26.25">
      <c r="A465" s="73" t="s">
        <v>1360</v>
      </c>
      <c r="B465" s="74" t="s">
        <v>716</v>
      </c>
      <c r="C465" s="49">
        <f>_xlfn.XLOOKUP(B465,__TC_Taxonomy_Core!A:A,__TC_Taxonomy_Core!M:M,"")</f>
        <v>0</v>
      </c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</row>
    <row r="466" spans="1:25" s="63" customFormat="1">
      <c r="A466" s="73" t="s">
        <v>1361</v>
      </c>
      <c r="B466" s="74" t="s">
        <v>551</v>
      </c>
      <c r="C466" s="49">
        <f>_xlfn.XLOOKUP(B466,__TC_Taxonomy_Core!A:A,__TC_Taxonomy_Core!M:M,"")</f>
        <v>0</v>
      </c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</row>
    <row r="467" spans="1:25" s="63" customFormat="1" ht="26.25">
      <c r="A467" s="73" t="s">
        <v>1362</v>
      </c>
      <c r="B467" s="74" t="s">
        <v>707</v>
      </c>
      <c r="C467" s="49">
        <f>_xlfn.XLOOKUP(B467,__TC_Taxonomy_Core!A:A,__TC_Taxonomy_Core!M:M,"")</f>
        <v>0</v>
      </c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</row>
    <row r="468" spans="1:25" s="63" customFormat="1">
      <c r="A468" s="73" t="s">
        <v>1363</v>
      </c>
      <c r="B468" s="74" t="s">
        <v>543</v>
      </c>
      <c r="C468" s="49">
        <f>_xlfn.XLOOKUP(B468,__TC_Taxonomy_Core!A:A,__TC_Taxonomy_Core!M:M,"")</f>
        <v>1</v>
      </c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</row>
    <row r="469" spans="1:25" s="63" customFormat="1" ht="39.4">
      <c r="A469" s="73" t="s">
        <v>1364</v>
      </c>
      <c r="B469" s="74" t="s">
        <v>706</v>
      </c>
      <c r="C469" s="49">
        <f>_xlfn.XLOOKUP(B469,__TC_Taxonomy_Core!A:A,__TC_Taxonomy_Core!M:M,"")</f>
        <v>0</v>
      </c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</row>
    <row r="470" spans="1:25" s="63" customFormat="1">
      <c r="A470" s="73" t="s">
        <v>1365</v>
      </c>
      <c r="B470" s="74" t="s">
        <v>546</v>
      </c>
      <c r="C470" s="49">
        <f>_xlfn.XLOOKUP(B470,__TC_Taxonomy_Core!A:A,__TC_Taxonomy_Core!M:M,"")</f>
        <v>1</v>
      </c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</row>
    <row r="471" spans="1:25" s="63" customFormat="1">
      <c r="A471" s="73" t="s">
        <v>1366</v>
      </c>
      <c r="B471" s="74" t="s">
        <v>857</v>
      </c>
      <c r="C471" s="49">
        <f>_xlfn.XLOOKUP(B471,__TC_Taxonomy_Core!A:A,__TC_Taxonomy_Core!M:M,"")</f>
        <v>0</v>
      </c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</row>
    <row r="472" spans="1:25" s="63" customFormat="1">
      <c r="A472" s="73" t="s">
        <v>1367</v>
      </c>
      <c r="B472" s="74" t="s">
        <v>547</v>
      </c>
      <c r="C472" s="49">
        <f>_xlfn.XLOOKUP(B472,__TC_Taxonomy_Core!A:A,__TC_Taxonomy_Core!M:M,"")</f>
        <v>1</v>
      </c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</row>
    <row r="473" spans="1:25" s="63" customFormat="1">
      <c r="A473" s="73" t="s">
        <v>1368</v>
      </c>
      <c r="B473" s="74" t="s">
        <v>674</v>
      </c>
      <c r="C473" s="49">
        <f>_xlfn.XLOOKUP(B473,__TC_Taxonomy_Core!A:A,__TC_Taxonomy_Core!M:M,"")</f>
        <v>0</v>
      </c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</row>
    <row r="474" spans="1:25" s="63" customFormat="1">
      <c r="A474" s="73" t="s">
        <v>1369</v>
      </c>
      <c r="B474" s="74" t="s">
        <v>548</v>
      </c>
      <c r="C474" s="49">
        <f>_xlfn.XLOOKUP(B474,__TC_Taxonomy_Core!A:A,__TC_Taxonomy_Core!M:M,"")</f>
        <v>1</v>
      </c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</row>
    <row r="475" spans="1:25" s="63" customFormat="1" ht="26.25">
      <c r="A475" s="73" t="s">
        <v>1370</v>
      </c>
      <c r="B475" s="74" t="s">
        <v>714</v>
      </c>
      <c r="C475" s="49">
        <f>_xlfn.XLOOKUP(B475,__TC_Taxonomy_Core!A:A,__TC_Taxonomy_Core!M:M,"")</f>
        <v>0</v>
      </c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</row>
    <row r="476" spans="1:25">
      <c r="A476" s="73" t="s">
        <v>1371</v>
      </c>
      <c r="B476" s="74" t="s">
        <v>715</v>
      </c>
      <c r="C476" s="49">
        <f>_xlfn.XLOOKUP(B476,__TC_Taxonomy_Core!A:A,__TC_Taxonomy_Core!M:M,"")</f>
        <v>0</v>
      </c>
    </row>
    <row r="477" spans="1:25" s="63" customFormat="1" ht="26.25">
      <c r="A477" s="73" t="s">
        <v>1372</v>
      </c>
      <c r="B477" s="74" t="s">
        <v>552</v>
      </c>
      <c r="C477" s="49">
        <f>_xlfn.XLOOKUP(B477,__TC_Taxonomy_Core!A:A,__TC_Taxonomy_Core!M:M,"")</f>
        <v>0</v>
      </c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</row>
    <row r="478" spans="1:25" s="63" customFormat="1" ht="26.25">
      <c r="A478" s="73" t="s">
        <v>1373</v>
      </c>
      <c r="B478" s="74" t="s">
        <v>553</v>
      </c>
      <c r="C478" s="49">
        <f>_xlfn.XLOOKUP(B478,__TC_Taxonomy_Core!A:A,__TC_Taxonomy_Core!M:M,"")</f>
        <v>1</v>
      </c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</row>
    <row r="479" spans="1:25" s="63" customFormat="1" ht="26.25">
      <c r="A479" s="73" t="s">
        <v>1374</v>
      </c>
      <c r="B479" s="74" t="s">
        <v>894</v>
      </c>
      <c r="C479" s="49">
        <f>_xlfn.XLOOKUP(B479,__TC_Taxonomy_Core!A:A,__TC_Taxonomy_Core!M:M,"")</f>
        <v>0</v>
      </c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</row>
    <row r="480" spans="1:25">
      <c r="A480" s="73" t="s">
        <v>1375</v>
      </c>
      <c r="B480" s="74" t="s">
        <v>688</v>
      </c>
      <c r="C480" s="49">
        <f>_xlfn.XLOOKUP(B480,__TC_Taxonomy_Core!A:A,__TC_Taxonomy_Core!M:M,"")</f>
        <v>0</v>
      </c>
    </row>
    <row r="481" spans="1:25">
      <c r="A481" s="73" t="s">
        <v>1376</v>
      </c>
      <c r="B481" s="74" t="s">
        <v>687</v>
      </c>
      <c r="C481" s="49">
        <f>_xlfn.XLOOKUP(B481,__TC_Taxonomy_Core!A:A,__TC_Taxonomy_Core!M:M,"")</f>
        <v>1</v>
      </c>
    </row>
    <row r="482" spans="1:25">
      <c r="A482" s="75" t="s">
        <v>1377</v>
      </c>
      <c r="B482" s="74" t="s">
        <v>356</v>
      </c>
      <c r="C482" s="49">
        <f>_xlfn.XLOOKUP(B482,__TC_Taxonomy_Core!A:A,__TC_Taxonomy_Core!M:M,"")</f>
        <v>0</v>
      </c>
    </row>
    <row r="483" spans="1:25">
      <c r="A483" s="73" t="s">
        <v>1378</v>
      </c>
      <c r="B483" s="74" t="s">
        <v>705</v>
      </c>
      <c r="C483" s="49">
        <f>_xlfn.XLOOKUP(B483,__TC_Taxonomy_Core!A:A,__TC_Taxonomy_Core!M:M,"")</f>
        <v>1</v>
      </c>
    </row>
    <row r="484" spans="1:25">
      <c r="A484" s="75" t="s">
        <v>1379</v>
      </c>
      <c r="B484" s="74" t="s">
        <v>357</v>
      </c>
      <c r="C484" s="49">
        <f>_xlfn.XLOOKUP(B484,__TC_Taxonomy_Core!A:A,__TC_Taxonomy_Core!M:M,"")</f>
        <v>0</v>
      </c>
    </row>
    <row r="485" spans="1:25">
      <c r="A485" s="73" t="s">
        <v>1380</v>
      </c>
      <c r="B485" s="74" t="s">
        <v>700</v>
      </c>
      <c r="C485" s="49">
        <f>_xlfn.XLOOKUP(B485,__TC_Taxonomy_Core!A:A,__TC_Taxonomy_Core!M:M,"")</f>
        <v>1</v>
      </c>
    </row>
    <row r="486" spans="1:25">
      <c r="A486" s="75" t="s">
        <v>1381</v>
      </c>
      <c r="B486" s="74" t="s">
        <v>895</v>
      </c>
      <c r="C486" s="49">
        <f>_xlfn.XLOOKUP(B486,__TC_Taxonomy_Core!A:A,__TC_Taxonomy_Core!M:M,"")</f>
        <v>1</v>
      </c>
    </row>
    <row r="487" spans="1:25">
      <c r="A487" s="73" t="s">
        <v>1382</v>
      </c>
      <c r="B487" s="74" t="s">
        <v>891</v>
      </c>
      <c r="C487" s="49">
        <f>_xlfn.XLOOKUP(B487,__TC_Taxonomy_Core!A:A,__TC_Taxonomy_Core!M:M,"")</f>
        <v>1</v>
      </c>
    </row>
    <row r="488" spans="1:25">
      <c r="A488" s="73" t="s">
        <v>1383</v>
      </c>
      <c r="B488" s="74" t="s">
        <v>703</v>
      </c>
      <c r="C488" s="49">
        <f>_xlfn.XLOOKUP(B488,__TC_Taxonomy_Core!A:A,__TC_Taxonomy_Core!M:M,"")</f>
        <v>1</v>
      </c>
    </row>
    <row r="489" spans="1:25" s="63" customFormat="1">
      <c r="A489" s="73" t="s">
        <v>1384</v>
      </c>
      <c r="B489" s="74" t="s">
        <v>701</v>
      </c>
      <c r="C489" s="49">
        <f>_xlfn.XLOOKUP(B489,__TC_Taxonomy_Core!A:A,__TC_Taxonomy_Core!M:M,"")</f>
        <v>1</v>
      </c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</row>
    <row r="490" spans="1:25" s="63" customFormat="1">
      <c r="A490" s="73" t="s">
        <v>1385</v>
      </c>
      <c r="B490" s="74" t="s">
        <v>702</v>
      </c>
      <c r="C490" s="49">
        <f>_xlfn.XLOOKUP(B490,__TC_Taxonomy_Core!A:A,__TC_Taxonomy_Core!M:M,"")</f>
        <v>1</v>
      </c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</row>
    <row r="491" spans="1:25">
      <c r="A491" s="73" t="s">
        <v>1386</v>
      </c>
      <c r="B491" s="74" t="s">
        <v>704</v>
      </c>
      <c r="C491" s="49">
        <f>_xlfn.XLOOKUP(B491,__TC_Taxonomy_Core!A:A,__TC_Taxonomy_Core!M:M,"")</f>
        <v>1</v>
      </c>
    </row>
    <row r="492" spans="1:25" s="63" customFormat="1" ht="39.4">
      <c r="A492" s="73" t="s">
        <v>1387</v>
      </c>
      <c r="B492" s="74" t="s">
        <v>358</v>
      </c>
      <c r="C492" s="49">
        <f>_xlfn.XLOOKUP(B492,__TC_Taxonomy_Core!A:A,__TC_Taxonomy_Core!M:M,"")</f>
        <v>0</v>
      </c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</row>
    <row r="493" spans="1:25">
      <c r="A493" s="73" t="s">
        <v>1388</v>
      </c>
      <c r="B493" s="74" t="s">
        <v>838</v>
      </c>
      <c r="C493" s="49">
        <f>_xlfn.XLOOKUP(B493,__TC_Taxonomy_Core!A:A,__TC_Taxonomy_Core!M:M,"")</f>
        <v>-1</v>
      </c>
    </row>
    <row r="494" spans="1:25">
      <c r="A494" s="73" t="s">
        <v>1389</v>
      </c>
      <c r="B494" s="74" t="s">
        <v>685</v>
      </c>
      <c r="C494" s="49">
        <f>_xlfn.XLOOKUP(B494,__TC_Taxonomy_Core!A:A,__TC_Taxonomy_Core!M:M,"")</f>
        <v>0</v>
      </c>
    </row>
    <row r="495" spans="1:25">
      <c r="A495" s="73" t="s">
        <v>1390</v>
      </c>
      <c r="B495" s="74" t="s">
        <v>359</v>
      </c>
      <c r="C495" s="49">
        <f>_xlfn.XLOOKUP(B495,__TC_Taxonomy_Core!A:A,__TC_Taxonomy_Core!M:M,"")</f>
        <v>0</v>
      </c>
    </row>
    <row r="496" spans="1:25">
      <c r="A496" s="73" t="s">
        <v>1391</v>
      </c>
      <c r="B496" s="74" t="s">
        <v>884</v>
      </c>
      <c r="C496" s="49">
        <f>_xlfn.XLOOKUP(B496,__TC_Taxonomy_Core!A:A,__TC_Taxonomy_Core!M:M,"")</f>
        <v>1</v>
      </c>
    </row>
    <row r="497" spans="1:25">
      <c r="A497" s="73" t="s">
        <v>1392</v>
      </c>
      <c r="B497" s="74" t="s">
        <v>360</v>
      </c>
      <c r="C497" s="49">
        <f>_xlfn.XLOOKUP(B497,__TC_Taxonomy_Core!A:A,__TC_Taxonomy_Core!M:M,"")</f>
        <v>0</v>
      </c>
    </row>
    <row r="498" spans="1:25">
      <c r="A498" s="73" t="s">
        <v>1393</v>
      </c>
      <c r="B498" s="74" t="s">
        <v>361</v>
      </c>
      <c r="C498" s="49">
        <f>_xlfn.XLOOKUP(B498,__TC_Taxonomy_Core!A:A,__TC_Taxonomy_Core!M:M,"")</f>
        <v>0</v>
      </c>
    </row>
    <row r="499" spans="1:25" s="63" customFormat="1" ht="26.25">
      <c r="A499" s="73" t="s">
        <v>1394</v>
      </c>
      <c r="B499" s="74" t="s">
        <v>362</v>
      </c>
      <c r="C499" s="49">
        <f>_xlfn.XLOOKUP(B499,__TC_Taxonomy_Core!A:A,__TC_Taxonomy_Core!M:M,"")</f>
        <v>0</v>
      </c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</row>
    <row r="500" spans="1:25">
      <c r="A500" s="73" t="s">
        <v>1395</v>
      </c>
      <c r="B500" s="74" t="s">
        <v>363</v>
      </c>
      <c r="C500" s="49">
        <f>_xlfn.XLOOKUP(B500,__TC_Taxonomy_Core!A:A,__TC_Taxonomy_Core!M:M,"")</f>
        <v>0</v>
      </c>
    </row>
    <row r="501" spans="1:25">
      <c r="A501" s="73" t="s">
        <v>1396</v>
      </c>
      <c r="B501" s="74" t="s">
        <v>364</v>
      </c>
      <c r="C501" s="49">
        <f>_xlfn.XLOOKUP(B501,__TC_Taxonomy_Core!A:A,__TC_Taxonomy_Core!M:M,"")</f>
        <v>0</v>
      </c>
    </row>
    <row r="502" spans="1:25">
      <c r="A502" s="73" t="s">
        <v>1397</v>
      </c>
      <c r="B502" s="74" t="s">
        <v>366</v>
      </c>
      <c r="C502" s="49">
        <f>_xlfn.XLOOKUP(B502,__TC_Taxonomy_Core!A:A,__TC_Taxonomy_Core!M:M,"")</f>
        <v>1</v>
      </c>
    </row>
    <row r="503" spans="1:25">
      <c r="A503" s="73" t="s">
        <v>1398</v>
      </c>
      <c r="B503" s="74" t="s">
        <v>369</v>
      </c>
      <c r="C503" s="49">
        <f>_xlfn.XLOOKUP(B503,__TC_Taxonomy_Core!A:A,__TC_Taxonomy_Core!M:M,"")</f>
        <v>1</v>
      </c>
    </row>
    <row r="504" spans="1:25" s="63" customFormat="1" ht="39.4">
      <c r="A504" s="73" t="s">
        <v>1399</v>
      </c>
      <c r="B504" s="74" t="s">
        <v>373</v>
      </c>
      <c r="C504" s="49">
        <f>_xlfn.XLOOKUP(B504,__TC_Taxonomy_Core!A:A,__TC_Taxonomy_Core!M:M,"")</f>
        <v>1</v>
      </c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</row>
    <row r="505" spans="1:25" s="63" customFormat="1" ht="26.25">
      <c r="A505" s="73" t="s">
        <v>1400</v>
      </c>
      <c r="B505" s="74" t="s">
        <v>549</v>
      </c>
      <c r="C505" s="49">
        <f>_xlfn.XLOOKUP(B505,__TC_Taxonomy_Core!A:A,__TC_Taxonomy_Core!M:M,"")</f>
        <v>1</v>
      </c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</row>
    <row r="506" spans="1:25" s="63" customFormat="1" ht="26.25">
      <c r="A506" s="73" t="s">
        <v>1401</v>
      </c>
      <c r="B506" s="74" t="s">
        <v>374</v>
      </c>
      <c r="C506" s="49">
        <f>_xlfn.XLOOKUP(B506,__TC_Taxonomy_Core!A:A,__TC_Taxonomy_Core!M:M,"")</f>
        <v>1</v>
      </c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</row>
    <row r="507" spans="1:25" s="63" customFormat="1" ht="26.25">
      <c r="A507" s="73" t="s">
        <v>1402</v>
      </c>
      <c r="B507" s="74" t="s">
        <v>554</v>
      </c>
      <c r="C507" s="49">
        <f>_xlfn.XLOOKUP(B507,__TC_Taxonomy_Core!A:A,__TC_Taxonomy_Core!M:M,"")</f>
        <v>1</v>
      </c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</row>
    <row r="508" spans="1:25" s="63" customFormat="1" ht="26.25">
      <c r="A508" s="73" t="s">
        <v>1403</v>
      </c>
      <c r="B508" s="74" t="s">
        <v>550</v>
      </c>
      <c r="C508" s="49">
        <f>_xlfn.XLOOKUP(B508,__TC_Taxonomy_Core!A:A,__TC_Taxonomy_Core!M:M,"")</f>
        <v>1</v>
      </c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</row>
    <row r="509" spans="1:25" s="63" customFormat="1">
      <c r="A509" s="73" t="s">
        <v>1404</v>
      </c>
      <c r="B509" s="74" t="s">
        <v>389</v>
      </c>
      <c r="C509" s="49">
        <f>_xlfn.XLOOKUP(B509,__TC_Taxonomy_Core!A:A,__TC_Taxonomy_Core!M:M,"")</f>
        <v>0</v>
      </c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</row>
    <row r="510" spans="1:25" ht="26.25">
      <c r="A510" s="73" t="s">
        <v>1405</v>
      </c>
      <c r="B510" s="74" t="s">
        <v>692</v>
      </c>
      <c r="C510" s="49">
        <f>_xlfn.XLOOKUP(B510,__TC_Taxonomy_Core!A:A,__TC_Taxonomy_Core!M:M,"")</f>
        <v>1</v>
      </c>
    </row>
    <row r="511" spans="1:25" ht="43.5" customHeight="1">
      <c r="A511" s="73" t="s">
        <v>1406</v>
      </c>
      <c r="B511" s="74" t="s">
        <v>693</v>
      </c>
      <c r="C511" s="49">
        <f>_xlfn.XLOOKUP(B511,__TC_Taxonomy_Core!A:A,__TC_Taxonomy_Core!M:M,"")</f>
        <v>1</v>
      </c>
    </row>
    <row r="512" spans="1:25">
      <c r="A512" s="82" t="s">
        <v>1407</v>
      </c>
      <c r="B512" s="74" t="s">
        <v>694</v>
      </c>
      <c r="C512" s="49">
        <f>_xlfn.XLOOKUP(B512,__TC_Taxonomy_Core!A:A,__TC_Taxonomy_Core!M:M,"")</f>
        <v>1</v>
      </c>
    </row>
    <row r="513" spans="1:3">
      <c r="A513" s="82" t="s">
        <v>1408</v>
      </c>
      <c r="B513" s="74" t="s">
        <v>698</v>
      </c>
      <c r="C513" s="49">
        <f>_xlfn.XLOOKUP(B513,__TC_Taxonomy_Core!A:A,__TC_Taxonomy_Core!M:M,"")</f>
        <v>1</v>
      </c>
    </row>
    <row r="514" spans="1:3">
      <c r="A514" s="82" t="s">
        <v>1409</v>
      </c>
      <c r="B514" s="74" t="s">
        <v>690</v>
      </c>
      <c r="C514" s="49">
        <f>_xlfn.XLOOKUP(B514,__TC_Taxonomy_Core!A:A,__TC_Taxonomy_Core!M:M,"")</f>
        <v>1</v>
      </c>
    </row>
    <row r="515" spans="1:3">
      <c r="A515" s="82" t="s">
        <v>1410</v>
      </c>
      <c r="B515" s="74" t="s">
        <v>691</v>
      </c>
      <c r="C515" s="49">
        <f>_xlfn.XLOOKUP(B515,__TC_Taxonomy_Core!A:A,__TC_Taxonomy_Core!M:M,"")</f>
        <v>1</v>
      </c>
    </row>
    <row r="516" spans="1:3" ht="26.25">
      <c r="A516" s="82" t="s">
        <v>1411</v>
      </c>
      <c r="B516" s="74" t="s">
        <v>504</v>
      </c>
      <c r="C516" s="49">
        <f>_xlfn.XLOOKUP(B516,__TC_Taxonomy_Core!A:A,__TC_Taxonomy_Core!M:M,"")</f>
        <v>1</v>
      </c>
    </row>
    <row r="517" spans="1:3">
      <c r="A517" s="82" t="s">
        <v>1412</v>
      </c>
      <c r="B517" s="74" t="s">
        <v>696</v>
      </c>
      <c r="C517" s="49">
        <f>_xlfn.XLOOKUP(B517,__TC_Taxonomy_Core!A:A,__TC_Taxonomy_Core!M:M,"")</f>
        <v>1</v>
      </c>
    </row>
    <row r="518" spans="1:3">
      <c r="A518" s="82" t="s">
        <v>1413</v>
      </c>
      <c r="B518" s="74" t="s">
        <v>697</v>
      </c>
      <c r="C518" s="49">
        <f>_xlfn.XLOOKUP(B518,__TC_Taxonomy_Core!A:A,__TC_Taxonomy_Core!M:M,"")</f>
        <v>1</v>
      </c>
    </row>
    <row r="519" spans="1:3" ht="26.25">
      <c r="A519" s="82" t="s">
        <v>1414</v>
      </c>
      <c r="B519" s="74" t="s">
        <v>689</v>
      </c>
      <c r="C519" s="49">
        <f>_xlfn.XLOOKUP(B519,__TC_Taxonomy_Core!A:A,__TC_Taxonomy_Core!M:M,"")</f>
        <v>1</v>
      </c>
    </row>
    <row r="520" spans="1:3" ht="26.25">
      <c r="A520" s="82" t="s">
        <v>1415</v>
      </c>
      <c r="B520" s="74" t="s">
        <v>695</v>
      </c>
      <c r="C520" s="49">
        <f>_xlfn.XLOOKUP(B520,__TC_Taxonomy_Core!A:A,__TC_Taxonomy_Core!M:M,"")</f>
        <v>1</v>
      </c>
    </row>
    <row r="521" spans="1:3">
      <c r="A521" s="73" t="s">
        <v>1416</v>
      </c>
      <c r="B521" s="74" t="s">
        <v>699</v>
      </c>
      <c r="C521" s="49">
        <f>_xlfn.XLOOKUP(B521,__TC_Taxonomy_Core!A:A,__TC_Taxonomy_Core!M:M,"")</f>
        <v>1</v>
      </c>
    </row>
    <row r="522" spans="1:3">
      <c r="A522" s="75" t="s">
        <v>1417</v>
      </c>
      <c r="B522" s="74" t="s">
        <v>429</v>
      </c>
      <c r="C522" s="49">
        <f>_xlfn.XLOOKUP(B522,__TC_Taxonomy_Core!A:A,__TC_Taxonomy_Core!M:M,"")</f>
        <v>0</v>
      </c>
    </row>
    <row r="523" spans="1:3">
      <c r="A523" s="75" t="s">
        <v>1418</v>
      </c>
      <c r="B523" s="74" t="s">
        <v>394</v>
      </c>
      <c r="C523" s="49">
        <f>_xlfn.XLOOKUP(B523,__TC_Taxonomy_Core!A:A,__TC_Taxonomy_Core!M:M,"")</f>
        <v>1</v>
      </c>
    </row>
    <row r="524" spans="1:3">
      <c r="A524" s="75" t="s">
        <v>1419</v>
      </c>
      <c r="B524" s="74" t="s">
        <v>395</v>
      </c>
      <c r="C524" s="49">
        <f>_xlfn.XLOOKUP(B524,__TC_Taxonomy_Core!A:A,__TC_Taxonomy_Core!M:M,"")</f>
        <v>1</v>
      </c>
    </row>
    <row r="525" spans="1:3">
      <c r="A525" s="75" t="s">
        <v>1420</v>
      </c>
      <c r="B525" s="74" t="s">
        <v>396</v>
      </c>
      <c r="C525" s="49">
        <f>_xlfn.XLOOKUP(B525,__TC_Taxonomy_Core!A:A,__TC_Taxonomy_Core!M:M,"")</f>
        <v>1</v>
      </c>
    </row>
    <row r="526" spans="1:3">
      <c r="A526" s="75" t="s">
        <v>1421</v>
      </c>
      <c r="B526" s="74" t="s">
        <v>431</v>
      </c>
      <c r="C526" s="49">
        <f>_xlfn.XLOOKUP(B526,__TC_Taxonomy_Core!A:A,__TC_Taxonomy_Core!M:M,"")</f>
        <v>0</v>
      </c>
    </row>
    <row r="527" spans="1:3">
      <c r="A527" s="75" t="s">
        <v>1422</v>
      </c>
      <c r="B527" s="74" t="s">
        <v>398</v>
      </c>
      <c r="C527" s="49">
        <f>_xlfn.XLOOKUP(B527,__TC_Taxonomy_Core!A:A,__TC_Taxonomy_Core!M:M,"")</f>
        <v>1</v>
      </c>
    </row>
    <row r="528" spans="1:3">
      <c r="A528" s="75" t="s">
        <v>1423</v>
      </c>
      <c r="B528" s="74" t="s">
        <v>399</v>
      </c>
      <c r="C528" s="49">
        <f>_xlfn.XLOOKUP(B528,__TC_Taxonomy_Core!A:A,__TC_Taxonomy_Core!M:M,"")</f>
        <v>1</v>
      </c>
    </row>
    <row r="529" spans="1:25" s="63" customFormat="1">
      <c r="A529" s="76" t="s">
        <v>1424</v>
      </c>
      <c r="B529" s="74" t="s">
        <v>400</v>
      </c>
      <c r="C529" s="49">
        <f>_xlfn.XLOOKUP(B529,__TC_Taxonomy_Core!A:A,__TC_Taxonomy_Core!M:M,"")</f>
        <v>1</v>
      </c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</row>
    <row r="530" spans="1:25">
      <c r="A530" s="75" t="s">
        <v>1425</v>
      </c>
      <c r="B530" s="74" t="s">
        <v>406</v>
      </c>
      <c r="C530" s="49">
        <f>_xlfn.XLOOKUP(B530,__TC_Taxonomy_Core!A:A,__TC_Taxonomy_Core!M:M,"")</f>
        <v>-1</v>
      </c>
    </row>
    <row r="531" spans="1:25">
      <c r="A531" s="75" t="s">
        <v>1426</v>
      </c>
      <c r="B531" s="74" t="s">
        <v>883</v>
      </c>
      <c r="C531" s="49">
        <f>_xlfn.XLOOKUP(B531,__TC_Taxonomy_Core!A:A,__TC_Taxonomy_Core!M:M,"")</f>
        <v>1</v>
      </c>
    </row>
    <row r="532" spans="1:25">
      <c r="A532" s="78" t="s">
        <v>1427</v>
      </c>
      <c r="B532" s="74" t="s">
        <v>708</v>
      </c>
      <c r="C532" s="49">
        <f>_xlfn.XLOOKUP(B532,__TC_Taxonomy_Core!A:A,__TC_Taxonomy_Core!M:M,"")</f>
        <v>1</v>
      </c>
    </row>
    <row r="533" spans="1:25">
      <c r="A533" s="78" t="s">
        <v>1428</v>
      </c>
      <c r="B533" s="74" t="s">
        <v>711</v>
      </c>
      <c r="C533" s="49">
        <f>_xlfn.XLOOKUP(B533,__TC_Taxonomy_Core!A:A,__TC_Taxonomy_Core!M:M,"")</f>
        <v>1</v>
      </c>
    </row>
    <row r="534" spans="1:25">
      <c r="A534" s="75" t="s">
        <v>1429</v>
      </c>
      <c r="B534" s="74" t="s">
        <v>882</v>
      </c>
      <c r="C534" s="49">
        <f>_xlfn.XLOOKUP(B534,__TC_Taxonomy_Core!A:A,__TC_Taxonomy_Core!M:M,"")</f>
        <v>1</v>
      </c>
    </row>
    <row r="535" spans="1:25">
      <c r="A535" s="75" t="s">
        <v>1430</v>
      </c>
      <c r="B535" s="74" t="s">
        <v>709</v>
      </c>
      <c r="C535" s="49">
        <f>_xlfn.XLOOKUP(B535,__TC_Taxonomy_Core!A:A,__TC_Taxonomy_Core!M:M,"")</f>
        <v>1</v>
      </c>
    </row>
    <row r="536" spans="1:25">
      <c r="A536" s="73" t="s">
        <v>1431</v>
      </c>
      <c r="B536" s="74" t="s">
        <v>710</v>
      </c>
      <c r="C536" s="49">
        <f>_xlfn.XLOOKUP(B536,__TC_Taxonomy_Core!A:A,__TC_Taxonomy_Core!M:M,"")</f>
        <v>1</v>
      </c>
    </row>
    <row r="537" spans="1:25">
      <c r="A537" s="75" t="s">
        <v>1432</v>
      </c>
      <c r="B537" s="74" t="s">
        <v>821</v>
      </c>
      <c r="C537" s="49">
        <f>_xlfn.XLOOKUP(B537,__TC_Taxonomy_Core!A:A,__TC_Taxonomy_Core!M:M,"")</f>
        <v>1</v>
      </c>
    </row>
    <row r="538" spans="1:25">
      <c r="A538" s="70" t="s">
        <v>1433</v>
      </c>
      <c r="B538" s="74" t="s">
        <v>25</v>
      </c>
      <c r="C538" s="49" t="str">
        <f>_xlfn.XLOOKUP(B538,__TC_Taxonomy_Core!A:A,__TC_Taxonomy_Core!M:M,"")</f>
        <v/>
      </c>
    </row>
    <row r="539" spans="1:25">
      <c r="A539" s="72" t="s">
        <v>1800</v>
      </c>
      <c r="B539" s="74" t="s">
        <v>25</v>
      </c>
      <c r="C539" s="49" t="str">
        <f>_xlfn.XLOOKUP(B539,__TC_Taxonomy_Core!A:A,__TC_Taxonomy_Core!M:M,"")</f>
        <v/>
      </c>
    </row>
    <row r="540" spans="1:25">
      <c r="A540" s="78" t="s">
        <v>1799</v>
      </c>
      <c r="B540" s="74" t="s">
        <v>279</v>
      </c>
      <c r="C540" s="49">
        <f>_xlfn.XLOOKUP(B540,__TC_Taxonomy_Core!A:A,__TC_Taxonomy_Core!M:M,"")</f>
        <v>0</v>
      </c>
    </row>
    <row r="541" spans="1:25">
      <c r="A541" s="72" t="s">
        <v>1434</v>
      </c>
      <c r="B541" s="74" t="s">
        <v>25</v>
      </c>
      <c r="C541" s="49" t="str">
        <f>_xlfn.XLOOKUP(B541,__TC_Taxonomy_Core!A:A,__TC_Taxonomy_Core!M:M,"")</f>
        <v/>
      </c>
    </row>
    <row r="542" spans="1:25" ht="26.25">
      <c r="A542" s="73" t="s">
        <v>1798</v>
      </c>
      <c r="B542" s="74" t="s">
        <v>878</v>
      </c>
      <c r="C542" s="49">
        <f>_xlfn.XLOOKUP(B542,__TC_Taxonomy_Core!A:A,__TC_Taxonomy_Core!M:M,"")</f>
        <v>1</v>
      </c>
    </row>
    <row r="543" spans="1:25">
      <c r="A543" s="73" t="s">
        <v>1435</v>
      </c>
      <c r="B543" s="74" t="s">
        <v>879</v>
      </c>
      <c r="C543" s="49">
        <f>_xlfn.XLOOKUP(B543,__TC_Taxonomy_Core!A:A,__TC_Taxonomy_Core!M:M,"")</f>
        <v>1</v>
      </c>
    </row>
    <row r="544" spans="1:25">
      <c r="A544" s="73" t="s">
        <v>1083</v>
      </c>
      <c r="B544" s="74" t="s">
        <v>588</v>
      </c>
      <c r="C544" s="49">
        <f>_xlfn.XLOOKUP(B544,__TC_Taxonomy_Core!A:A,__TC_Taxonomy_Core!M:M,"")</f>
        <v>1</v>
      </c>
    </row>
    <row r="545" spans="1:25" ht="26.25">
      <c r="A545" s="73" t="s">
        <v>1084</v>
      </c>
      <c r="B545" s="74" t="s">
        <v>676</v>
      </c>
      <c r="C545" s="49">
        <f>_xlfn.XLOOKUP(B545,__TC_Taxonomy_Core!A:A,__TC_Taxonomy_Core!M:M,"")</f>
        <v>1</v>
      </c>
    </row>
    <row r="546" spans="1:25" ht="26.25">
      <c r="A546" s="73" t="s">
        <v>1085</v>
      </c>
      <c r="B546" s="74" t="s">
        <v>678</v>
      </c>
      <c r="C546" s="49">
        <f>_xlfn.XLOOKUP(B546,__TC_Taxonomy_Core!A:A,__TC_Taxonomy_Core!M:M,"")</f>
        <v>1</v>
      </c>
    </row>
    <row r="547" spans="1:25" ht="26.25">
      <c r="A547" s="73" t="s">
        <v>1086</v>
      </c>
      <c r="B547" s="74" t="s">
        <v>442</v>
      </c>
      <c r="C547" s="49">
        <f>_xlfn.XLOOKUP(B547,__TC_Taxonomy_Core!A:A,__TC_Taxonomy_Core!M:M,"")</f>
        <v>0</v>
      </c>
    </row>
    <row r="548" spans="1:25">
      <c r="A548" s="73" t="s">
        <v>1087</v>
      </c>
      <c r="B548" s="74" t="s">
        <v>679</v>
      </c>
      <c r="C548" s="49">
        <f>_xlfn.XLOOKUP(B548,__TC_Taxonomy_Core!A:A,__TC_Taxonomy_Core!M:M,"")</f>
        <v>1</v>
      </c>
    </row>
    <row r="549" spans="1:25" s="63" customFormat="1">
      <c r="A549" s="73" t="s">
        <v>1178</v>
      </c>
      <c r="B549" s="74" t="s">
        <v>850</v>
      </c>
      <c r="C549" s="49">
        <f>_xlfn.XLOOKUP(B549,__TC_Taxonomy_Core!A:A,__TC_Taxonomy_Core!M:M,"")</f>
        <v>1</v>
      </c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</row>
    <row r="550" spans="1:25" s="63" customFormat="1">
      <c r="A550" s="73" t="s">
        <v>1179</v>
      </c>
      <c r="B550" s="74" t="s">
        <v>465</v>
      </c>
      <c r="C550" s="49">
        <f>_xlfn.XLOOKUP(B550,__TC_Taxonomy_Core!A:A,__TC_Taxonomy_Core!M:M,"")</f>
        <v>0</v>
      </c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</row>
    <row r="551" spans="1:25">
      <c r="A551" s="73" t="s">
        <v>1479</v>
      </c>
      <c r="B551" s="74" t="s">
        <v>892</v>
      </c>
      <c r="C551" s="49">
        <f>_xlfn.XLOOKUP(B551,__TC_Taxonomy_Core!A:A,__TC_Taxonomy_Core!M:M,"")</f>
        <v>1</v>
      </c>
    </row>
    <row r="552" spans="1:25">
      <c r="A552" s="73" t="s">
        <v>1226</v>
      </c>
      <c r="B552" s="74" t="s">
        <v>875</v>
      </c>
      <c r="C552" s="49">
        <f>_xlfn.XLOOKUP(B552,__TC_Taxonomy_Core!A:A,__TC_Taxonomy_Core!M:M,"")</f>
        <v>1</v>
      </c>
    </row>
    <row r="553" spans="1:25" ht="26.25">
      <c r="A553" s="73" t="s">
        <v>1227</v>
      </c>
      <c r="B553" s="74" t="s">
        <v>874</v>
      </c>
      <c r="C553" s="49">
        <f>_xlfn.XLOOKUP(B553,__TC_Taxonomy_Core!A:A,__TC_Taxonomy_Core!M:M,"")</f>
        <v>1</v>
      </c>
    </row>
    <row r="554" spans="1:25" s="63" customFormat="1" ht="26.25">
      <c r="A554" s="73" t="s">
        <v>1436</v>
      </c>
      <c r="B554" s="74" t="s">
        <v>865</v>
      </c>
      <c r="C554" s="49">
        <f>_xlfn.XLOOKUP(B554,__TC_Taxonomy_Core!A:A,__TC_Taxonomy_Core!M:M,"")</f>
        <v>1</v>
      </c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</row>
    <row r="555" spans="1:25" s="63" customFormat="1" ht="26.25">
      <c r="A555" s="73" t="s">
        <v>1437</v>
      </c>
      <c r="B555" s="74" t="s">
        <v>873</v>
      </c>
      <c r="C555" s="49">
        <f>_xlfn.XLOOKUP(B555,__TC_Taxonomy_Core!A:A,__TC_Taxonomy_Core!M:M,"")</f>
        <v>1</v>
      </c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</row>
    <row r="556" spans="1:25" s="63" customFormat="1">
      <c r="A556" s="75" t="s">
        <v>1438</v>
      </c>
      <c r="B556" s="74" t="s">
        <v>664</v>
      </c>
      <c r="C556" s="49">
        <f>_xlfn.XLOOKUP(B556,__TC_Taxonomy_Core!A:A,__TC_Taxonomy_Core!M:M,"")</f>
        <v>1</v>
      </c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</row>
    <row r="557" spans="1:25">
      <c r="A557" s="73" t="s">
        <v>1439</v>
      </c>
      <c r="B557" s="74" t="s">
        <v>476</v>
      </c>
      <c r="C557" s="49">
        <f>_xlfn.XLOOKUP(B557,__TC_Taxonomy_Core!A:A,__TC_Taxonomy_Core!M:M,"")</f>
        <v>0</v>
      </c>
    </row>
    <row r="558" spans="1:25" s="63" customFormat="1">
      <c r="A558" s="73" t="s">
        <v>1203</v>
      </c>
      <c r="B558" s="74" t="s">
        <v>869</v>
      </c>
      <c r="C558" s="49">
        <f>_xlfn.XLOOKUP(B558,__TC_Taxonomy_Core!A:A,__TC_Taxonomy_Core!M:M,"")</f>
        <v>1</v>
      </c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</row>
    <row r="559" spans="1:25" s="63" customFormat="1">
      <c r="A559" s="76" t="s">
        <v>1440</v>
      </c>
      <c r="B559" s="74" t="s">
        <v>870</v>
      </c>
      <c r="C559" s="49">
        <f>_xlfn.XLOOKUP(B559,__TC_Taxonomy_Core!A:A,__TC_Taxonomy_Core!M:M,"")</f>
        <v>1</v>
      </c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</row>
    <row r="560" spans="1:25" s="63" customFormat="1">
      <c r="A560" s="76" t="s">
        <v>1441</v>
      </c>
      <c r="B560" s="74" t="s">
        <v>868</v>
      </c>
      <c r="C560" s="49">
        <f>_xlfn.XLOOKUP(B560,__TC_Taxonomy_Core!A:A,__TC_Taxonomy_Core!M:M,"")</f>
        <v>1</v>
      </c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</row>
    <row r="561" spans="1:25" s="63" customFormat="1">
      <c r="A561" s="73" t="s">
        <v>1442</v>
      </c>
      <c r="B561" s="74" t="s">
        <v>871</v>
      </c>
      <c r="C561" s="49">
        <f>_xlfn.XLOOKUP(B561,__TC_Taxonomy_Core!A:A,__TC_Taxonomy_Core!M:M,"")</f>
        <v>1</v>
      </c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</row>
    <row r="562" spans="1:25" s="63" customFormat="1">
      <c r="A562" s="76" t="s">
        <v>1443</v>
      </c>
      <c r="B562" s="74" t="s">
        <v>872</v>
      </c>
      <c r="C562" s="49">
        <f>_xlfn.XLOOKUP(B562,__TC_Taxonomy_Core!A:A,__TC_Taxonomy_Core!M:M,"")</f>
        <v>1</v>
      </c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</row>
    <row r="563" spans="1:25" s="63" customFormat="1">
      <c r="A563" s="76" t="s">
        <v>1444</v>
      </c>
      <c r="B563" s="74" t="s">
        <v>864</v>
      </c>
      <c r="C563" s="49">
        <f>_xlfn.XLOOKUP(B563,__TC_Taxonomy_Core!A:A,__TC_Taxonomy_Core!M:M,"")</f>
        <v>1</v>
      </c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</row>
    <row r="564" spans="1:25" s="63" customFormat="1">
      <c r="A564" s="76" t="s">
        <v>1445</v>
      </c>
      <c r="B564" s="74" t="s">
        <v>866</v>
      </c>
      <c r="C564" s="49">
        <f>_xlfn.XLOOKUP(B564,__TC_Taxonomy_Core!A:A,__TC_Taxonomy_Core!M:M,"")</f>
        <v>1</v>
      </c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</row>
    <row r="565" spans="1:25" s="63" customFormat="1">
      <c r="A565" s="76" t="s">
        <v>1446</v>
      </c>
      <c r="B565" s="74" t="s">
        <v>867</v>
      </c>
      <c r="C565" s="49">
        <f>_xlfn.XLOOKUP(B565,__TC_Taxonomy_Core!A:A,__TC_Taxonomy_Core!M:M,"")</f>
        <v>1</v>
      </c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</row>
    <row r="566" spans="1:25" s="63" customFormat="1">
      <c r="A566" s="76" t="s">
        <v>1447</v>
      </c>
      <c r="B566" s="74" t="s">
        <v>859</v>
      </c>
      <c r="C566" s="49">
        <f>_xlfn.XLOOKUP(B566,__TC_Taxonomy_Core!A:A,__TC_Taxonomy_Core!M:M,"")</f>
        <v>1</v>
      </c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</row>
    <row r="567" spans="1:25" s="63" customFormat="1">
      <c r="A567" s="76" t="s">
        <v>1448</v>
      </c>
      <c r="B567" s="74" t="s">
        <v>862</v>
      </c>
      <c r="C567" s="49">
        <f>_xlfn.XLOOKUP(B567,__TC_Taxonomy_Core!A:A,__TC_Taxonomy_Core!M:M,"")</f>
        <v>1</v>
      </c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</row>
    <row r="568" spans="1:25">
      <c r="A568" s="76" t="s">
        <v>1449</v>
      </c>
      <c r="B568" s="74" t="s">
        <v>407</v>
      </c>
      <c r="C568" s="49">
        <f>_xlfn.XLOOKUP(B568,__TC_Taxonomy_Core!A:A,__TC_Taxonomy_Core!M:M,"")</f>
        <v>0</v>
      </c>
    </row>
    <row r="569" spans="1:25">
      <c r="A569" s="73" t="s">
        <v>1225</v>
      </c>
      <c r="B569" s="74" t="s">
        <v>648</v>
      </c>
      <c r="C569" s="49">
        <f>_xlfn.XLOOKUP(B569,__TC_Taxonomy_Core!A:A,__TC_Taxonomy_Core!M:M,"")</f>
        <v>1</v>
      </c>
    </row>
    <row r="570" spans="1:25">
      <c r="A570" s="73" t="s">
        <v>1226</v>
      </c>
      <c r="B570" s="74" t="s">
        <v>649</v>
      </c>
      <c r="C570" s="49">
        <f>_xlfn.XLOOKUP(B570,__TC_Taxonomy_Core!A:A,__TC_Taxonomy_Core!M:M,"")</f>
        <v>1</v>
      </c>
    </row>
    <row r="571" spans="1:25" ht="26.25">
      <c r="A571" s="73" t="s">
        <v>1227</v>
      </c>
      <c r="B571" s="74" t="s">
        <v>650</v>
      </c>
      <c r="C571" s="49">
        <f>_xlfn.XLOOKUP(B571,__TC_Taxonomy_Core!A:A,__TC_Taxonomy_Core!M:M,"")</f>
        <v>1</v>
      </c>
    </row>
    <row r="572" spans="1:25">
      <c r="A572" s="72" t="s">
        <v>1450</v>
      </c>
      <c r="B572" s="74" t="s">
        <v>25</v>
      </c>
      <c r="C572" s="49" t="str">
        <f>_xlfn.XLOOKUP(B572,__TC_Taxonomy_Core!A:A,__TC_Taxonomy_Core!M:M,"")</f>
        <v/>
      </c>
    </row>
    <row r="573" spans="1:25">
      <c r="A573" s="73" t="s">
        <v>1797</v>
      </c>
      <c r="B573" s="74" t="s">
        <v>860</v>
      </c>
      <c r="C573" s="49">
        <f>_xlfn.XLOOKUP(B573,__TC_Taxonomy_Core!A:A,__TC_Taxonomy_Core!M:M,"")</f>
        <v>1</v>
      </c>
    </row>
    <row r="574" spans="1:25">
      <c r="A574" s="73" t="s">
        <v>1451</v>
      </c>
      <c r="B574" s="74" t="s">
        <v>861</v>
      </c>
      <c r="C574" s="49">
        <f>_xlfn.XLOOKUP(B574,__TC_Taxonomy_Core!A:A,__TC_Taxonomy_Core!M:M,"")</f>
        <v>1</v>
      </c>
    </row>
    <row r="575" spans="1:25">
      <c r="A575" s="78" t="s">
        <v>1452</v>
      </c>
      <c r="B575" s="74" t="s">
        <v>371</v>
      </c>
      <c r="C575" s="49">
        <f>_xlfn.XLOOKUP(B575,__TC_Taxonomy_Core!A:A,__TC_Taxonomy_Core!M:M,"")</f>
        <v>1</v>
      </c>
    </row>
    <row r="576" spans="1:25" s="63" customFormat="1">
      <c r="A576" s="73" t="s">
        <v>1453</v>
      </c>
      <c r="B576" s="74" t="s">
        <v>887</v>
      </c>
      <c r="C576" s="49">
        <f>_xlfn.XLOOKUP(B576,__TC_Taxonomy_Core!A:A,__TC_Taxonomy_Core!M:M,"")</f>
        <v>1</v>
      </c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</row>
    <row r="577" spans="1:25" s="63" customFormat="1">
      <c r="A577" s="73" t="s">
        <v>1187</v>
      </c>
      <c r="B577" s="74" t="s">
        <v>642</v>
      </c>
      <c r="C577" s="49">
        <f>_xlfn.XLOOKUP(B577,__TC_Taxonomy_Core!A:A,__TC_Taxonomy_Core!M:M,"")</f>
        <v>1</v>
      </c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</row>
    <row r="578" spans="1:25" s="63" customFormat="1">
      <c r="A578" s="73" t="s">
        <v>1189</v>
      </c>
      <c r="B578" s="74" t="s">
        <v>472</v>
      </c>
      <c r="C578" s="49">
        <f>_xlfn.XLOOKUP(B578,__TC_Taxonomy_Core!A:A,__TC_Taxonomy_Core!M:M,"")</f>
        <v>0</v>
      </c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</row>
    <row r="579" spans="1:25" s="63" customFormat="1">
      <c r="A579" s="73" t="s">
        <v>1202</v>
      </c>
      <c r="B579" s="74" t="s">
        <v>654</v>
      </c>
      <c r="C579" s="49">
        <f>_xlfn.XLOOKUP(B579,__TC_Taxonomy_Core!A:A,__TC_Taxonomy_Core!M:M,"")</f>
        <v>1</v>
      </c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</row>
    <row r="580" spans="1:25">
      <c r="A580" s="73" t="s">
        <v>1208</v>
      </c>
      <c r="B580" s="74" t="s">
        <v>655</v>
      </c>
      <c r="C580" s="49">
        <f>_xlfn.XLOOKUP(B580,__TC_Taxonomy_Core!A:A,__TC_Taxonomy_Core!M:M,"")</f>
        <v>1</v>
      </c>
    </row>
    <row r="581" spans="1:25" s="63" customFormat="1">
      <c r="A581" s="72" t="s">
        <v>1454</v>
      </c>
      <c r="B581" s="74" t="s">
        <v>25</v>
      </c>
      <c r="C581" s="49" t="str">
        <f>_xlfn.XLOOKUP(B581,__TC_Taxonomy_Core!A:A,__TC_Taxonomy_Core!M:M,"")</f>
        <v/>
      </c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</row>
    <row r="582" spans="1:25" s="63" customFormat="1">
      <c r="A582" s="73" t="s">
        <v>1796</v>
      </c>
      <c r="B582" s="74" t="s">
        <v>888</v>
      </c>
      <c r="C582" s="49">
        <f>_xlfn.XLOOKUP(B582,__TC_Taxonomy_Core!A:A,__TC_Taxonomy_Core!M:M,"")</f>
        <v>1</v>
      </c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</row>
    <row r="583" spans="1:25" s="63" customFormat="1" ht="26.25">
      <c r="A583" s="76" t="s">
        <v>1455</v>
      </c>
      <c r="B583" s="74" t="s">
        <v>889</v>
      </c>
      <c r="C583" s="49">
        <f>_xlfn.XLOOKUP(B583,__TC_Taxonomy_Core!A:A,__TC_Taxonomy_Core!M:M,"")</f>
        <v>1</v>
      </c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</row>
    <row r="584" spans="1:25" s="63" customFormat="1">
      <c r="A584" s="76" t="s">
        <v>1456</v>
      </c>
      <c r="B584" s="74" t="s">
        <v>885</v>
      </c>
      <c r="C584" s="49">
        <f>_xlfn.XLOOKUP(B584,__TC_Taxonomy_Core!A:A,__TC_Taxonomy_Core!M:M,"")</f>
        <v>1</v>
      </c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</row>
    <row r="585" spans="1:25" s="63" customFormat="1">
      <c r="A585" s="73" t="s">
        <v>1457</v>
      </c>
      <c r="B585" s="74" t="s">
        <v>886</v>
      </c>
      <c r="C585" s="49">
        <f>_xlfn.XLOOKUP(B585,__TC_Taxonomy_Core!A:A,__TC_Taxonomy_Core!M:M,"")</f>
        <v>1</v>
      </c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</row>
    <row r="586" spans="1:25" s="63" customFormat="1">
      <c r="A586" s="73" t="s">
        <v>1458</v>
      </c>
      <c r="B586" s="74" t="s">
        <v>890</v>
      </c>
      <c r="C586" s="49">
        <f>_xlfn.XLOOKUP(B586,__TC_Taxonomy_Core!A:A,__TC_Taxonomy_Core!M:M,"")</f>
        <v>1</v>
      </c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</row>
    <row r="587" spans="1:25" s="63" customFormat="1" ht="26.25">
      <c r="A587" s="73" t="s">
        <v>1459</v>
      </c>
      <c r="B587" s="74" t="s">
        <v>370</v>
      </c>
      <c r="C587" s="49">
        <f>_xlfn.XLOOKUP(B587,__TC_Taxonomy_Core!A:A,__TC_Taxonomy_Core!M:M,"")</f>
        <v>1</v>
      </c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</row>
    <row r="588" spans="1:25" s="63" customFormat="1" ht="26.25">
      <c r="A588" s="76" t="s">
        <v>1460</v>
      </c>
      <c r="B588" s="74" t="s">
        <v>896</v>
      </c>
      <c r="C588" s="49">
        <f>_xlfn.XLOOKUP(B588,__TC_Taxonomy_Core!A:A,__TC_Taxonomy_Core!M:M,"")</f>
        <v>1</v>
      </c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</row>
    <row r="589" spans="1:25">
      <c r="A589" s="73" t="s">
        <v>1461</v>
      </c>
      <c r="B589" s="74" t="s">
        <v>897</v>
      </c>
      <c r="C589" s="49">
        <f>_xlfn.XLOOKUP(B589,__TC_Taxonomy_Core!A:A,__TC_Taxonomy_Core!M:M,"")</f>
        <v>1</v>
      </c>
    </row>
    <row r="590" spans="1:25">
      <c r="A590" s="83" t="s">
        <v>1462</v>
      </c>
      <c r="B590" s="74" t="s">
        <v>25</v>
      </c>
      <c r="C590" s="49" t="str">
        <f>_xlfn.XLOOKUP(B590,__TC_Taxonomy_Core!A:A,__TC_Taxonomy_Core!M:M,"")</f>
        <v/>
      </c>
    </row>
    <row r="591" spans="1:25">
      <c r="A591" s="73" t="s">
        <v>1795</v>
      </c>
      <c r="B591" s="74" t="s">
        <v>388</v>
      </c>
      <c r="C591" s="49">
        <f>_xlfn.XLOOKUP(B591,__TC_Taxonomy_Core!A:A,__TC_Taxonomy_Core!M:M,"")</f>
        <v>0</v>
      </c>
    </row>
    <row r="592" spans="1:25">
      <c r="A592" s="73" t="s">
        <v>1463</v>
      </c>
      <c r="B592" s="74" t="s">
        <v>767</v>
      </c>
      <c r="C592" s="49">
        <f>_xlfn.XLOOKUP(B592,__TC_Taxonomy_Core!A:A,__TC_Taxonomy_Core!M:M,"")</f>
        <v>1</v>
      </c>
    </row>
    <row r="593" spans="1:3">
      <c r="A593" s="73" t="s">
        <v>1464</v>
      </c>
      <c r="B593" s="74" t="s">
        <v>766</v>
      </c>
      <c r="C593" s="49">
        <f>_xlfn.XLOOKUP(B593,__TC_Taxonomy_Core!A:A,__TC_Taxonomy_Core!M:M,"")</f>
        <v>1</v>
      </c>
    </row>
    <row r="594" spans="1:3">
      <c r="A594" s="73" t="s">
        <v>1465</v>
      </c>
      <c r="B594" s="74" t="s">
        <v>765</v>
      </c>
      <c r="C594" s="49">
        <f>_xlfn.XLOOKUP(B594,__TC_Taxonomy_Core!A:A,__TC_Taxonomy_Core!M:M,"")</f>
        <v>1</v>
      </c>
    </row>
    <row r="595" spans="1:3">
      <c r="A595" s="76" t="s">
        <v>1466</v>
      </c>
      <c r="B595" s="74" t="s">
        <v>282</v>
      </c>
      <c r="C595" s="49">
        <f>_xlfn.XLOOKUP(B595,__TC_Taxonomy_Core!A:A,__TC_Taxonomy_Core!M:M,"")</f>
        <v>-1</v>
      </c>
    </row>
    <row r="596" spans="1:3">
      <c r="A596" s="76" t="s">
        <v>1467</v>
      </c>
      <c r="B596" s="74" t="s">
        <v>284</v>
      </c>
      <c r="C596" s="49">
        <f>_xlfn.XLOOKUP(B596,__TC_Taxonomy_Core!A:A,__TC_Taxonomy_Core!M:M,"")</f>
        <v>-1</v>
      </c>
    </row>
    <row r="597" spans="1:3">
      <c r="A597" s="76" t="s">
        <v>1468</v>
      </c>
      <c r="B597" s="74" t="s">
        <v>749</v>
      </c>
      <c r="C597" s="49">
        <f>_xlfn.XLOOKUP(B597,__TC_Taxonomy_Core!A:A,__TC_Taxonomy_Core!M:M,"")</f>
        <v>1</v>
      </c>
    </row>
    <row r="598" spans="1:3">
      <c r="A598" s="76" t="s">
        <v>1469</v>
      </c>
      <c r="B598" s="74" t="s">
        <v>778</v>
      </c>
      <c r="C598" s="49">
        <f>_xlfn.XLOOKUP(B598,__TC_Taxonomy_Core!A:A,__TC_Taxonomy_Core!M:M,"")</f>
        <v>1</v>
      </c>
    </row>
    <row r="599" spans="1:3">
      <c r="A599" s="76" t="s">
        <v>1470</v>
      </c>
      <c r="B599" s="74" t="s">
        <v>770</v>
      </c>
      <c r="C599" s="49">
        <f>_xlfn.XLOOKUP(B599,__TC_Taxonomy_Core!A:A,__TC_Taxonomy_Core!M:M,"")</f>
        <v>1</v>
      </c>
    </row>
    <row r="600" spans="1:3">
      <c r="A600" s="75" t="s">
        <v>1471</v>
      </c>
      <c r="B600" s="74" t="s">
        <v>771</v>
      </c>
      <c r="C600" s="49">
        <f>_xlfn.XLOOKUP(B600,__TC_Taxonomy_Core!A:A,__TC_Taxonomy_Core!M:M,"")</f>
        <v>1</v>
      </c>
    </row>
    <row r="601" spans="1:3">
      <c r="A601" s="75" t="s">
        <v>1472</v>
      </c>
      <c r="B601" s="74" t="s">
        <v>773</v>
      </c>
      <c r="C601" s="49">
        <f>_xlfn.XLOOKUP(B601,__TC_Taxonomy_Core!A:A,__TC_Taxonomy_Core!M:M,"")</f>
        <v>1</v>
      </c>
    </row>
    <row r="602" spans="1:3">
      <c r="A602" s="75" t="s">
        <v>1473</v>
      </c>
      <c r="B602" s="74" t="s">
        <v>855</v>
      </c>
      <c r="C602" s="49">
        <f>_xlfn.XLOOKUP(B602,__TC_Taxonomy_Core!A:A,__TC_Taxonomy_Core!M:M,"")</f>
        <v>1</v>
      </c>
    </row>
    <row r="603" spans="1:3">
      <c r="A603" s="75" t="s">
        <v>1474</v>
      </c>
      <c r="B603" s="74" t="s">
        <v>856</v>
      </c>
      <c r="C603" s="49">
        <f>_xlfn.XLOOKUP(B603,__TC_Taxonomy_Core!A:A,__TC_Taxonomy_Core!M:M,"")</f>
        <v>1</v>
      </c>
    </row>
    <row r="604" spans="1:3">
      <c r="A604" s="75" t="s">
        <v>1475</v>
      </c>
      <c r="B604" s="74" t="s">
        <v>686</v>
      </c>
      <c r="C604" s="49">
        <f>_xlfn.XLOOKUP(B604,__TC_Taxonomy_Core!A:A,__TC_Taxonomy_Core!M:M,"")</f>
        <v>1</v>
      </c>
    </row>
    <row r="605" spans="1:3">
      <c r="A605" s="75" t="s">
        <v>1476</v>
      </c>
      <c r="B605" s="74" t="s">
        <v>772</v>
      </c>
      <c r="C605" s="49">
        <f>_xlfn.XLOOKUP(B605,__TC_Taxonomy_Core!A:A,__TC_Taxonomy_Core!M:M,"")</f>
        <v>1</v>
      </c>
    </row>
  </sheetData>
  <autoFilter ref="A1:B605" xr:uid="{83D31FC3-96FE-421B-86C7-2E5A1B8EA51B}"/>
  <phoneticPr fontId="1" type="noConversion"/>
  <pageMargins left="0.25" right="0.25" top="0.75" bottom="0.75" header="0.3" footer="0.3"/>
  <pageSetup paperSize="9" scale="78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0"/>
  <sheetViews>
    <sheetView workbookViewId="0">
      <selection activeCell="D34" sqref="D34"/>
    </sheetView>
  </sheetViews>
  <sheetFormatPr defaultColWidth="7.1328125" defaultRowHeight="13.9"/>
  <cols>
    <col min="1" max="1" width="37.86328125" style="1" customWidth="1"/>
    <col min="2" max="2" width="28" style="1" customWidth="1"/>
    <col min="3" max="4" width="29.3984375" style="1" customWidth="1"/>
    <col min="5" max="5" width="19.59765625" style="1" customWidth="1"/>
    <col min="6" max="10" width="7.1328125" style="1"/>
    <col min="11" max="16384" width="7.1328125" style="4"/>
  </cols>
  <sheetData>
    <row r="1" spans="1:5" s="1" customFormat="1" ht="41" customHeight="1">
      <c r="B1" s="15" t="s">
        <v>45</v>
      </c>
      <c r="C1" s="16" t="s">
        <v>46</v>
      </c>
      <c r="D1" s="16" t="s">
        <v>47</v>
      </c>
      <c r="E1" s="17" t="s">
        <v>48</v>
      </c>
    </row>
    <row r="2" spans="1:5" ht="15" customHeight="1">
      <c r="B2" s="1" t="s">
        <v>274</v>
      </c>
      <c r="C2" s="1" t="s">
        <v>274</v>
      </c>
      <c r="D2" s="1" t="s">
        <v>274</v>
      </c>
      <c r="E2" s="1" t="s">
        <v>274</v>
      </c>
    </row>
    <row r="3" spans="1:5" ht="12.75" customHeight="1">
      <c r="A3" s="1" t="s">
        <v>49</v>
      </c>
      <c r="B3" s="44">
        <v>180622</v>
      </c>
      <c r="C3" s="44">
        <v>1020305</v>
      </c>
      <c r="D3" s="44">
        <v>77543</v>
      </c>
      <c r="E3" s="5"/>
    </row>
    <row r="4" spans="1:5" ht="15" hidden="1" customHeight="1">
      <c r="B4" s="45"/>
      <c r="C4" s="45"/>
      <c r="D4" s="45"/>
      <c r="E4" s="5"/>
    </row>
    <row r="5" spans="1:5" ht="15.75" customHeight="1">
      <c r="A5" s="1" t="s">
        <v>50</v>
      </c>
      <c r="B5" s="45">
        <f>'C'!F7</f>
        <v>0</v>
      </c>
      <c r="C5" s="45">
        <f>'C'!G7</f>
        <v>30948</v>
      </c>
      <c r="D5" s="45">
        <f>'C'!H7</f>
        <v>0</v>
      </c>
      <c r="E5" s="5"/>
    </row>
    <row r="6" spans="1:5" ht="15" hidden="1" customHeight="1">
      <c r="B6" s="46" t="s">
        <v>25</v>
      </c>
      <c r="C6" s="46" t="s">
        <v>25</v>
      </c>
      <c r="D6" s="46" t="s">
        <v>25</v>
      </c>
      <c r="E6" s="5"/>
    </row>
    <row r="7" spans="1:5" ht="12.75" hidden="1" customHeight="1">
      <c r="B7" s="41">
        <f>SUM(B4:B6)</f>
        <v>0</v>
      </c>
      <c r="C7" s="41">
        <f>SUM(C4:C6)</f>
        <v>30948</v>
      </c>
      <c r="D7" s="41">
        <f>SUM(D4:D6)</f>
        <v>0</v>
      </c>
      <c r="E7" s="5"/>
    </row>
    <row r="8" spans="1:5" ht="15" hidden="1" customHeight="1">
      <c r="B8" s="45"/>
      <c r="C8" s="45"/>
      <c r="D8" s="45"/>
      <c r="E8" s="5"/>
    </row>
    <row r="9" spans="1:5" ht="12.75" hidden="1" customHeight="1">
      <c r="A9" s="1" t="s">
        <v>51</v>
      </c>
      <c r="B9" s="44"/>
      <c r="C9" s="44"/>
      <c r="D9" s="44"/>
      <c r="E9" s="5"/>
    </row>
    <row r="10" spans="1:5" ht="15" hidden="1" customHeight="1">
      <c r="B10" s="46" t="s">
        <v>25</v>
      </c>
      <c r="C10" s="46" t="s">
        <v>25</v>
      </c>
      <c r="D10" s="46" t="s">
        <v>25</v>
      </c>
      <c r="E10" s="5"/>
    </row>
    <row r="11" spans="1:5" ht="12.75" hidden="1" customHeight="1">
      <c r="B11" s="41">
        <f>SUM(B6:B10)</f>
        <v>0</v>
      </c>
      <c r="C11" s="41">
        <f>SUM(C6:C10)</f>
        <v>30948</v>
      </c>
      <c r="D11" s="41">
        <f>SUM(D6:D10)</f>
        <v>0</v>
      </c>
      <c r="E11" s="5"/>
    </row>
    <row r="12" spans="1:5" ht="15" hidden="1" customHeight="1">
      <c r="B12" s="45"/>
      <c r="C12" s="45"/>
      <c r="D12" s="45"/>
      <c r="E12" s="5"/>
    </row>
    <row r="13" spans="1:5" ht="12.75" customHeight="1">
      <c r="A13" s="1" t="s">
        <v>52</v>
      </c>
      <c r="B13" s="41">
        <f>-ROUND($B$50*B11,0)</f>
        <v>0</v>
      </c>
      <c r="C13" s="41">
        <f>-ROUND($B$50*C11,0)</f>
        <v>-18569</v>
      </c>
      <c r="D13" s="41">
        <f>-ROUND($B$50*D11,0)</f>
        <v>0</v>
      </c>
      <c r="E13" s="41">
        <f>SUM(B13:D13)</f>
        <v>-18569</v>
      </c>
    </row>
    <row r="14" spans="1:5" ht="15" hidden="1" customHeight="1">
      <c r="B14" s="1" t="s">
        <v>25</v>
      </c>
      <c r="C14" s="1" t="s">
        <v>25</v>
      </c>
      <c r="D14" s="1" t="s">
        <v>25</v>
      </c>
      <c r="E14" s="5"/>
    </row>
    <row r="15" spans="1:5" ht="12.75" hidden="1" customHeight="1">
      <c r="B15" s="6">
        <f>SUM(B10:B14)</f>
        <v>0</v>
      </c>
      <c r="C15" s="6">
        <f>SUM(C10:C14)</f>
        <v>12379</v>
      </c>
      <c r="D15" s="6">
        <f>SUM(D10:D14)</f>
        <v>0</v>
      </c>
      <c r="E15" s="5"/>
    </row>
    <row r="16" spans="1:5" ht="15" hidden="1" customHeight="1">
      <c r="B16" s="5"/>
      <c r="C16" s="5"/>
      <c r="D16" s="5"/>
      <c r="E16" s="5"/>
    </row>
    <row r="17" spans="1:5" ht="15" hidden="1" customHeight="1">
      <c r="B17" s="5"/>
      <c r="C17" s="5"/>
      <c r="D17" s="5"/>
      <c r="E17" s="5"/>
    </row>
    <row r="18" spans="1:5" ht="12.75" hidden="1" customHeight="1">
      <c r="A18" s="1" t="s">
        <v>53</v>
      </c>
      <c r="B18" s="18"/>
      <c r="C18" s="18"/>
      <c r="D18" s="18"/>
      <c r="E18" s="5"/>
    </row>
    <row r="19" spans="1:5" ht="15" hidden="1" customHeight="1">
      <c r="B19" s="5"/>
      <c r="C19" s="5"/>
      <c r="D19" s="5"/>
      <c r="E19" s="5"/>
    </row>
    <row r="20" spans="1:5" ht="23.1" hidden="1" customHeight="1">
      <c r="A20" s="1" t="s">
        <v>54</v>
      </c>
      <c r="B20" s="18"/>
      <c r="C20" s="18"/>
      <c r="D20" s="18"/>
      <c r="E20" s="5"/>
    </row>
    <row r="21" spans="1:5" ht="15" hidden="1" customHeight="1">
      <c r="B21" s="5"/>
      <c r="C21" s="5"/>
      <c r="D21" s="5"/>
      <c r="E21" s="5"/>
    </row>
    <row r="22" spans="1:5" ht="33.299999999999997" hidden="1" customHeight="1">
      <c r="A22" s="1" t="s">
        <v>55</v>
      </c>
      <c r="B22" s="18"/>
      <c r="C22" s="18"/>
      <c r="D22" s="18"/>
      <c r="E22" s="5"/>
    </row>
    <row r="23" spans="1:5" ht="15" hidden="1" customHeight="1">
      <c r="B23" s="5"/>
      <c r="C23" s="5"/>
      <c r="D23" s="5"/>
      <c r="E23" s="5"/>
    </row>
    <row r="24" spans="1:5" ht="12.75" hidden="1" customHeight="1">
      <c r="A24" s="1" t="s">
        <v>56</v>
      </c>
      <c r="B24" s="5"/>
      <c r="C24" s="5"/>
      <c r="D24" s="5"/>
      <c r="E24" s="5"/>
    </row>
    <row r="25" spans="1:5" ht="15" hidden="1" customHeight="1">
      <c r="B25" s="5"/>
      <c r="C25" s="5"/>
      <c r="D25" s="5"/>
      <c r="E25" s="5"/>
    </row>
    <row r="26" spans="1:5" ht="12.75" hidden="1" customHeight="1">
      <c r="A26" s="1" t="s">
        <v>56</v>
      </c>
      <c r="B26" s="5"/>
      <c r="C26" s="5"/>
      <c r="D26" s="5"/>
      <c r="E26" s="5"/>
    </row>
    <row r="27" spans="1:5" ht="15" hidden="1" customHeight="1">
      <c r="B27" s="5"/>
      <c r="C27" s="5"/>
      <c r="D27" s="5"/>
      <c r="E27" s="5"/>
    </row>
    <row r="28" spans="1:5" ht="12.75" hidden="1" customHeight="1">
      <c r="A28" s="1" t="s">
        <v>57</v>
      </c>
      <c r="B28" s="5">
        <f>'C2'!F7</f>
        <v>0</v>
      </c>
      <c r="C28" s="5">
        <f>'C2'!G7</f>
        <v>0</v>
      </c>
      <c r="D28" s="5">
        <f>'C2'!H7</f>
        <v>0</v>
      </c>
      <c r="E28" s="5"/>
    </row>
    <row r="29" spans="1:5" ht="15" customHeight="1">
      <c r="B29" s="1" t="s">
        <v>25</v>
      </c>
      <c r="C29" s="1" t="s">
        <v>25</v>
      </c>
      <c r="D29" s="1" t="s">
        <v>25</v>
      </c>
      <c r="E29" s="5"/>
    </row>
    <row r="30" spans="1:5" ht="12.75" customHeight="1">
      <c r="B30" s="6">
        <f>SUM(B14:B29)+B3</f>
        <v>180622</v>
      </c>
      <c r="C30" s="6">
        <f>SUM(C14:C29)+C3</f>
        <v>1032684</v>
      </c>
      <c r="D30" s="6">
        <f>SUM(D14:D29)+D3</f>
        <v>77543</v>
      </c>
      <c r="E30" s="5"/>
    </row>
    <row r="31" spans="1:5" ht="15" hidden="1" customHeight="1">
      <c r="B31" s="5"/>
      <c r="C31" s="5"/>
      <c r="D31" s="5"/>
      <c r="E31" s="5"/>
    </row>
    <row r="32" spans="1:5" ht="12.75" hidden="1" customHeight="1">
      <c r="A32" s="1" t="str">
        <f>"Balancing "&amp;IF(E32=SUMIF(B32:D32,"&lt;0"),"allowance",IF(E32=SUMIF(B32:D32,"&gt;0"),"charge","(allowance)/charge"))</f>
        <v>Balancing allowance</v>
      </c>
      <c r="B32" s="6">
        <f>IF(B48="Yes",-B30,0)</f>
        <v>0</v>
      </c>
      <c r="C32" s="6">
        <f>IF(C48="Yes",-C30,0)</f>
        <v>0</v>
      </c>
      <c r="D32" s="6">
        <f>IF(D48="Yes",-D30,0)</f>
        <v>0</v>
      </c>
      <c r="E32" s="6">
        <f>SUM(B32:D32)</f>
        <v>0</v>
      </c>
    </row>
    <row r="33" spans="1:5" ht="15" hidden="1" customHeight="1">
      <c r="B33" s="5"/>
      <c r="C33" s="5"/>
      <c r="D33" s="5"/>
      <c r="E33" s="5"/>
    </row>
    <row r="34" spans="1:5" ht="12.75" customHeight="1">
      <c r="A34" s="1" t="s">
        <v>58</v>
      </c>
      <c r="B34" s="41">
        <f>ROUND(IF(B48="NO",IF(B30&gt;0,-MAX((B30*B$49),0),+B30),0),0)</f>
        <v>-18062</v>
      </c>
      <c r="C34" s="41">
        <f>ROUND(IF(C48="NO",IF(C30&gt;0,-MAX((C30*C$49),0),+C30),0),0)</f>
        <v>-206537</v>
      </c>
      <c r="D34" s="41">
        <f>ROUND(IF(D48="NO",IF(D30&gt;0,-MAX((D30*D$49),0),+D30),0),0)</f>
        <v>-23263</v>
      </c>
      <c r="E34" s="41">
        <f>SUM(B34:D34)</f>
        <v>-247862</v>
      </c>
    </row>
    <row r="35" spans="1:5" ht="15" customHeight="1">
      <c r="B35" s="1" t="s">
        <v>25</v>
      </c>
      <c r="C35" s="1" t="s">
        <v>25</v>
      </c>
      <c r="D35" s="1" t="s">
        <v>25</v>
      </c>
      <c r="E35" s="1" t="s">
        <v>25</v>
      </c>
    </row>
    <row r="36" spans="1:5" ht="12.75" customHeight="1">
      <c r="A36" s="1" t="s">
        <v>59</v>
      </c>
      <c r="B36" s="41">
        <f>SUM(B29:B35)</f>
        <v>162560</v>
      </c>
      <c r="C36" s="41">
        <f>SUM(C29:C35)</f>
        <v>826147</v>
      </c>
      <c r="D36" s="41">
        <f>SUM(D29:D35)</f>
        <v>54280</v>
      </c>
      <c r="E36" s="6">
        <f>SUM(E13:E35)</f>
        <v>-266431</v>
      </c>
    </row>
    <row r="37" spans="1:5" ht="15" customHeight="1">
      <c r="B37" s="1" t="s">
        <v>25</v>
      </c>
      <c r="C37" s="1" t="s">
        <v>25</v>
      </c>
      <c r="D37" s="1" t="s">
        <v>25</v>
      </c>
      <c r="E37" s="1" t="s">
        <v>25</v>
      </c>
    </row>
    <row r="38" spans="1:5" ht="15" customHeight="1">
      <c r="B38" s="5"/>
      <c r="C38" s="5"/>
      <c r="D38" s="5"/>
      <c r="E38" s="5"/>
    </row>
    <row r="39" spans="1:5" ht="15" hidden="1" customHeight="1">
      <c r="A39" s="1" t="s">
        <v>273</v>
      </c>
      <c r="B39" s="19">
        <v>0</v>
      </c>
      <c r="C39" s="5"/>
      <c r="D39" s="5"/>
      <c r="E39" s="5"/>
    </row>
    <row r="40" spans="1:5" ht="12.75" hidden="1" customHeight="1">
      <c r="A40" s="1" t="s">
        <v>60</v>
      </c>
      <c r="B40" s="20"/>
      <c r="E40" s="5"/>
    </row>
    <row r="41" spans="1:5" ht="15" hidden="1" customHeight="1">
      <c r="B41" s="1" t="s">
        <v>25</v>
      </c>
      <c r="E41" s="5"/>
    </row>
    <row r="42" spans="1:5" ht="12.75" hidden="1" customHeight="1">
      <c r="A42" s="1" t="s">
        <v>61</v>
      </c>
      <c r="B42" s="21">
        <f>IF(B40="",B39,B40)</f>
        <v>0</v>
      </c>
      <c r="E42" s="5"/>
    </row>
    <row r="43" spans="1:5" ht="15" hidden="1" customHeight="1">
      <c r="B43" s="1" t="s">
        <v>25</v>
      </c>
      <c r="E43" s="5"/>
    </row>
    <row r="44" spans="1:5" ht="23.25" hidden="1" customHeight="1">
      <c r="A44" s="1" t="s">
        <v>62</v>
      </c>
      <c r="E44" s="6">
        <f>E36*B42</f>
        <v>0</v>
      </c>
    </row>
    <row r="45" spans="1:5" ht="15" hidden="1" customHeight="1">
      <c r="E45" s="1" t="s">
        <v>25</v>
      </c>
    </row>
    <row r="46" spans="1:5" ht="12.75" hidden="1" customHeight="1">
      <c r="A46" s="1" t="s">
        <v>63</v>
      </c>
      <c r="B46" s="1" t="s">
        <v>64</v>
      </c>
    </row>
    <row r="47" spans="1:5" ht="15" hidden="1" customHeight="1"/>
    <row r="48" spans="1:5" ht="12.75" hidden="1" customHeight="1">
      <c r="A48" s="1" t="s">
        <v>65</v>
      </c>
      <c r="B48" s="22" t="s">
        <v>64</v>
      </c>
      <c r="C48" s="22" t="s">
        <v>64</v>
      </c>
      <c r="D48" s="22" t="s">
        <v>64</v>
      </c>
    </row>
    <row r="49" spans="1:4" ht="23.25" hidden="1" customHeight="1">
      <c r="A49" s="1" t="s">
        <v>66</v>
      </c>
      <c r="B49" s="20">
        <v>0.1</v>
      </c>
      <c r="C49" s="20">
        <v>0.2</v>
      </c>
      <c r="D49" s="20">
        <v>0.3</v>
      </c>
    </row>
    <row r="50" spans="1:4" ht="23.25" hidden="1" customHeight="1">
      <c r="A50" s="1" t="s">
        <v>67</v>
      </c>
      <c r="B50" s="20">
        <v>0.6</v>
      </c>
      <c r="C50" s="20"/>
      <c r="D50" s="20"/>
    </row>
    <row r="51" spans="1:4" ht="15" hidden="1" customHeight="1"/>
    <row r="52" spans="1:4" ht="15" customHeight="1"/>
    <row r="53" spans="1:4" ht="15" customHeight="1"/>
    <row r="54" spans="1:4" ht="15" customHeight="1"/>
    <row r="55" spans="1:4" ht="15" customHeight="1"/>
    <row r="56" spans="1:4" ht="15" customHeight="1"/>
    <row r="57" spans="1:4" ht="15" customHeight="1"/>
    <row r="58" spans="1:4" ht="15" customHeight="1"/>
    <row r="59" spans="1:4" ht="15" customHeight="1"/>
    <row r="60" spans="1:4" ht="15" customHeight="1"/>
  </sheetData>
  <phoneticPr fontId="1" type="noConversion"/>
  <dataValidations count="1">
    <dataValidation type="list" allowBlank="1" showInputMessage="1" showErrorMessage="1" sqref="B48:D48 B46" xr:uid="{00000000-0002-0000-0200-000000000000}">
      <formula1>"Yes,No"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37"/>
  <sheetViews>
    <sheetView topLeftCell="C1" workbookViewId="0">
      <selection activeCell="AC2" sqref="AC2"/>
    </sheetView>
  </sheetViews>
  <sheetFormatPr defaultColWidth="7.1328125" defaultRowHeight="13.9"/>
  <cols>
    <col min="1" max="1" width="9.59765625" style="1" hidden="1" customWidth="1"/>
    <col min="2" max="2" width="12.265625" style="1" hidden="1" customWidth="1"/>
    <col min="3" max="3" width="25.86328125" style="1" customWidth="1"/>
    <col min="4" max="4" width="20.73046875" style="1" customWidth="1"/>
    <col min="5" max="5" width="9" style="1" customWidth="1"/>
    <col min="6" max="6" width="12.265625" style="1" hidden="1" customWidth="1"/>
    <col min="7" max="7" width="18.1328125" style="1" customWidth="1"/>
    <col min="8" max="8" width="14.3984375" style="1" customWidth="1"/>
    <col min="9" max="9" width="20" style="1" customWidth="1"/>
    <col min="10" max="10" width="13.265625" style="1" hidden="1" customWidth="1"/>
    <col min="11" max="11" width="21.86328125" style="1" customWidth="1"/>
    <col min="12" max="12" width="7" style="1" customWidth="1"/>
    <col min="13" max="13" width="17.59765625" style="1" customWidth="1"/>
    <col min="14" max="14" width="12.265625" style="1" customWidth="1"/>
    <col min="15" max="15" width="20" style="1" customWidth="1"/>
    <col min="16" max="16" width="27.86328125" style="1" customWidth="1"/>
    <col min="17" max="17" width="12.265625" style="1" hidden="1" customWidth="1"/>
    <col min="18" max="18" width="16.3984375" style="1" customWidth="1"/>
    <col min="19" max="19" width="10.3984375" style="1" hidden="1" customWidth="1"/>
    <col min="20" max="20" width="24.59765625" style="1" customWidth="1"/>
    <col min="21" max="21" width="12.265625" style="1" hidden="1" customWidth="1"/>
    <col min="22" max="22" width="12.86328125" style="1" hidden="1" customWidth="1"/>
    <col min="23" max="24" width="12.265625" style="1" hidden="1" customWidth="1"/>
    <col min="25" max="25" width="9.59765625" style="1" hidden="1" customWidth="1"/>
    <col min="26" max="26" width="12.86328125" style="1" hidden="1" customWidth="1"/>
    <col min="27" max="27" width="12.3984375" style="1" hidden="1" customWidth="1"/>
    <col min="28" max="28" width="12.265625" style="1" hidden="1" customWidth="1"/>
    <col min="29" max="30" width="7.1328125" style="4"/>
    <col min="31" max="31" width="13.73046875" style="4" customWidth="1"/>
    <col min="32" max="16384" width="7.1328125" style="4"/>
  </cols>
  <sheetData>
    <row r="1" spans="1:33" s="22" customFormat="1" ht="52.7" customHeight="1">
      <c r="A1" s="22" t="str">
        <f>"Year of "&amp;CHAR(10)&amp;"addition /"&amp;CHAR(10)&amp;"brought"&amp;CHAR(10)&amp;"forward"</f>
        <v>Year of 
addition /
brought
forward</v>
      </c>
      <c r="B1" s="22" t="str">
        <f>"Original"&amp;CHAR(10)&amp;"cost"</f>
        <v>Original
cost</v>
      </c>
      <c r="C1" s="22" t="s">
        <v>68</v>
      </c>
      <c r="D1" s="22" t="str">
        <f>"Status of"&amp;CHAR(10)&amp;" asset"</f>
        <v>Status of
 asset</v>
      </c>
      <c r="E1" s="22" t="str">
        <f>"Year of"&amp;CHAR(10)&amp;" first use"</f>
        <v>Year of
 first use</v>
      </c>
      <c r="F1" s="22" t="str">
        <f>"Acquisition"&amp;CHAR(10)&amp;" cost"</f>
        <v>Acquisition
 cost</v>
      </c>
      <c r="G1" s="22" t="s">
        <v>69</v>
      </c>
      <c r="H1" s="22" t="s">
        <v>70</v>
      </c>
      <c r="I1" s="22" t="s">
        <v>71</v>
      </c>
      <c r="J1" s="22" t="str">
        <f>"Rate of"&amp;CHAR(10)&amp;" Qualifying"&amp;CHAR(10)&amp;" Consideration"</f>
        <v>Rate of
 Qualifying
 Consideration</v>
      </c>
      <c r="K1" s="22" t="s">
        <v>72</v>
      </c>
      <c r="L1" s="22" t="str">
        <f>"AA"&amp;CHAR(10)&amp;" Rate"</f>
        <v>AA
 Rate</v>
      </c>
      <c r="M1" s="22" t="s">
        <v>73</v>
      </c>
      <c r="N1" s="22" t="str">
        <f>"Written down value of"&amp;CHAR(10)&amp;" addition"&amp;CHAR(10)&amp;" in the year"</f>
        <v>Written down value of
 addition
 in the year</v>
      </c>
      <c r="O1" s="22" t="str">
        <f>"(Written down value of"&amp;CHAR(10)&amp;" disposal"&amp;CHAR(10)&amp;" in the year)"</f>
        <v>(Written down value of
 disposal
 in the year)</v>
      </c>
      <c r="P1" s="22" t="str">
        <f>"(Annual"&amp;CHAR(10)&amp;" Allowance)"</f>
        <v>(Annual
 Allowance)</v>
      </c>
      <c r="Q1" s="22" t="str">
        <f>"(Allowances"&amp;CHAR(10)&amp;" - Override)"</f>
        <v>(Allowances
 - Override)</v>
      </c>
      <c r="R1" s="22" t="s">
        <v>74</v>
      </c>
      <c r="S1" s="22" t="str">
        <f>"(Sales"&amp;CHAR(10)&amp;" Proceeds)"</f>
        <v>(Sales
 Proceeds)</v>
      </c>
      <c r="T1" s="22" t="str">
        <f>"Balancing"&amp;CHAR(10)&amp;" (allowance)"&amp;CHAR(10)&amp;" charge"</f>
        <v>Balancing
 (allowance)
 charge</v>
      </c>
      <c r="U1" s="22" t="str">
        <f>"Qualifying"&amp;CHAR(10)&amp;"expenditure"&amp;CHAR(10)&amp;"c/f"</f>
        <v>Qualifying
expenditure
c/f</v>
      </c>
      <c r="V1" s="22" t="str">
        <f>"Non-allowable"&amp;CHAR(10)&amp;"element b/f"</f>
        <v>Non-allowable
element b/f</v>
      </c>
      <c r="W1" s="22" t="s">
        <v>50</v>
      </c>
      <c r="X1" s="22" t="str">
        <f>"Book"&amp;CHAR(10)&amp;"depreciation"</f>
        <v>Book
depreciation</v>
      </c>
      <c r="Y1" s="22" t="s">
        <v>75</v>
      </c>
      <c r="Z1" s="22" t="str">
        <f>"Non-allowable"&amp;CHAR(10)&amp;"element c/f"</f>
        <v>Non-allowable
element c/f</v>
      </c>
      <c r="AA1" s="22" t="str">
        <f>"(Proceeds) of"&amp;CHAR(10)&amp;"NQ disposals"</f>
        <v>(Proceeds) of
NQ disposals</v>
      </c>
      <c r="AB1" s="22" t="s">
        <v>76</v>
      </c>
      <c r="AC1" s="1"/>
      <c r="AD1" s="1"/>
      <c r="AE1" s="1"/>
      <c r="AF1" s="1"/>
      <c r="AG1" s="1"/>
    </row>
    <row r="2" spans="1:33" ht="20.45" customHeight="1">
      <c r="A2" s="1" t="s">
        <v>25</v>
      </c>
      <c r="B2" s="1" t="s">
        <v>25</v>
      </c>
      <c r="C2" s="1" t="s">
        <v>25</v>
      </c>
      <c r="D2" s="1" t="s">
        <v>25</v>
      </c>
      <c r="E2" s="1" t="s">
        <v>25</v>
      </c>
      <c r="F2" s="1" t="s">
        <v>25</v>
      </c>
      <c r="G2" s="1" t="s">
        <v>274</v>
      </c>
      <c r="H2" s="1" t="s">
        <v>274</v>
      </c>
      <c r="I2" s="1" t="s">
        <v>274</v>
      </c>
      <c r="J2" s="1" t="s">
        <v>25</v>
      </c>
      <c r="K2" s="1" t="s">
        <v>274</v>
      </c>
      <c r="L2" s="1" t="s">
        <v>25</v>
      </c>
      <c r="M2" s="1" t="s">
        <v>274</v>
      </c>
      <c r="N2" s="1" t="s">
        <v>274</v>
      </c>
      <c r="O2" s="1" t="s">
        <v>274</v>
      </c>
      <c r="P2" s="1" t="s">
        <v>274</v>
      </c>
      <c r="Q2" s="1" t="s">
        <v>25</v>
      </c>
      <c r="R2" s="1" t="s">
        <v>274</v>
      </c>
      <c r="S2" s="1" t="s">
        <v>25</v>
      </c>
      <c r="T2" s="1" t="s">
        <v>274</v>
      </c>
      <c r="U2" s="1" t="s">
        <v>25</v>
      </c>
      <c r="V2" s="1" t="s">
        <v>25</v>
      </c>
      <c r="W2" s="1" t="s">
        <v>25</v>
      </c>
      <c r="X2" s="1" t="s">
        <v>25</v>
      </c>
      <c r="Y2" s="1" t="s">
        <v>25</v>
      </c>
      <c r="Z2" s="1" t="s">
        <v>25</v>
      </c>
      <c r="AA2" s="1" t="s">
        <v>25</v>
      </c>
      <c r="AB2" s="1" t="s">
        <v>25</v>
      </c>
    </row>
    <row r="3" spans="1:33" ht="14.25" customHeight="1">
      <c r="A3" s="22"/>
      <c r="B3" s="18"/>
      <c r="C3" s="22" t="s">
        <v>77</v>
      </c>
      <c r="D3" s="1" t="s">
        <v>78</v>
      </c>
      <c r="E3" s="22" t="s">
        <v>77</v>
      </c>
      <c r="F3" s="18"/>
      <c r="G3" s="18">
        <v>0</v>
      </c>
      <c r="H3" s="18">
        <v>64744</v>
      </c>
      <c r="I3" s="18">
        <v>0</v>
      </c>
      <c r="J3" s="19"/>
      <c r="K3" s="6">
        <f ca="1">IF(OR(D3="Existing Asset",D3="Leasehold Improvements",D3="Other"),SUM(OFFSET(F3,0,1):OFFSET(H3,0,-1)),SUM(OFFSET(F3,0,1):OFFSET(H3,0,-1))*J3)+SUM(OFFSET(G3,0,1):OFFSET(J3,0,-1))</f>
        <v>64744</v>
      </c>
      <c r="L3" s="20">
        <v>0.04</v>
      </c>
      <c r="M3" s="18">
        <v>7765</v>
      </c>
      <c r="N3" s="6">
        <f ca="1">IF(OR(D3="First Hand",D3="Second Hand first in use after 31/03/98",D3="Second Hand first in use before 01/04/98"),K3,SUM(OFFSET(F3,0,1):OFFSET(H3,0,-1)))</f>
        <v>0</v>
      </c>
      <c r="O3" s="18">
        <v>0</v>
      </c>
      <c r="P3" s="6">
        <f t="shared" ref="P3:P14" ca="1" si="0">ROUND(IF(Q3&lt;&gt;0,Q3,IF(OR(D3="First Hand",D3="Existing Asset",D3="Leasehold Improvements",D3="Other"),-K3*L3,IF(D3="Second Hand first in use after 31/03/98",-K3/SUM(E3,-A3,25),-K3/SUM(1999,-A3,25)))),0)</f>
        <v>-2590</v>
      </c>
      <c r="Q3" s="18"/>
      <c r="R3" s="6">
        <f t="shared" ref="R3:R14" ca="1" si="1">SUM(M3:P3)</f>
        <v>5175</v>
      </c>
      <c r="S3" s="18">
        <v>0</v>
      </c>
      <c r="T3" s="6">
        <f t="shared" ref="T3:T14" si="2">IF(ISBLANK(S3),0,MIN(-S3+O3,-I3+O3))</f>
        <v>0</v>
      </c>
      <c r="U3" s="6">
        <f t="shared" ref="U3:U14" ca="1" si="3">K3</f>
        <v>64744</v>
      </c>
      <c r="V3" s="18"/>
      <c r="W3" s="6">
        <f t="shared" ref="W3:W14" si="4">F3</f>
        <v>0</v>
      </c>
      <c r="X3" s="18"/>
      <c r="Y3" s="18"/>
      <c r="Z3" s="6">
        <f ca="1">SUM(OFFSET(U3,0,1):OFFSET(Z3,0,-1))</f>
        <v>0</v>
      </c>
      <c r="AA3" s="18"/>
      <c r="AB3" s="6">
        <f t="shared" ref="AB3:AB14" si="5">-AA3+Y3</f>
        <v>0</v>
      </c>
    </row>
    <row r="4" spans="1:33" ht="12.75" customHeight="1">
      <c r="A4" s="22"/>
      <c r="B4" s="18"/>
      <c r="C4" s="22" t="s">
        <v>79</v>
      </c>
      <c r="D4" s="23" t="s">
        <v>78</v>
      </c>
      <c r="E4" s="22" t="s">
        <v>79</v>
      </c>
      <c r="F4" s="18"/>
      <c r="G4" s="18">
        <v>0</v>
      </c>
      <c r="H4" s="18">
        <v>55500</v>
      </c>
      <c r="I4" s="18">
        <v>0</v>
      </c>
      <c r="J4" s="19"/>
      <c r="K4" s="6">
        <f ca="1">IF(OR(D4="Existing Asset",D4="Leasehold Improvements",D4="Other"),SUM(OFFSET(F4,0,1):OFFSET(H4,0,-1)),SUM(OFFSET(F4,0,1):OFFSET(H4,0,-1))*J4)+SUM(OFFSET(G4,0,1):OFFSET(J4,0,-1))</f>
        <v>55500</v>
      </c>
      <c r="L4" s="20">
        <v>0.04</v>
      </c>
      <c r="M4" s="18">
        <v>17760</v>
      </c>
      <c r="N4" s="6">
        <f ca="1">IF(OR(D4="First Hand",D4="Second Hand first in use after 31/03/98",D4="Second Hand first in use before 01/04/98"),K4,SUM(OFFSET(F4,0,1):OFFSET(H4,0,-1)))</f>
        <v>0</v>
      </c>
      <c r="O4" s="18">
        <v>0</v>
      </c>
      <c r="P4" s="6">
        <f t="shared" ca="1" si="0"/>
        <v>-2220</v>
      </c>
      <c r="Q4" s="18"/>
      <c r="R4" s="6">
        <f t="shared" ca="1" si="1"/>
        <v>15540</v>
      </c>
      <c r="S4" s="18">
        <v>0</v>
      </c>
      <c r="T4" s="6">
        <f t="shared" si="2"/>
        <v>0</v>
      </c>
      <c r="U4" s="6">
        <f t="shared" ca="1" si="3"/>
        <v>55500</v>
      </c>
      <c r="V4" s="18"/>
      <c r="W4" s="6">
        <f t="shared" si="4"/>
        <v>0</v>
      </c>
      <c r="X4" s="18"/>
      <c r="Y4" s="18"/>
      <c r="Z4" s="6">
        <f ca="1">SUM(OFFSET(U4,0,1):OFFSET(Z4,0,-1))</f>
        <v>0</v>
      </c>
      <c r="AA4" s="18"/>
      <c r="AB4" s="6">
        <f t="shared" si="5"/>
        <v>0</v>
      </c>
    </row>
    <row r="5" spans="1:33" ht="12.75" customHeight="1">
      <c r="A5" s="22"/>
      <c r="B5" s="18"/>
      <c r="C5" s="22" t="s">
        <v>80</v>
      </c>
      <c r="D5" s="23" t="s">
        <v>78</v>
      </c>
      <c r="E5" s="22" t="s">
        <v>80</v>
      </c>
      <c r="F5" s="18"/>
      <c r="G5" s="18">
        <v>0</v>
      </c>
      <c r="H5" s="18">
        <v>10000</v>
      </c>
      <c r="I5" s="18">
        <v>0</v>
      </c>
      <c r="J5" s="19"/>
      <c r="K5" s="6">
        <f ca="1">IF(OR(D5="Existing Asset",D5="Leasehold Improvements",D5="Other"),SUM(OFFSET(F5,0,1):OFFSET(H5,0,-1)),SUM(OFFSET(F5,0,1):OFFSET(H5,0,-1))*J5)+SUM(OFFSET(G5,0,1):OFFSET(J5,0,-1))</f>
        <v>10000</v>
      </c>
      <c r="L5" s="20">
        <v>0.04</v>
      </c>
      <c r="M5" s="18">
        <v>4000</v>
      </c>
      <c r="N5" s="6">
        <f ca="1">IF(OR(D5="First Hand",D5="Second Hand first in use after 31/03/98",D5="Second Hand first in use before 01/04/98"),K5,SUM(OFFSET(F5,0,1):OFFSET(H5,0,-1)))</f>
        <v>0</v>
      </c>
      <c r="O5" s="18">
        <v>0</v>
      </c>
      <c r="P5" s="6">
        <f t="shared" ca="1" si="0"/>
        <v>-400</v>
      </c>
      <c r="Q5" s="18"/>
      <c r="R5" s="6">
        <f t="shared" ca="1" si="1"/>
        <v>3600</v>
      </c>
      <c r="S5" s="18">
        <v>0</v>
      </c>
      <c r="T5" s="6">
        <f t="shared" si="2"/>
        <v>0</v>
      </c>
      <c r="U5" s="6">
        <f t="shared" ca="1" si="3"/>
        <v>10000</v>
      </c>
      <c r="V5" s="18"/>
      <c r="W5" s="6">
        <f t="shared" si="4"/>
        <v>0</v>
      </c>
      <c r="X5" s="18"/>
      <c r="Y5" s="18"/>
      <c r="Z5" s="6">
        <f ca="1">SUM(OFFSET(U5,0,1):OFFSET(Z5,0,-1))</f>
        <v>0</v>
      </c>
      <c r="AA5" s="18"/>
      <c r="AB5" s="6">
        <f t="shared" si="5"/>
        <v>0</v>
      </c>
    </row>
    <row r="6" spans="1:33" ht="12.75" customHeight="1">
      <c r="A6" s="22"/>
      <c r="B6" s="18"/>
      <c r="C6" s="22" t="s">
        <v>81</v>
      </c>
      <c r="D6" s="23" t="s">
        <v>78</v>
      </c>
      <c r="E6" s="22" t="s">
        <v>81</v>
      </c>
      <c r="F6" s="18"/>
      <c r="G6" s="18">
        <v>0</v>
      </c>
      <c r="H6" s="18">
        <v>424991</v>
      </c>
      <c r="I6" s="18">
        <v>0</v>
      </c>
      <c r="J6" s="19"/>
      <c r="K6" s="6">
        <f ca="1">IF(OR(D6="Existing Asset",D6="Leasehold Improvements",D6="Other"),SUM(OFFSET(F6,0,1):OFFSET(H6,0,-1)),SUM(OFFSET(F6,0,1):OFFSET(H6,0,-1))*J6)+SUM(OFFSET(G6,0,1):OFFSET(J6,0,-1))</f>
        <v>424991</v>
      </c>
      <c r="L6" s="20">
        <v>0.04</v>
      </c>
      <c r="M6" s="18">
        <v>186992</v>
      </c>
      <c r="N6" s="6">
        <f ca="1">IF(OR(D6="First Hand",D6="Second Hand first in use after 31/03/98",D6="Second Hand first in use before 01/04/98"),K6,SUM(OFFSET(F6,0,1):OFFSET(H6,0,-1)))</f>
        <v>0</v>
      </c>
      <c r="O6" s="18">
        <v>0</v>
      </c>
      <c r="P6" s="6">
        <f t="shared" ca="1" si="0"/>
        <v>-17000</v>
      </c>
      <c r="Q6" s="18"/>
      <c r="R6" s="6">
        <f t="shared" ca="1" si="1"/>
        <v>169992</v>
      </c>
      <c r="S6" s="18">
        <v>0</v>
      </c>
      <c r="T6" s="6">
        <f t="shared" si="2"/>
        <v>0</v>
      </c>
      <c r="U6" s="6">
        <f t="shared" ca="1" si="3"/>
        <v>424991</v>
      </c>
      <c r="V6" s="18"/>
      <c r="W6" s="6">
        <f t="shared" si="4"/>
        <v>0</v>
      </c>
      <c r="X6" s="18"/>
      <c r="Y6" s="18"/>
      <c r="Z6" s="6">
        <f ca="1">SUM(OFFSET(U6,0,1):OFFSET(Z6,0,-1))</f>
        <v>0</v>
      </c>
      <c r="AA6" s="18"/>
      <c r="AB6" s="6">
        <f t="shared" si="5"/>
        <v>0</v>
      </c>
    </row>
    <row r="7" spans="1:33" ht="12.75" customHeight="1">
      <c r="A7" s="22"/>
      <c r="B7" s="18"/>
      <c r="C7" s="22" t="s">
        <v>82</v>
      </c>
      <c r="D7" s="23" t="s">
        <v>78</v>
      </c>
      <c r="E7" s="22" t="s">
        <v>82</v>
      </c>
      <c r="F7" s="18"/>
      <c r="G7" s="18">
        <v>0</v>
      </c>
      <c r="H7" s="18">
        <v>2217</v>
      </c>
      <c r="I7" s="18">
        <v>0</v>
      </c>
      <c r="J7" s="19"/>
      <c r="K7" s="6">
        <f ca="1">IF(OR(D7="Existing Asset",D7="Leasehold Improvements",D7="Other"),SUM(OFFSET(F7,0,1):OFFSET(H7,0,-1)),SUM(OFFSET(F7,0,1):OFFSET(H7,0,-1))*J7)+SUM(OFFSET(G7,0,1):OFFSET(J7,0,-1))</f>
        <v>2217</v>
      </c>
      <c r="L7" s="20">
        <v>0.04</v>
      </c>
      <c r="M7" s="18">
        <v>1060</v>
      </c>
      <c r="N7" s="6">
        <f ca="1">IF(OR(D7="First Hand",D7="Second Hand first in use after 31/03/98",D7="Second Hand first in use before 01/04/98"),K7,SUM(OFFSET(F7,0,1):OFFSET(H7,0,-1)))</f>
        <v>0</v>
      </c>
      <c r="O7" s="18">
        <v>0</v>
      </c>
      <c r="P7" s="6">
        <f t="shared" ca="1" si="0"/>
        <v>-89</v>
      </c>
      <c r="Q7" s="18"/>
      <c r="R7" s="6">
        <f t="shared" ca="1" si="1"/>
        <v>971</v>
      </c>
      <c r="S7" s="18">
        <v>0</v>
      </c>
      <c r="T7" s="6">
        <f t="shared" si="2"/>
        <v>0</v>
      </c>
      <c r="U7" s="6">
        <f t="shared" ca="1" si="3"/>
        <v>2217</v>
      </c>
      <c r="V7" s="18"/>
      <c r="W7" s="6">
        <f t="shared" si="4"/>
        <v>0</v>
      </c>
      <c r="X7" s="18"/>
      <c r="Y7" s="18"/>
      <c r="Z7" s="6">
        <f ca="1">SUM(OFFSET(U7,0,1):OFFSET(Z7,0,-1))</f>
        <v>0</v>
      </c>
      <c r="AA7" s="18"/>
      <c r="AB7" s="6">
        <f t="shared" si="5"/>
        <v>0</v>
      </c>
    </row>
    <row r="8" spans="1:33" ht="12.75" customHeight="1">
      <c r="A8" s="22"/>
      <c r="B8" s="18"/>
      <c r="C8" s="22" t="s">
        <v>83</v>
      </c>
      <c r="D8" s="23" t="s">
        <v>78</v>
      </c>
      <c r="E8" s="22" t="s">
        <v>83</v>
      </c>
      <c r="F8" s="18"/>
      <c r="G8" s="18">
        <v>0</v>
      </c>
      <c r="H8" s="18">
        <v>45683</v>
      </c>
      <c r="I8" s="18">
        <v>0</v>
      </c>
      <c r="J8" s="19"/>
      <c r="K8" s="6">
        <f ca="1">IF(OR(D8="Existing Asset",D8="Leasehold Improvements",D8="Other"),SUM(OFFSET(F8,0,1):OFFSET(H8,0,-1)),SUM(OFFSET(F8,0,1):OFFSET(H8,0,-1))*J8)+SUM(OFFSET(G8,0,1):OFFSET(J8,0,-1))</f>
        <v>45683</v>
      </c>
      <c r="L8" s="20">
        <v>0.04</v>
      </c>
      <c r="M8" s="18">
        <v>23759</v>
      </c>
      <c r="N8" s="6">
        <f ca="1">IF(OR(D8="First Hand",D8="Second Hand first in use after 31/03/98",D8="Second Hand first in use before 01/04/98"),K8,SUM(OFFSET(F8,0,1):OFFSET(H8,0,-1)))</f>
        <v>0</v>
      </c>
      <c r="O8" s="18">
        <v>0</v>
      </c>
      <c r="P8" s="6">
        <f t="shared" ca="1" si="0"/>
        <v>-1827</v>
      </c>
      <c r="Q8" s="18"/>
      <c r="R8" s="6">
        <f t="shared" ca="1" si="1"/>
        <v>21932</v>
      </c>
      <c r="S8" s="18">
        <v>0</v>
      </c>
      <c r="T8" s="6">
        <f t="shared" si="2"/>
        <v>0</v>
      </c>
      <c r="U8" s="6">
        <f t="shared" ca="1" si="3"/>
        <v>45683</v>
      </c>
      <c r="V8" s="18"/>
      <c r="W8" s="6">
        <f t="shared" si="4"/>
        <v>0</v>
      </c>
      <c r="X8" s="18"/>
      <c r="Y8" s="18"/>
      <c r="Z8" s="6">
        <f ca="1">SUM(OFFSET(U8,0,1):OFFSET(Z8,0,-1))</f>
        <v>0</v>
      </c>
      <c r="AA8" s="18"/>
      <c r="AB8" s="6">
        <f t="shared" si="5"/>
        <v>0</v>
      </c>
    </row>
    <row r="9" spans="1:33" ht="12.75" customHeight="1">
      <c r="A9" s="22"/>
      <c r="B9" s="18"/>
      <c r="C9" s="22" t="s">
        <v>84</v>
      </c>
      <c r="D9" s="23" t="s">
        <v>78</v>
      </c>
      <c r="E9" s="22" t="s">
        <v>84</v>
      </c>
      <c r="F9" s="18"/>
      <c r="G9" s="18">
        <v>0</v>
      </c>
      <c r="H9" s="18">
        <v>2766670</v>
      </c>
      <c r="I9" s="18">
        <v>0</v>
      </c>
      <c r="J9" s="19"/>
      <c r="K9" s="6">
        <f ca="1">IF(OR(D9="Existing Asset",D9="Leasehold Improvements",D9="Other"),SUM(OFFSET(F9,0,1):OFFSET(H9,0,-1)),SUM(OFFSET(F9,0,1):OFFSET(H9,0,-1))*J9)+SUM(OFFSET(G9,0,1):OFFSET(J9,0,-1))</f>
        <v>2766670</v>
      </c>
      <c r="L9" s="20">
        <v>0.04</v>
      </c>
      <c r="M9" s="18">
        <v>1660002</v>
      </c>
      <c r="N9" s="6">
        <f ca="1">IF(OR(D9="First Hand",D9="Second Hand first in use after 31/03/98",D9="Second Hand first in use before 01/04/98"),K9,SUM(OFFSET(F9,0,1):OFFSET(H9,0,-1)))</f>
        <v>0</v>
      </c>
      <c r="O9" s="18">
        <v>0</v>
      </c>
      <c r="P9" s="6">
        <f t="shared" ca="1" si="0"/>
        <v>-110667</v>
      </c>
      <c r="Q9" s="18"/>
      <c r="R9" s="6">
        <f t="shared" ca="1" si="1"/>
        <v>1549335</v>
      </c>
      <c r="S9" s="18">
        <v>0</v>
      </c>
      <c r="T9" s="6">
        <f t="shared" si="2"/>
        <v>0</v>
      </c>
      <c r="U9" s="6">
        <f t="shared" ca="1" si="3"/>
        <v>2766670</v>
      </c>
      <c r="V9" s="18"/>
      <c r="W9" s="6">
        <f t="shared" si="4"/>
        <v>0</v>
      </c>
      <c r="X9" s="18"/>
      <c r="Y9" s="18"/>
      <c r="Z9" s="6">
        <f ca="1">SUM(OFFSET(U9,0,1):OFFSET(Z9,0,-1))</f>
        <v>0</v>
      </c>
      <c r="AA9" s="18"/>
      <c r="AB9" s="6">
        <f t="shared" si="5"/>
        <v>0</v>
      </c>
    </row>
    <row r="10" spans="1:33" ht="12.75" customHeight="1">
      <c r="A10" s="22"/>
      <c r="B10" s="18"/>
      <c r="C10" s="22" t="s">
        <v>85</v>
      </c>
      <c r="D10" s="23" t="s">
        <v>78</v>
      </c>
      <c r="E10" s="22" t="s">
        <v>85</v>
      </c>
      <c r="F10" s="18"/>
      <c r="G10" s="18">
        <v>0</v>
      </c>
      <c r="H10" s="18">
        <v>435215</v>
      </c>
      <c r="I10" s="18">
        <v>-435215</v>
      </c>
      <c r="J10" s="19"/>
      <c r="K10" s="6">
        <f ca="1">IF(OR(D10="Existing Asset",D10="Leasehold Improvements",D10="Other"),SUM(OFFSET(F10,0,1):OFFSET(H10,0,-1)),SUM(OFFSET(F10,0,1):OFFSET(H10,0,-1))*J10)+SUM(OFFSET(G10,0,1):OFFSET(J10,0,-1))</f>
        <v>0</v>
      </c>
      <c r="L10" s="20">
        <v>0.04</v>
      </c>
      <c r="M10" s="18">
        <v>330761</v>
      </c>
      <c r="N10" s="6">
        <f ca="1">IF(OR(D10="First Hand",D10="Second Hand first in use after 31/03/98",D10="Second Hand first in use before 01/04/98"),K10,SUM(OFFSET(F10,0,1):OFFSET(H10,0,-1)))</f>
        <v>0</v>
      </c>
      <c r="O10" s="18">
        <v>-330761</v>
      </c>
      <c r="P10" s="6">
        <f t="shared" ca="1" si="0"/>
        <v>0</v>
      </c>
      <c r="Q10" s="18"/>
      <c r="R10" s="6">
        <f t="shared" ca="1" si="1"/>
        <v>0</v>
      </c>
      <c r="S10" s="18">
        <v>0</v>
      </c>
      <c r="T10" s="6">
        <f t="shared" si="2"/>
        <v>-330761</v>
      </c>
      <c r="U10" s="6">
        <f t="shared" ca="1" si="3"/>
        <v>0</v>
      </c>
      <c r="V10" s="18"/>
      <c r="W10" s="6">
        <f t="shared" si="4"/>
        <v>0</v>
      </c>
      <c r="X10" s="18"/>
      <c r="Y10" s="18"/>
      <c r="Z10" s="6">
        <f ca="1">SUM(OFFSET(U10,0,1):OFFSET(Z10,0,-1))</f>
        <v>0</v>
      </c>
      <c r="AA10" s="18"/>
      <c r="AB10" s="6">
        <f t="shared" si="5"/>
        <v>0</v>
      </c>
    </row>
    <row r="11" spans="1:33" ht="12.75" customHeight="1">
      <c r="A11" s="22"/>
      <c r="B11" s="18"/>
      <c r="C11" s="22" t="s">
        <v>86</v>
      </c>
      <c r="D11" s="23" t="s">
        <v>78</v>
      </c>
      <c r="E11" s="22" t="s">
        <v>86</v>
      </c>
      <c r="F11" s="18"/>
      <c r="G11" s="18">
        <v>0</v>
      </c>
      <c r="H11" s="18">
        <v>317413</v>
      </c>
      <c r="I11" s="18">
        <v>0</v>
      </c>
      <c r="J11" s="19"/>
      <c r="K11" s="6">
        <f ca="1">IF(OR(D11="Existing Asset",D11="Leasehold Improvements",D11="Other"),SUM(OFFSET(F11,0,1):OFFSET(H11,0,-1)),SUM(OFFSET(F11,0,1):OFFSET(H11,0,-1))*J11)+SUM(OFFSET(G11,0,1):OFFSET(J11,0,-1))</f>
        <v>317413</v>
      </c>
      <c r="L11" s="20">
        <v>0.04</v>
      </c>
      <c r="M11" s="18">
        <v>266626</v>
      </c>
      <c r="N11" s="6">
        <f ca="1">IF(OR(D11="First Hand",D11="Second Hand first in use after 31/03/98",D11="Second Hand first in use before 01/04/98"),K11,SUM(OFFSET(F11,0,1):OFFSET(H11,0,-1)))</f>
        <v>0</v>
      </c>
      <c r="O11" s="18">
        <v>0</v>
      </c>
      <c r="P11" s="6">
        <f t="shared" ca="1" si="0"/>
        <v>-12697</v>
      </c>
      <c r="Q11" s="18"/>
      <c r="R11" s="6">
        <f t="shared" ca="1" si="1"/>
        <v>253929</v>
      </c>
      <c r="S11" s="18">
        <v>0</v>
      </c>
      <c r="T11" s="6">
        <f t="shared" si="2"/>
        <v>0</v>
      </c>
      <c r="U11" s="6">
        <f t="shared" ca="1" si="3"/>
        <v>317413</v>
      </c>
      <c r="V11" s="18"/>
      <c r="W11" s="6">
        <f t="shared" si="4"/>
        <v>0</v>
      </c>
      <c r="X11" s="18"/>
      <c r="Y11" s="18"/>
      <c r="Z11" s="6">
        <f ca="1">SUM(OFFSET(U11,0,1):OFFSET(Z11,0,-1))</f>
        <v>0</v>
      </c>
      <c r="AA11" s="18"/>
      <c r="AB11" s="6">
        <f t="shared" si="5"/>
        <v>0</v>
      </c>
    </row>
    <row r="12" spans="1:33" ht="12.75" customHeight="1">
      <c r="A12" s="22"/>
      <c r="B12" s="18"/>
      <c r="C12" s="22" t="s">
        <v>87</v>
      </c>
      <c r="D12" s="23" t="s">
        <v>78</v>
      </c>
      <c r="E12" s="22" t="s">
        <v>87</v>
      </c>
      <c r="F12" s="18"/>
      <c r="G12" s="18">
        <v>0</v>
      </c>
      <c r="H12" s="18">
        <v>1324895</v>
      </c>
      <c r="I12" s="18">
        <v>0</v>
      </c>
      <c r="J12" s="19"/>
      <c r="K12" s="6">
        <f ca="1">IF(OR(D12="Existing Asset",D12="Leasehold Improvements",D12="Other"),SUM(OFFSET(F12,0,1):OFFSET(H12,0,-1)),SUM(OFFSET(F12,0,1):OFFSET(H12,0,-1))*J12)+SUM(OFFSET(G12,0,1):OFFSET(J12,0,-1))</f>
        <v>1324895</v>
      </c>
      <c r="L12" s="20">
        <v>0.04</v>
      </c>
      <c r="M12" s="18">
        <v>1271899</v>
      </c>
      <c r="N12" s="6">
        <f ca="1">IF(OR(D12="First Hand",D12="Second Hand first in use after 31/03/98",D12="Second Hand first in use before 01/04/98"),K12,SUM(OFFSET(F12,0,1):OFFSET(H12,0,-1)))</f>
        <v>0</v>
      </c>
      <c r="O12" s="18">
        <v>0</v>
      </c>
      <c r="P12" s="6">
        <f t="shared" ca="1" si="0"/>
        <v>-52996</v>
      </c>
      <c r="Q12" s="18"/>
      <c r="R12" s="6">
        <f t="shared" ca="1" si="1"/>
        <v>1218903</v>
      </c>
      <c r="S12" s="18">
        <v>0</v>
      </c>
      <c r="T12" s="6">
        <f t="shared" si="2"/>
        <v>0</v>
      </c>
      <c r="U12" s="6">
        <f t="shared" ca="1" si="3"/>
        <v>1324895</v>
      </c>
      <c r="V12" s="18"/>
      <c r="W12" s="6">
        <f t="shared" si="4"/>
        <v>0</v>
      </c>
      <c r="X12" s="18"/>
      <c r="Y12" s="18"/>
      <c r="Z12" s="6">
        <f ca="1">SUM(OFFSET(U12,0,1):OFFSET(Z12,0,-1))</f>
        <v>0</v>
      </c>
      <c r="AA12" s="18"/>
      <c r="AB12" s="6">
        <f t="shared" si="5"/>
        <v>0</v>
      </c>
    </row>
    <row r="13" spans="1:33" ht="12.75" customHeight="1">
      <c r="A13" s="22"/>
      <c r="B13" s="18"/>
      <c r="C13" s="22" t="s">
        <v>88</v>
      </c>
      <c r="D13" s="23" t="s">
        <v>78</v>
      </c>
      <c r="E13" s="22" t="s">
        <v>88</v>
      </c>
      <c r="F13" s="18"/>
      <c r="G13" s="18">
        <f>'C'!K7</f>
        <v>87500</v>
      </c>
      <c r="H13" s="18">
        <v>0</v>
      </c>
      <c r="I13" s="18">
        <v>0</v>
      </c>
      <c r="J13" s="19"/>
      <c r="K13" s="6">
        <f ca="1">IF(OR(D13="Existing Asset",D13="Leasehold Improvements",D13="Other"),SUM(OFFSET(F13,0,1):OFFSET(H13,0,-1)),SUM(OFFSET(F13,0,1):OFFSET(H13,0,-1))*J13)+SUM(OFFSET(G13,0,1):OFFSET(J13,0,-1))</f>
        <v>87500</v>
      </c>
      <c r="L13" s="20">
        <v>0.04</v>
      </c>
      <c r="M13" s="18">
        <v>0</v>
      </c>
      <c r="N13" s="6">
        <f ca="1">IF(OR(D13="First Hand",D13="Second Hand first in use after 31/03/98",D13="Second Hand first in use before 01/04/98"),K13,SUM(OFFSET(F13,0,1):OFFSET(H13,0,-1)))</f>
        <v>87500</v>
      </c>
      <c r="O13" s="18">
        <v>0</v>
      </c>
      <c r="P13" s="6">
        <f t="shared" ca="1" si="0"/>
        <v>-3500</v>
      </c>
      <c r="Q13" s="18"/>
      <c r="R13" s="6">
        <f t="shared" ca="1" si="1"/>
        <v>84000</v>
      </c>
      <c r="S13" s="18">
        <v>0</v>
      </c>
      <c r="T13" s="6">
        <f t="shared" si="2"/>
        <v>0</v>
      </c>
      <c r="U13" s="6">
        <f t="shared" ca="1" si="3"/>
        <v>87500</v>
      </c>
      <c r="V13" s="18"/>
      <c r="W13" s="6">
        <f t="shared" si="4"/>
        <v>0</v>
      </c>
      <c r="X13" s="18"/>
      <c r="Y13" s="18"/>
      <c r="Z13" s="6">
        <f ca="1">SUM(OFFSET(U13,0,1):OFFSET(Z13,0,-1))</f>
        <v>0</v>
      </c>
      <c r="AA13" s="18"/>
      <c r="AB13" s="6">
        <f t="shared" si="5"/>
        <v>0</v>
      </c>
    </row>
    <row r="14" spans="1:33" ht="12.75" hidden="1" customHeight="1">
      <c r="A14" s="22"/>
      <c r="B14" s="18"/>
      <c r="C14" s="22"/>
      <c r="D14" s="23" t="s">
        <v>89</v>
      </c>
      <c r="E14" s="22"/>
      <c r="F14" s="18"/>
      <c r="G14" s="18"/>
      <c r="H14" s="18"/>
      <c r="I14" s="18"/>
      <c r="J14" s="19"/>
      <c r="K14" s="6">
        <f ca="1">IF(OR(D14="Existing Asset",D14="Leasehold Improvements",D14="Other"),SUM(OFFSET(F14,0,1):OFFSET(H14,0,-1)),SUM(OFFSET(F14,0,1):OFFSET(H14,0,-1))*J14)+SUM(OFFSET(G14,0,1):OFFSET(J14,0,-1))</f>
        <v>0</v>
      </c>
      <c r="L14" s="20"/>
      <c r="M14" s="18"/>
      <c r="N14" s="6">
        <f ca="1">IF(OR(D14="First Hand",D14="Second Hand first in use after 31/03/98",D14="Second Hand first in use before 01/04/98"),K14,SUM(OFFSET(F14,0,1):OFFSET(H14,0,-1)))</f>
        <v>0</v>
      </c>
      <c r="O14" s="18"/>
      <c r="P14" s="6">
        <f t="shared" ca="1" si="0"/>
        <v>0</v>
      </c>
      <c r="Q14" s="18"/>
      <c r="R14" s="6">
        <f t="shared" ca="1" si="1"/>
        <v>0</v>
      </c>
      <c r="S14" s="18"/>
      <c r="T14" s="6">
        <f t="shared" si="2"/>
        <v>0</v>
      </c>
      <c r="U14" s="6">
        <f t="shared" ca="1" si="3"/>
        <v>0</v>
      </c>
      <c r="V14" s="18"/>
      <c r="W14" s="6">
        <f t="shared" si="4"/>
        <v>0</v>
      </c>
      <c r="X14" s="18"/>
      <c r="Y14" s="18"/>
      <c r="Z14" s="6">
        <f ca="1">SUM(OFFSET(U14,0,1):OFFSET(Z14,0,-1))</f>
        <v>0</v>
      </c>
      <c r="AA14" s="18"/>
      <c r="AB14" s="6">
        <f t="shared" si="5"/>
        <v>0</v>
      </c>
    </row>
    <row r="15" spans="1:33" ht="15" customHeight="1">
      <c r="A15" s="1" t="s">
        <v>25</v>
      </c>
      <c r="B15" s="1" t="s">
        <v>25</v>
      </c>
      <c r="C15" s="1" t="s">
        <v>25</v>
      </c>
      <c r="D15" s="1" t="s">
        <v>25</v>
      </c>
      <c r="E15" s="1" t="s">
        <v>25</v>
      </c>
      <c r="F15" s="1" t="s">
        <v>25</v>
      </c>
      <c r="G15" s="1" t="s">
        <v>25</v>
      </c>
      <c r="H15" s="1" t="s">
        <v>25</v>
      </c>
      <c r="I15" s="1" t="s">
        <v>25</v>
      </c>
      <c r="J15" s="1" t="s">
        <v>25</v>
      </c>
      <c r="K15" s="1" t="s">
        <v>25</v>
      </c>
      <c r="L15" s="1" t="s">
        <v>25</v>
      </c>
      <c r="M15" s="1" t="s">
        <v>25</v>
      </c>
      <c r="N15" s="1" t="s">
        <v>25</v>
      </c>
      <c r="O15" s="1" t="s">
        <v>25</v>
      </c>
      <c r="P15" s="1" t="s">
        <v>25</v>
      </c>
      <c r="Q15" s="1" t="s">
        <v>25</v>
      </c>
      <c r="R15" s="1" t="s">
        <v>25</v>
      </c>
      <c r="S15" s="1" t="s">
        <v>25</v>
      </c>
      <c r="T15" s="1" t="s">
        <v>25</v>
      </c>
      <c r="U15" s="1" t="s">
        <v>25</v>
      </c>
      <c r="V15" s="1" t="s">
        <v>25</v>
      </c>
      <c r="W15" s="1" t="s">
        <v>25</v>
      </c>
      <c r="X15" s="1" t="s">
        <v>25</v>
      </c>
      <c r="Y15" s="1" t="s">
        <v>25</v>
      </c>
      <c r="Z15" s="1" t="s">
        <v>25</v>
      </c>
      <c r="AA15" s="1" t="s">
        <v>25</v>
      </c>
      <c r="AB15" s="1" t="s">
        <v>25</v>
      </c>
    </row>
    <row r="16" spans="1:33" ht="12.75" customHeight="1">
      <c r="A16" s="5"/>
      <c r="B16" s="6">
        <f>SUM(B2:B15)</f>
        <v>0</v>
      </c>
      <c r="C16" s="5"/>
      <c r="D16" s="5"/>
      <c r="E16" s="5"/>
      <c r="F16" s="6">
        <f>SUM(F2:F15)</f>
        <v>0</v>
      </c>
      <c r="G16" s="6">
        <f>G13</f>
        <v>87500</v>
      </c>
      <c r="H16" s="6">
        <f>SUM(H2:H15)</f>
        <v>5447328</v>
      </c>
      <c r="I16" s="6">
        <f>SUM(I2:I15)</f>
        <v>-435215</v>
      </c>
      <c r="J16" s="5"/>
      <c r="K16" s="6">
        <f ca="1">SUM(K2:K15)</f>
        <v>5099613</v>
      </c>
      <c r="M16" s="6">
        <f t="shared" ref="M16:R16" si="6">SUM(M2:M15)</f>
        <v>3770624</v>
      </c>
      <c r="N16" s="6">
        <f t="shared" ca="1" si="6"/>
        <v>87500</v>
      </c>
      <c r="O16" s="6">
        <f t="shared" si="6"/>
        <v>-330761</v>
      </c>
      <c r="P16" s="6">
        <f t="shared" ca="1" si="6"/>
        <v>-203986</v>
      </c>
      <c r="Q16" s="6">
        <f t="shared" si="6"/>
        <v>0</v>
      </c>
      <c r="R16" s="6">
        <f t="shared" ca="1" si="6"/>
        <v>3323377</v>
      </c>
      <c r="S16" s="6">
        <f>IF(SUM(S2:S15)&lt;&gt;'C2'!N7,"CHECK "&amp;SUM(S2:S15)&amp;CHAR(10)&amp;" with "&amp;'C2'!N7&amp;CHAR(10)&amp;" error "&amp;SUM(S2:S15)-'C2'!N7,SUM(S2:S15))</f>
        <v>0</v>
      </c>
      <c r="T16" s="6">
        <f>SUM(T2:T15)</f>
        <v>-330761</v>
      </c>
      <c r="U16" s="6">
        <f ca="1">SUM(U2:U15)</f>
        <v>5099613</v>
      </c>
      <c r="V16" s="6">
        <f>SUM(V2:V15)</f>
        <v>0</v>
      </c>
      <c r="W16" s="6">
        <f>SUM(W2:W15)</f>
        <v>0</v>
      </c>
      <c r="X16" s="6">
        <f>SUM(X2:X15)</f>
        <v>0</v>
      </c>
      <c r="Y16" s="6">
        <f>IF(SUM(Y2:Y15)&lt;&gt;-'C2'!O7,"CHECK "&amp;SUM(Y2:Y15)&amp;CHAR(10)&amp;" with "&amp;-'C2'!O7&amp;CHAR(10)&amp;" error "&amp;SUM(Y2:Y15)--'C2'!O7,SUM(Y2:Y15))</f>
        <v>0</v>
      </c>
      <c r="Z16" s="6">
        <f ca="1">SUM(Z2:Z15)</f>
        <v>0</v>
      </c>
      <c r="AA16" s="6">
        <f>IF(SUM(AA2:AA15)&lt;&gt;'C2'!O7,"CHECK "&amp;SUM(AA2:AA15)&amp;CHAR(10)&amp;" with "&amp;'C2'!O7&amp;CHAR(10)&amp;" error "&amp;SUM(AA2:AA15)-'C2'!O7,SUM(AA2:AA15))</f>
        <v>0</v>
      </c>
      <c r="AB16" s="6">
        <f>SUM(AB2:AB15)</f>
        <v>0</v>
      </c>
    </row>
    <row r="17" spans="2:28" ht="15" customHeight="1">
      <c r="B17" s="1" t="s">
        <v>25</v>
      </c>
      <c r="F17" s="1" t="s">
        <v>25</v>
      </c>
      <c r="G17" s="1" t="s">
        <v>25</v>
      </c>
      <c r="H17" s="1" t="s">
        <v>25</v>
      </c>
      <c r="I17" s="1" t="s">
        <v>25</v>
      </c>
      <c r="K17" s="1" t="s">
        <v>25</v>
      </c>
      <c r="M17" s="1" t="s">
        <v>25</v>
      </c>
      <c r="N17" s="1" t="s">
        <v>25</v>
      </c>
      <c r="O17" s="1" t="s">
        <v>25</v>
      </c>
      <c r="P17" s="1" t="s">
        <v>25</v>
      </c>
      <c r="Q17" s="1" t="s">
        <v>25</v>
      </c>
      <c r="R17" s="1" t="s">
        <v>25</v>
      </c>
      <c r="S17" s="1" t="s">
        <v>25</v>
      </c>
      <c r="T17" s="1" t="s">
        <v>25</v>
      </c>
      <c r="U17" s="1" t="s">
        <v>25</v>
      </c>
      <c r="V17" s="1" t="s">
        <v>25</v>
      </c>
      <c r="W17" s="1" t="s">
        <v>25</v>
      </c>
      <c r="X17" s="1" t="s">
        <v>25</v>
      </c>
      <c r="Y17" s="1" t="s">
        <v>25</v>
      </c>
      <c r="Z17" s="1" t="s">
        <v>25</v>
      </c>
      <c r="AA17" s="1" t="s">
        <v>25</v>
      </c>
      <c r="AB17" s="1" t="s">
        <v>25</v>
      </c>
    </row>
    <row r="18" spans="2:28" ht="14.1" customHeight="1"/>
    <row r="19" spans="2:28" ht="15" customHeight="1"/>
    <row r="20" spans="2:28" ht="31.7" hidden="1" customHeight="1">
      <c r="C20" s="1" t="s">
        <v>273</v>
      </c>
      <c r="D20" s="20">
        <v>0</v>
      </c>
    </row>
    <row r="21" spans="2:28" ht="21.95" hidden="1" customHeight="1">
      <c r="C21" s="23" t="s">
        <v>60</v>
      </c>
      <c r="D21" s="20"/>
    </row>
    <row r="22" spans="2:28" ht="15" hidden="1" customHeight="1">
      <c r="D22" s="1" t="s">
        <v>25</v>
      </c>
    </row>
    <row r="23" spans="2:28" ht="15" hidden="1" customHeight="1">
      <c r="C23" s="23" t="s">
        <v>61</v>
      </c>
      <c r="D23" s="21">
        <f>IF(ISBLANK(D21),D20,D21)</f>
        <v>0</v>
      </c>
    </row>
    <row r="24" spans="2:28" ht="15" hidden="1" customHeight="1">
      <c r="D24" s="1" t="s">
        <v>25</v>
      </c>
    </row>
    <row r="25" spans="2:28" ht="23.25" hidden="1" customHeight="1">
      <c r="C25" s="1" t="str">
        <f>"Allowances apportioned"&amp;CHAR(10)&amp;"to onshore income"</f>
        <v>Allowances apportioned
to onshore income</v>
      </c>
      <c r="P25" s="5">
        <f ca="1">P16*D23</f>
        <v>0</v>
      </c>
      <c r="T25" s="5">
        <f>T16*D23</f>
        <v>0</v>
      </c>
    </row>
    <row r="26" spans="2:28" ht="15" hidden="1" customHeight="1">
      <c r="P26" s="1" t="s">
        <v>25</v>
      </c>
      <c r="T26" s="1" t="s">
        <v>25</v>
      </c>
    </row>
    <row r="27" spans="2:28" ht="19.25" hidden="1" customHeight="1">
      <c r="C27" s="23" t="s">
        <v>63</v>
      </c>
      <c r="D27" s="23" t="s">
        <v>64</v>
      </c>
    </row>
    <row r="28" spans="2:28" ht="15" hidden="1" customHeight="1"/>
    <row r="29" spans="2:28" ht="15" hidden="1" customHeight="1"/>
    <row r="30" spans="2:28" ht="15" hidden="1" customHeight="1"/>
    <row r="31" spans="2:28" ht="15" hidden="1" customHeight="1"/>
    <row r="32" spans="2:28" ht="15" hidden="1" customHeight="1"/>
    <row r="33" ht="15" hidden="1" customHeight="1"/>
    <row r="34" ht="15" customHeight="1"/>
    <row r="35" ht="15" customHeight="1"/>
    <row r="36" ht="15" customHeight="1"/>
    <row r="37" ht="15" customHeight="1"/>
  </sheetData>
  <phoneticPr fontId="1" type="noConversion"/>
  <dataValidations count="2">
    <dataValidation type="list" allowBlank="1" showInputMessage="1" showErrorMessage="1" sqref="D3:D14" xr:uid="{00000000-0002-0000-0300-000000000000}">
      <formula1>"First Hand,Second Hand first in use after 31/03/98,Second Hand first in use before 01/04/98,Existing Asset,Leasehold Improvements,Other"</formula1>
    </dataValidation>
    <dataValidation type="list" allowBlank="1" showInputMessage="1" showErrorMessage="1" sqref="D27" xr:uid="{00000000-0002-0000-0300-000001000000}">
      <formula1>"Yes,No"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6"/>
  <sheetViews>
    <sheetView workbookViewId="0">
      <selection activeCell="F1" sqref="F1"/>
    </sheetView>
  </sheetViews>
  <sheetFormatPr defaultColWidth="6.86328125" defaultRowHeight="13.9"/>
  <cols>
    <col min="1" max="1" width="25.86328125" style="4" customWidth="1"/>
    <col min="2" max="2" width="20" style="1" customWidth="1"/>
    <col min="3" max="3" width="14.3984375" style="1" hidden="1" customWidth="1"/>
    <col min="4" max="4" width="7" style="1" customWidth="1"/>
    <col min="5" max="5" width="20" style="1" customWidth="1"/>
    <col min="6" max="6" width="21.265625" style="1" customWidth="1"/>
    <col min="7" max="7" width="12.265625" style="1" hidden="1" customWidth="1"/>
    <col min="8" max="8" width="12.265625" style="1" customWidth="1"/>
    <col min="9" max="13" width="7" style="1" customWidth="1"/>
    <col min="14" max="16384" width="6.86328125" style="4"/>
  </cols>
  <sheetData>
    <row r="1" spans="1:8" ht="27.75">
      <c r="A1" s="22" t="s">
        <v>90</v>
      </c>
      <c r="B1" s="22" t="s">
        <v>91</v>
      </c>
      <c r="C1" s="22" t="s">
        <v>50</v>
      </c>
      <c r="D1" s="22" t="str">
        <f>"AA"&amp;CHAR(10)&amp;"Rate"</f>
        <v>AA
Rate</v>
      </c>
      <c r="E1" s="22" t="str">
        <f>"Residue"&amp;CHAR(10)&amp;"b/f"</f>
        <v>Residue
b/f</v>
      </c>
      <c r="F1" s="22" t="str">
        <f>"(Deduction"&amp;CHAR(10)&amp;"in the year)"</f>
        <v>(Deduction
in the year)</v>
      </c>
      <c r="G1" s="22" t="str">
        <f>"Deduction"&amp;CHAR(10)&amp;"(Override)"</f>
        <v>Deduction
(Override)</v>
      </c>
      <c r="H1" s="22" t="str">
        <f>"Residue"&amp;CHAR(10)&amp;"c/f"</f>
        <v>Residue
c/f</v>
      </c>
    </row>
    <row r="2" spans="1:8" ht="15" customHeight="1">
      <c r="A2" s="4" t="s">
        <v>25</v>
      </c>
      <c r="B2" s="1" t="s">
        <v>274</v>
      </c>
      <c r="C2" s="1" t="s">
        <v>25</v>
      </c>
      <c r="D2" s="1" t="s">
        <v>25</v>
      </c>
      <c r="E2" s="1" t="s">
        <v>274</v>
      </c>
      <c r="F2" s="1" t="s">
        <v>274</v>
      </c>
      <c r="G2" s="1" t="s">
        <v>25</v>
      </c>
      <c r="H2" s="1" t="s">
        <v>274</v>
      </c>
    </row>
    <row r="3" spans="1:8" ht="12.75" customHeight="1">
      <c r="A3" s="24" t="s">
        <v>92</v>
      </c>
      <c r="B3" s="18">
        <v>2217638</v>
      </c>
      <c r="C3" s="18"/>
      <c r="D3" s="20">
        <f>0.2</f>
        <v>0.2</v>
      </c>
      <c r="E3" s="18">
        <v>1330582</v>
      </c>
      <c r="F3" s="6">
        <f>ROUND(IF(G3=0,-IF(C3=0,MIN(E3,B3*D3),C3*D3),G3),0)</f>
        <v>-443528</v>
      </c>
      <c r="G3" s="18"/>
      <c r="H3" s="6">
        <f>C3+SUM(E3:F3)</f>
        <v>887054</v>
      </c>
    </row>
    <row r="4" spans="1:8" ht="12.75" customHeight="1">
      <c r="A4" s="24" t="s">
        <v>93</v>
      </c>
      <c r="B4" s="18">
        <v>21208</v>
      </c>
      <c r="C4" s="18"/>
      <c r="D4" s="20">
        <f>0.2</f>
        <v>0.2</v>
      </c>
      <c r="E4" s="18">
        <v>16966</v>
      </c>
      <c r="F4" s="6">
        <f>ROUND(IF(G4=0,-IF(C4=0,MIN(E4,B4*D4),C4*D4),G4),0)</f>
        <v>-4242</v>
      </c>
      <c r="G4" s="18"/>
      <c r="H4" s="6">
        <f>C4+SUM(E4:F4)</f>
        <v>12724</v>
      </c>
    </row>
    <row r="5" spans="1:8" ht="15" customHeight="1">
      <c r="A5" s="4" t="s">
        <v>25</v>
      </c>
      <c r="B5" s="1" t="s">
        <v>25</v>
      </c>
      <c r="C5" s="1" t="s">
        <v>25</v>
      </c>
      <c r="D5" s="1" t="s">
        <v>25</v>
      </c>
      <c r="E5" s="1" t="s">
        <v>25</v>
      </c>
      <c r="F5" s="1" t="s">
        <v>25</v>
      </c>
      <c r="G5" s="1" t="s">
        <v>25</v>
      </c>
      <c r="H5" s="1" t="s">
        <v>25</v>
      </c>
    </row>
    <row r="6" spans="1:8" ht="19.25" customHeight="1">
      <c r="A6" s="1"/>
      <c r="B6" s="6">
        <f>SUM(B2:B5)</f>
        <v>2238846</v>
      </c>
      <c r="C6" s="6" t="e">
        <f>IF(SUM(C2:C5)&lt;&gt;[3]O2!L7,"CHECK "&amp;SUM(C2:C5)&amp;CHAR(10)&amp;" with "&amp;[3]O2!L7&amp;CHAR(10)&amp;" error "&amp;SUM(C2:C5)-[3]O2!L7,SUM(C2:C5))</f>
        <v>#REF!</v>
      </c>
      <c r="D6" s="5"/>
      <c r="E6" s="6">
        <f>SUM(E2:E5)</f>
        <v>1347548</v>
      </c>
      <c r="F6" s="6">
        <f>SUM(F2:F5)</f>
        <v>-447770</v>
      </c>
      <c r="G6" s="6">
        <f>SUM(G2:G5)</f>
        <v>0</v>
      </c>
      <c r="H6" s="6">
        <f>SUM(H2:H5)</f>
        <v>899778</v>
      </c>
    </row>
    <row r="7" spans="1:8" ht="23" customHeight="1">
      <c r="A7" s="1"/>
      <c r="B7" s="1" t="s">
        <v>25</v>
      </c>
      <c r="C7" s="1" t="s">
        <v>25</v>
      </c>
      <c r="E7" s="1" t="s">
        <v>25</v>
      </c>
      <c r="F7" s="1" t="s">
        <v>25</v>
      </c>
      <c r="G7" s="1" t="s">
        <v>25</v>
      </c>
      <c r="H7" s="1" t="s">
        <v>25</v>
      </c>
    </row>
    <row r="8" spans="1:8" ht="26" hidden="1" customHeight="1">
      <c r="A8" s="1"/>
    </row>
    <row r="9" spans="1:8" ht="41.65" hidden="1">
      <c r="A9" s="1" t="s">
        <v>273</v>
      </c>
      <c r="B9" s="20">
        <v>0</v>
      </c>
    </row>
    <row r="10" spans="1:8" ht="27.75" hidden="1">
      <c r="A10" s="1" t="s">
        <v>60</v>
      </c>
      <c r="B10" s="20"/>
    </row>
    <row r="11" spans="1:8" ht="26" hidden="1" customHeight="1">
      <c r="A11" s="1"/>
      <c r="B11" s="1" t="s">
        <v>25</v>
      </c>
    </row>
    <row r="12" spans="1:8" hidden="1">
      <c r="A12" s="1" t="s">
        <v>61</v>
      </c>
      <c r="B12" s="21">
        <f>IF(ISBLANK(B10),B9,B10)</f>
        <v>0</v>
      </c>
    </row>
    <row r="13" spans="1:8" ht="26" hidden="1" customHeight="1">
      <c r="A13" s="1"/>
      <c r="B13" s="1" t="s">
        <v>25</v>
      </c>
    </row>
    <row r="14" spans="1:8" ht="27.75" hidden="1">
      <c r="A14" s="1" t="str">
        <f>"Allowances apportioned"&amp;CHAR(10)&amp;"to onshore income"</f>
        <v>Allowances apportioned
to onshore income</v>
      </c>
      <c r="B14" s="5"/>
      <c r="F14" s="6">
        <f>F6*B12</f>
        <v>0</v>
      </c>
    </row>
    <row r="15" spans="1:8" ht="26" hidden="1" customHeight="1">
      <c r="A15" s="1"/>
      <c r="F15" s="23" t="s">
        <v>25</v>
      </c>
    </row>
    <row r="16" spans="1:8" hidden="1">
      <c r="A16" s="1" t="s">
        <v>63</v>
      </c>
      <c r="B16" s="23" t="s">
        <v>64</v>
      </c>
    </row>
    <row r="17" spans="1:1" ht="26" hidden="1" customHeight="1">
      <c r="A17" s="1"/>
    </row>
    <row r="18" spans="1:1" ht="15" customHeight="1"/>
    <row r="19" spans="1:1" ht="15" customHeight="1"/>
    <row r="20" spans="1:1" ht="15" customHeight="1"/>
    <row r="21" spans="1:1" ht="15" customHeight="1"/>
    <row r="22" spans="1:1" ht="15" customHeight="1"/>
    <row r="23" spans="1:1" ht="15" customHeight="1"/>
    <row r="24" spans="1:1" ht="15" customHeight="1"/>
    <row r="25" spans="1:1" ht="15" customHeight="1"/>
    <row r="26" spans="1:1" ht="15" customHeight="1"/>
  </sheetData>
  <phoneticPr fontId="1" type="noConversion"/>
  <dataValidations count="1">
    <dataValidation type="list" allowBlank="1" showInputMessage="1" showErrorMessage="1" sqref="B16" xr:uid="{00000000-0002-0000-0400-000000000000}">
      <formula1>"Yes,No"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7"/>
  <sheetViews>
    <sheetView topLeftCell="B1" workbookViewId="0">
      <selection activeCell="K7" sqref="K7"/>
    </sheetView>
  </sheetViews>
  <sheetFormatPr defaultColWidth="6.265625" defaultRowHeight="13.9"/>
  <cols>
    <col min="1" max="1" width="23.59765625" style="3" hidden="1" customWidth="1"/>
    <col min="2" max="2" width="26.3984375" style="23" customWidth="1"/>
    <col min="3" max="3" width="30.3984375" style="23" customWidth="1"/>
    <col min="4" max="4" width="14" style="1" customWidth="1"/>
    <col min="5" max="5" width="14" style="23" hidden="1" customWidth="1"/>
    <col min="6" max="6" width="14" style="1" hidden="1" customWidth="1"/>
    <col min="7" max="7" width="21.86328125" style="1" customWidth="1"/>
    <col min="8" max="10" width="14" style="1" hidden="1" customWidth="1"/>
    <col min="11" max="11" width="18.3984375" style="1" customWidth="1"/>
    <col min="12" max="21" width="14" style="1" hidden="1" customWidth="1"/>
    <col min="22" max="26" width="6.265625" style="1"/>
    <col min="27" max="16384" width="6.265625" style="4"/>
  </cols>
  <sheetData>
    <row r="1" spans="1:26" s="22" customFormat="1" ht="55.5">
      <c r="A1" s="22" t="s">
        <v>94</v>
      </c>
      <c r="B1" s="22" t="s">
        <v>95</v>
      </c>
      <c r="C1" s="22" t="s">
        <v>96</v>
      </c>
      <c r="D1" s="22" t="s">
        <v>97</v>
      </c>
      <c r="E1" s="22" t="s">
        <v>94</v>
      </c>
      <c r="F1" s="25">
        <v>0.1</v>
      </c>
      <c r="G1" s="25">
        <v>0.2</v>
      </c>
      <c r="H1" s="25">
        <v>0.3</v>
      </c>
      <c r="I1" s="22" t="s">
        <v>98</v>
      </c>
      <c r="J1" s="22" t="s">
        <v>99</v>
      </c>
      <c r="K1" s="22" t="s">
        <v>100</v>
      </c>
      <c r="L1" s="22" t="s">
        <v>101</v>
      </c>
      <c r="M1" s="22" t="s">
        <v>102</v>
      </c>
      <c r="N1" s="22" t="s">
        <v>103</v>
      </c>
      <c r="O1" s="22" t="s">
        <v>104</v>
      </c>
      <c r="P1" s="22" t="s">
        <v>105</v>
      </c>
      <c r="Q1" s="22" t="s">
        <v>106</v>
      </c>
      <c r="R1" s="22" t="s">
        <v>107</v>
      </c>
      <c r="S1" s="22" t="s">
        <v>108</v>
      </c>
      <c r="T1" s="22" t="s">
        <v>20</v>
      </c>
      <c r="U1" s="22" t="s">
        <v>109</v>
      </c>
      <c r="V1" s="26"/>
      <c r="W1" s="26"/>
      <c r="X1" s="26"/>
      <c r="Y1" s="26"/>
      <c r="Z1" s="26"/>
    </row>
    <row r="2" spans="1:26" s="3" customFormat="1" ht="15" customHeight="1">
      <c r="A2" s="3" t="s">
        <v>25</v>
      </c>
      <c r="B2" s="23" t="s">
        <v>25</v>
      </c>
      <c r="C2" s="23" t="s">
        <v>25</v>
      </c>
      <c r="D2" s="1" t="s">
        <v>274</v>
      </c>
      <c r="E2" s="23" t="s">
        <v>25</v>
      </c>
      <c r="F2" s="23" t="s">
        <v>25</v>
      </c>
      <c r="G2" s="1" t="s">
        <v>274</v>
      </c>
      <c r="H2" s="23" t="s">
        <v>25</v>
      </c>
      <c r="I2" s="23" t="s">
        <v>25</v>
      </c>
      <c r="J2" s="23" t="s">
        <v>25</v>
      </c>
      <c r="K2" s="1" t="s">
        <v>274</v>
      </c>
      <c r="L2" s="23" t="s">
        <v>25</v>
      </c>
      <c r="M2" s="23" t="s">
        <v>25</v>
      </c>
      <c r="N2" s="23" t="s">
        <v>25</v>
      </c>
      <c r="O2" s="23" t="s">
        <v>25</v>
      </c>
      <c r="P2" s="23" t="s">
        <v>25</v>
      </c>
      <c r="Q2" s="23" t="s">
        <v>25</v>
      </c>
      <c r="R2" s="23" t="s">
        <v>25</v>
      </c>
      <c r="S2" s="23" t="s">
        <v>25</v>
      </c>
      <c r="T2" s="23" t="s">
        <v>25</v>
      </c>
      <c r="U2" s="23" t="s">
        <v>25</v>
      </c>
      <c r="V2" s="23"/>
      <c r="W2" s="23"/>
      <c r="X2" s="23"/>
      <c r="Y2" s="23"/>
      <c r="Z2" s="23"/>
    </row>
    <row r="3" spans="1:26" ht="27.75">
      <c r="A3" s="4" t="s">
        <v>110</v>
      </c>
      <c r="B3" s="1" t="s">
        <v>111</v>
      </c>
      <c r="C3" s="1" t="str">
        <f>IF(A3&lt;&gt;"Please choose an option...",IF(ISBLANK(B3),A3,A3&amp;" - "&amp;B3),IF(ISBLANK(B3),"",B3))</f>
        <v>Other 20% - Furniture and equipment</v>
      </c>
      <c r="D3" s="18">
        <v>30948</v>
      </c>
      <c r="E3" s="20"/>
      <c r="F3" s="5"/>
      <c r="G3" s="5">
        <f>D3</f>
        <v>30948</v>
      </c>
      <c r="H3" s="5"/>
      <c r="I3" s="5"/>
      <c r="J3" s="18"/>
      <c r="K3" s="18">
        <v>0</v>
      </c>
      <c r="L3" s="18"/>
      <c r="M3" s="18"/>
      <c r="N3" s="18"/>
      <c r="O3" s="18"/>
      <c r="P3" s="18"/>
      <c r="Q3" s="18"/>
      <c r="R3" s="18"/>
      <c r="S3" s="18"/>
      <c r="T3" s="18"/>
      <c r="U3" s="18"/>
    </row>
    <row r="4" spans="1:26">
      <c r="A4" s="4" t="s">
        <v>112</v>
      </c>
      <c r="B4" s="1" t="s">
        <v>113</v>
      </c>
      <c r="C4" s="1" t="str">
        <f>IF(A4&lt;&gt;"Please choose an option...",IF(ISBLANK(B4),A4,A4&amp;" - "&amp;B4),IF(ISBLANK(B4),"",B4))</f>
        <v>Others - Renovation on new shops</v>
      </c>
      <c r="D4" s="18">
        <v>87500</v>
      </c>
      <c r="E4" s="20"/>
      <c r="F4" s="5"/>
      <c r="G4" s="5">
        <v>0</v>
      </c>
      <c r="H4" s="5"/>
      <c r="I4" s="5"/>
      <c r="J4" s="18"/>
      <c r="K4" s="18">
        <f>D4</f>
        <v>87500</v>
      </c>
      <c r="L4" s="18"/>
      <c r="M4" s="18"/>
      <c r="N4" s="18"/>
      <c r="O4" s="18"/>
      <c r="P4" s="18"/>
      <c r="Q4" s="18"/>
      <c r="R4" s="18"/>
      <c r="S4" s="18"/>
      <c r="T4" s="18"/>
      <c r="U4" s="18"/>
    </row>
    <row r="5" spans="1:26" ht="23.25" hidden="1" customHeight="1">
      <c r="A5" s="4" t="s">
        <v>114</v>
      </c>
      <c r="B5" s="1"/>
      <c r="C5" s="1" t="str">
        <f>IF(A5&lt;&gt;"Please choose an option...",IF(ISBLANK(B5),A5,A5&amp;" - "&amp;B5),IF(ISBLANK(B5),"",B5))</f>
        <v/>
      </c>
      <c r="D5" s="18"/>
      <c r="E5" s="20"/>
      <c r="F5" s="5"/>
      <c r="G5" s="5"/>
      <c r="H5" s="5"/>
      <c r="I5" s="5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</row>
    <row r="6" spans="1:26" s="3" customFormat="1" ht="15" customHeight="1">
      <c r="A6" s="3" t="s">
        <v>25</v>
      </c>
      <c r="B6" s="23" t="s">
        <v>25</v>
      </c>
      <c r="C6" s="23" t="s">
        <v>25</v>
      </c>
      <c r="D6" s="23" t="s">
        <v>25</v>
      </c>
      <c r="E6" s="23"/>
      <c r="F6" s="23"/>
      <c r="G6" s="23"/>
      <c r="H6" s="23"/>
      <c r="I6" s="23"/>
      <c r="J6" s="23" t="s">
        <v>25</v>
      </c>
      <c r="K6" s="23" t="s">
        <v>25</v>
      </c>
      <c r="L6" s="23" t="s">
        <v>25</v>
      </c>
      <c r="M6" s="23" t="s">
        <v>25</v>
      </c>
      <c r="N6" s="23" t="s">
        <v>25</v>
      </c>
      <c r="O6" s="23" t="s">
        <v>25</v>
      </c>
      <c r="P6" s="23" t="s">
        <v>25</v>
      </c>
      <c r="Q6" s="23" t="s">
        <v>25</v>
      </c>
      <c r="R6" s="23" t="s">
        <v>25</v>
      </c>
      <c r="S6" s="23" t="s">
        <v>25</v>
      </c>
      <c r="T6" s="23" t="s">
        <v>25</v>
      </c>
      <c r="U6" s="23" t="s">
        <v>25</v>
      </c>
      <c r="V6" s="23"/>
      <c r="W6" s="23"/>
      <c r="X6" s="23"/>
      <c r="Y6" s="23"/>
      <c r="Z6" s="23"/>
    </row>
    <row r="7" spans="1:26">
      <c r="A7" s="27"/>
      <c r="B7" s="23" t="s">
        <v>115</v>
      </c>
      <c r="D7" s="45">
        <f>SUM(D2:D6)</f>
        <v>118448</v>
      </c>
      <c r="E7" s="5"/>
      <c r="F7" s="5"/>
      <c r="G7" s="5">
        <f t="shared" ref="G7" si="0">SUM(G2:G6)</f>
        <v>30948</v>
      </c>
      <c r="H7" s="5"/>
      <c r="I7" s="5"/>
      <c r="J7" s="5">
        <f t="shared" ref="J7:U7" si="1">SUM(J2:J6)</f>
        <v>0</v>
      </c>
      <c r="K7" s="45">
        <f t="shared" si="1"/>
        <v>87500</v>
      </c>
      <c r="L7" s="5">
        <f t="shared" si="1"/>
        <v>0</v>
      </c>
      <c r="M7" s="5">
        <f t="shared" si="1"/>
        <v>0</v>
      </c>
      <c r="N7" s="5">
        <f t="shared" si="1"/>
        <v>0</v>
      </c>
      <c r="O7" s="5">
        <f t="shared" si="1"/>
        <v>0</v>
      </c>
      <c r="P7" s="5">
        <f t="shared" si="1"/>
        <v>0</v>
      </c>
      <c r="Q7" s="5">
        <f t="shared" si="1"/>
        <v>0</v>
      </c>
      <c r="R7" s="5">
        <f t="shared" si="1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/>
      <c r="W7" s="5"/>
      <c r="X7" s="5"/>
      <c r="Y7" s="5"/>
    </row>
    <row r="8" spans="1:26" s="3" customFormat="1" ht="15" customHeight="1">
      <c r="B8" s="23"/>
      <c r="C8" s="23"/>
      <c r="D8" s="23" t="s">
        <v>25</v>
      </c>
      <c r="E8" s="23"/>
      <c r="F8" s="23"/>
      <c r="G8" s="23"/>
      <c r="H8" s="23"/>
      <c r="I8" s="23"/>
      <c r="J8" s="23" t="s">
        <v>25</v>
      </c>
      <c r="K8" s="23" t="s">
        <v>25</v>
      </c>
      <c r="L8" s="23" t="s">
        <v>25</v>
      </c>
      <c r="M8" s="23" t="s">
        <v>25</v>
      </c>
      <c r="N8" s="23" t="s">
        <v>25</v>
      </c>
      <c r="O8" s="23" t="s">
        <v>25</v>
      </c>
      <c r="P8" s="23" t="s">
        <v>25</v>
      </c>
      <c r="Q8" s="23" t="s">
        <v>25</v>
      </c>
      <c r="R8" s="23" t="s">
        <v>25</v>
      </c>
      <c r="S8" s="23" t="s">
        <v>25</v>
      </c>
      <c r="T8" s="23" t="s">
        <v>25</v>
      </c>
      <c r="U8" s="23" t="s">
        <v>25</v>
      </c>
      <c r="V8" s="23"/>
      <c r="W8" s="23"/>
      <c r="X8" s="23"/>
      <c r="Y8" s="23"/>
      <c r="Z8" s="23"/>
    </row>
    <row r="9" spans="1:26" ht="15" customHeight="1">
      <c r="D9" s="15" t="s">
        <v>1</v>
      </c>
    </row>
    <row r="10" spans="1:26" ht="15" customHeight="1"/>
    <row r="11" spans="1:26" ht="15" customHeight="1"/>
    <row r="12" spans="1:26" ht="15" customHeight="1"/>
    <row r="13" spans="1:26" ht="15" customHeight="1"/>
    <row r="14" spans="1:26" ht="15" customHeight="1"/>
    <row r="15" spans="1:26" ht="15" customHeight="1"/>
    <row r="16" spans="1:26" ht="15" customHeight="1"/>
    <row r="17" ht="15" customHeight="1"/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44"/>
  <sheetViews>
    <sheetView workbookViewId="0">
      <selection activeCell="B7" sqref="B7"/>
    </sheetView>
  </sheetViews>
  <sheetFormatPr defaultColWidth="6.265625" defaultRowHeight="13.9"/>
  <cols>
    <col min="1" max="1" width="30.59765625" style="1" customWidth="1"/>
    <col min="2" max="2" width="24.3984375" style="1" customWidth="1"/>
    <col min="3" max="3" width="26" style="1" customWidth="1"/>
    <col min="4" max="4" width="17.73046875" style="1" customWidth="1"/>
    <col min="5" max="5" width="12.265625" style="1" customWidth="1"/>
    <col min="6" max="6" width="12.265625" style="12" hidden="1" customWidth="1"/>
    <col min="7" max="8" width="12.265625" style="1" hidden="1" customWidth="1"/>
    <col min="9" max="9" width="14.3984375" style="12" hidden="1" customWidth="1"/>
    <col min="10" max="11" width="14.3984375" style="1" hidden="1" customWidth="1"/>
    <col min="12" max="12" width="12.265625" style="1" hidden="1" customWidth="1"/>
    <col min="13" max="13" width="15.265625" style="1" hidden="1" customWidth="1"/>
    <col min="14" max="14" width="12.265625" style="1" hidden="1" customWidth="1"/>
    <col min="15" max="15" width="14" style="1" hidden="1" customWidth="1"/>
    <col min="16" max="16" width="14.59765625" style="1" hidden="1" customWidth="1"/>
    <col min="17" max="17" width="13.59765625" style="12" hidden="1" customWidth="1"/>
    <col min="18" max="18" width="15.3984375" style="1" hidden="1" customWidth="1"/>
    <col min="19" max="19" width="14" style="12" hidden="1" customWidth="1"/>
    <col min="20" max="20" width="14.86328125" style="12" hidden="1" customWidth="1"/>
    <col min="21" max="21" width="12.265625" style="31" hidden="1" customWidth="1"/>
    <col min="22" max="22" width="18.59765625" style="32" hidden="1" customWidth="1"/>
    <col min="23" max="23" width="12.265625" style="1" hidden="1" customWidth="1"/>
    <col min="24" max="24" width="15.73046875" style="1" customWidth="1"/>
    <col min="25" max="30" width="7" style="1" customWidth="1"/>
    <col min="31" max="16384" width="6.265625" style="4"/>
  </cols>
  <sheetData>
    <row r="1" spans="1:30" s="26" customFormat="1" ht="13.5" customHeight="1">
      <c r="A1" s="28"/>
      <c r="B1" s="29"/>
      <c r="C1" s="29"/>
      <c r="D1" s="29"/>
      <c r="E1" s="29"/>
      <c r="F1" s="98" t="s">
        <v>116</v>
      </c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29"/>
    </row>
    <row r="2" spans="1:30" s="26" customFormat="1" ht="49.5" customHeight="1">
      <c r="A2" s="22" t="s">
        <v>95</v>
      </c>
      <c r="B2" s="22" t="s">
        <v>97</v>
      </c>
      <c r="C2" s="22" t="s">
        <v>117</v>
      </c>
      <c r="D2" s="22" t="s">
        <v>118</v>
      </c>
      <c r="E2" s="22" t="s">
        <v>119</v>
      </c>
      <c r="F2" s="22" t="s">
        <v>120</v>
      </c>
      <c r="G2" s="22" t="s">
        <v>121</v>
      </c>
      <c r="H2" s="22" t="s">
        <v>122</v>
      </c>
      <c r="I2" s="22" t="s">
        <v>123</v>
      </c>
      <c r="J2" s="22" t="s">
        <v>124</v>
      </c>
      <c r="K2" s="22" t="s">
        <v>125</v>
      </c>
      <c r="L2" s="22" t="s">
        <v>126</v>
      </c>
      <c r="M2" s="22" t="s">
        <v>127</v>
      </c>
      <c r="N2" s="22" t="s">
        <v>128</v>
      </c>
      <c r="O2" s="22" t="s">
        <v>129</v>
      </c>
      <c r="P2" s="22" t="s">
        <v>130</v>
      </c>
      <c r="Q2" s="22" t="s">
        <v>131</v>
      </c>
      <c r="R2" s="22" t="s">
        <v>132</v>
      </c>
      <c r="S2" s="22" t="s">
        <v>133</v>
      </c>
      <c r="T2" s="22" t="s">
        <v>134</v>
      </c>
      <c r="U2" s="22" t="s">
        <v>135</v>
      </c>
      <c r="V2" s="22" t="s">
        <v>136</v>
      </c>
      <c r="W2" s="22" t="s">
        <v>137</v>
      </c>
      <c r="X2" s="22" t="s">
        <v>138</v>
      </c>
    </row>
    <row r="3" spans="1:30" s="3" customFormat="1" ht="15" customHeight="1">
      <c r="A3" s="1" t="s">
        <v>25</v>
      </c>
      <c r="B3" s="1" t="s">
        <v>274</v>
      </c>
      <c r="C3" s="1" t="s">
        <v>274</v>
      </c>
      <c r="D3" s="1" t="s">
        <v>274</v>
      </c>
      <c r="E3" s="1" t="s">
        <v>274</v>
      </c>
      <c r="F3" s="1" t="s">
        <v>25</v>
      </c>
      <c r="G3" s="1" t="s">
        <v>25</v>
      </c>
      <c r="H3" s="1" t="s">
        <v>25</v>
      </c>
      <c r="I3" s="1" t="s">
        <v>25</v>
      </c>
      <c r="J3" s="1" t="s">
        <v>25</v>
      </c>
      <c r="K3" s="1" t="s">
        <v>25</v>
      </c>
      <c r="L3" s="1" t="s">
        <v>25</v>
      </c>
      <c r="M3" s="1" t="s">
        <v>25</v>
      </c>
      <c r="N3" s="1" t="s">
        <v>25</v>
      </c>
      <c r="O3" s="1" t="s">
        <v>25</v>
      </c>
      <c r="P3" s="1" t="s">
        <v>25</v>
      </c>
      <c r="Q3" s="1" t="s">
        <v>25</v>
      </c>
      <c r="R3" s="1" t="s">
        <v>25</v>
      </c>
      <c r="S3" s="1" t="s">
        <v>25</v>
      </c>
      <c r="T3" s="1" t="s">
        <v>25</v>
      </c>
      <c r="U3" s="1" t="s">
        <v>25</v>
      </c>
      <c r="V3" s="1" t="s">
        <v>25</v>
      </c>
      <c r="W3" s="1" t="s">
        <v>25</v>
      </c>
      <c r="X3" s="1" t="s">
        <v>274</v>
      </c>
      <c r="Y3" s="23"/>
      <c r="Z3" s="23"/>
      <c r="AA3" s="23"/>
      <c r="AB3" s="23"/>
      <c r="AC3" s="23"/>
      <c r="AD3" s="23"/>
    </row>
    <row r="4" spans="1:30" ht="12.75" customHeight="1">
      <c r="A4" s="1" t="s">
        <v>111</v>
      </c>
      <c r="B4" s="18">
        <v>730282</v>
      </c>
      <c r="C4" s="18">
        <v>-730282</v>
      </c>
      <c r="D4" s="5">
        <f>IF(ISBLANK(C4),0,SUM(B4+C4))</f>
        <v>0</v>
      </c>
      <c r="E4" s="5">
        <f>SUM(F4:W4)</f>
        <v>0</v>
      </c>
      <c r="F4" s="8"/>
      <c r="G4" s="18"/>
      <c r="H4" s="18"/>
      <c r="I4" s="8"/>
      <c r="J4" s="18"/>
      <c r="K4" s="18"/>
      <c r="L4" s="18"/>
      <c r="M4" s="18"/>
      <c r="N4" s="18"/>
      <c r="O4" s="18"/>
      <c r="P4" s="18"/>
      <c r="Q4" s="8"/>
      <c r="R4" s="18"/>
      <c r="S4" s="8"/>
      <c r="T4" s="8"/>
      <c r="U4" s="8"/>
      <c r="V4" s="8"/>
      <c r="W4" s="18"/>
      <c r="X4" s="5">
        <f>D4+E4</f>
        <v>0</v>
      </c>
    </row>
    <row r="5" spans="1:30" ht="12.75" customHeight="1">
      <c r="A5" s="1" t="s">
        <v>139</v>
      </c>
      <c r="B5" s="18">
        <v>435215</v>
      </c>
      <c r="C5" s="18">
        <v>-435215</v>
      </c>
      <c r="D5" s="5">
        <f>IF(ISBLANK(C5),0,SUM(B5+C5))</f>
        <v>0</v>
      </c>
      <c r="E5" s="5">
        <f>SUM(F5:W5)</f>
        <v>0</v>
      </c>
      <c r="F5" s="8"/>
      <c r="G5" s="18"/>
      <c r="H5" s="18"/>
      <c r="I5" s="8"/>
      <c r="J5" s="18"/>
      <c r="K5" s="18"/>
      <c r="L5" s="18"/>
      <c r="M5" s="18"/>
      <c r="N5" s="18"/>
      <c r="O5" s="18"/>
      <c r="P5" s="18"/>
      <c r="Q5" s="8"/>
      <c r="R5" s="18"/>
      <c r="S5" s="8"/>
      <c r="T5" s="8"/>
      <c r="U5" s="8"/>
      <c r="V5" s="8"/>
      <c r="W5" s="18"/>
      <c r="X5" s="5">
        <f>+D5+E5</f>
        <v>0</v>
      </c>
    </row>
    <row r="6" spans="1:30" s="3" customFormat="1" ht="15.75" customHeight="1">
      <c r="A6" s="1" t="s">
        <v>25</v>
      </c>
      <c r="B6" s="23" t="s">
        <v>25</v>
      </c>
      <c r="C6" s="23" t="s">
        <v>25</v>
      </c>
      <c r="D6" s="23" t="s">
        <v>25</v>
      </c>
      <c r="E6" s="23" t="s">
        <v>25</v>
      </c>
      <c r="F6" s="30" t="s">
        <v>25</v>
      </c>
      <c r="G6" s="23" t="s">
        <v>25</v>
      </c>
      <c r="H6" s="23" t="s">
        <v>25</v>
      </c>
      <c r="I6" s="30" t="s">
        <v>25</v>
      </c>
      <c r="J6" s="23" t="s">
        <v>25</v>
      </c>
      <c r="K6" s="23" t="s">
        <v>25</v>
      </c>
      <c r="L6" s="23" t="s">
        <v>25</v>
      </c>
      <c r="M6" s="23" t="s">
        <v>25</v>
      </c>
      <c r="N6" s="23" t="s">
        <v>25</v>
      </c>
      <c r="O6" s="23" t="s">
        <v>25</v>
      </c>
      <c r="P6" s="23" t="s">
        <v>25</v>
      </c>
      <c r="Q6" s="30" t="s">
        <v>25</v>
      </c>
      <c r="R6" s="23" t="s">
        <v>25</v>
      </c>
      <c r="S6" s="30" t="s">
        <v>25</v>
      </c>
      <c r="T6" s="30" t="s">
        <v>25</v>
      </c>
      <c r="U6" s="30" t="s">
        <v>25</v>
      </c>
      <c r="V6" s="30" t="s">
        <v>25</v>
      </c>
      <c r="W6" s="23" t="s">
        <v>25</v>
      </c>
      <c r="X6" s="23" t="s">
        <v>25</v>
      </c>
      <c r="Y6" s="23"/>
      <c r="Z6" s="23"/>
      <c r="AA6" s="23"/>
      <c r="AB6" s="23"/>
      <c r="AC6" s="23"/>
      <c r="AD6" s="23"/>
    </row>
    <row r="7" spans="1:30" ht="36" customHeight="1">
      <c r="A7" s="1" t="s">
        <v>140</v>
      </c>
      <c r="B7" s="45">
        <f>B4+B5</f>
        <v>1165497</v>
      </c>
      <c r="C7" s="5">
        <f t="shared" ref="C7:D7" si="0">C4+C5</f>
        <v>-1165497</v>
      </c>
      <c r="D7" s="5">
        <f t="shared" si="0"/>
        <v>0</v>
      </c>
      <c r="E7" s="5">
        <f t="shared" ref="E7:X7" si="1">SUM(E3:E6)</f>
        <v>0</v>
      </c>
      <c r="F7" s="5">
        <f t="shared" si="1"/>
        <v>0</v>
      </c>
      <c r="G7" s="5">
        <f t="shared" si="1"/>
        <v>0</v>
      </c>
      <c r="H7" s="5">
        <f t="shared" si="1"/>
        <v>0</v>
      </c>
      <c r="I7" s="5">
        <f t="shared" si="1"/>
        <v>0</v>
      </c>
      <c r="J7" s="5">
        <f t="shared" si="1"/>
        <v>0</v>
      </c>
      <c r="K7" s="5">
        <f t="shared" si="1"/>
        <v>0</v>
      </c>
      <c r="L7" s="5">
        <f t="shared" si="1"/>
        <v>0</v>
      </c>
      <c r="M7" s="5">
        <f t="shared" si="1"/>
        <v>0</v>
      </c>
      <c r="N7" s="5">
        <f t="shared" si="1"/>
        <v>0</v>
      </c>
      <c r="O7" s="5">
        <f t="shared" si="1"/>
        <v>0</v>
      </c>
      <c r="P7" s="5">
        <f t="shared" si="1"/>
        <v>0</v>
      </c>
      <c r="Q7" s="5">
        <f t="shared" si="1"/>
        <v>0</v>
      </c>
      <c r="R7" s="5">
        <f t="shared" si="1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</row>
    <row r="8" spans="1:30" s="3" customFormat="1" ht="15" customHeight="1">
      <c r="A8" s="1"/>
      <c r="B8" s="23" t="s">
        <v>25</v>
      </c>
      <c r="C8" s="23" t="s">
        <v>25</v>
      </c>
      <c r="D8" s="23" t="s">
        <v>25</v>
      </c>
      <c r="E8" s="23" t="s">
        <v>25</v>
      </c>
      <c r="F8" s="30" t="s">
        <v>25</v>
      </c>
      <c r="G8" s="23" t="s">
        <v>25</v>
      </c>
      <c r="H8" s="23" t="s">
        <v>25</v>
      </c>
      <c r="I8" s="30" t="s">
        <v>25</v>
      </c>
      <c r="J8" s="23" t="s">
        <v>25</v>
      </c>
      <c r="K8" s="23" t="s">
        <v>25</v>
      </c>
      <c r="L8" s="23" t="s">
        <v>25</v>
      </c>
      <c r="M8" s="23" t="s">
        <v>25</v>
      </c>
      <c r="N8" s="23" t="s">
        <v>25</v>
      </c>
      <c r="O8" s="23" t="s">
        <v>25</v>
      </c>
      <c r="P8" s="23" t="s">
        <v>25</v>
      </c>
      <c r="Q8" s="30" t="s">
        <v>25</v>
      </c>
      <c r="R8" s="23" t="s">
        <v>25</v>
      </c>
      <c r="S8" s="30" t="s">
        <v>25</v>
      </c>
      <c r="T8" s="30" t="s">
        <v>25</v>
      </c>
      <c r="U8" s="30" t="s">
        <v>25</v>
      </c>
      <c r="V8" s="30" t="s">
        <v>25</v>
      </c>
      <c r="W8" s="23" t="s">
        <v>25</v>
      </c>
      <c r="X8" s="23" t="s">
        <v>25</v>
      </c>
      <c r="Y8" s="23"/>
      <c r="Z8" s="23"/>
      <c r="AA8" s="23"/>
      <c r="AB8" s="23"/>
      <c r="AC8" s="23"/>
      <c r="AD8" s="23"/>
    </row>
    <row r="9" spans="1:30" ht="13.5" hidden="1" customHeight="1">
      <c r="A9" s="1" t="s">
        <v>16</v>
      </c>
      <c r="F9" s="1"/>
      <c r="I9" s="1"/>
      <c r="Q9" s="1"/>
      <c r="S9" s="1"/>
      <c r="T9" s="1"/>
      <c r="U9" s="1"/>
      <c r="V9" s="1"/>
    </row>
    <row r="10" spans="1:30" ht="13.5" hidden="1" customHeight="1">
      <c r="A10" s="1" t="s">
        <v>141</v>
      </c>
      <c r="B10" s="18"/>
      <c r="F10" s="1"/>
      <c r="I10" s="1"/>
      <c r="Q10" s="1"/>
      <c r="S10" s="1"/>
      <c r="T10" s="1"/>
      <c r="U10" s="1"/>
      <c r="V10" s="1"/>
    </row>
    <row r="11" spans="1:30" s="3" customFormat="1" ht="15" hidden="1" customHeight="1">
      <c r="A11" s="1"/>
      <c r="B11" s="23" t="s">
        <v>25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2.75" hidden="1" customHeight="1">
      <c r="A12" s="1" t="s">
        <v>142</v>
      </c>
      <c r="B12" s="5" t="e">
        <f>IF(AND([2]Q!$C$50="Yes",B10&lt;&gt;0),IF($B$7+B10&lt;&gt;-[4]CC!E10+[4]CC!E23,"CHECK "&amp;$B$7+B10&amp;CHAR(10)&amp;" with "&amp;-[4]CC!E10+[4]CC!E23&amp;CHAR(10)&amp;" error "&amp;$B$7+B10--[4]CC!E10+[4]CC!E23,$B$7+B10),IF(AND([2]Q!$C$50="No",B10&lt;&gt;0),$B$7+B10,0))</f>
        <v>#REF!</v>
      </c>
      <c r="F12" s="1"/>
      <c r="I12" s="1"/>
      <c r="Q12" s="1"/>
      <c r="S12" s="1"/>
      <c r="T12" s="1"/>
      <c r="U12" s="1"/>
      <c r="V12" s="1"/>
    </row>
    <row r="13" spans="1:30" ht="15" hidden="1" customHeight="1">
      <c r="F13" s="1"/>
      <c r="I13" s="1"/>
      <c r="Q13" s="1"/>
      <c r="S13" s="1"/>
      <c r="T13" s="1"/>
      <c r="U13" s="1"/>
      <c r="V13" s="1"/>
    </row>
    <row r="14" spans="1:30" ht="13.5" hidden="1" customHeight="1">
      <c r="A14" s="1" t="s">
        <v>16</v>
      </c>
      <c r="B14" s="5"/>
      <c r="F14" s="1"/>
      <c r="I14" s="1"/>
      <c r="Q14" s="1"/>
      <c r="S14" s="1"/>
      <c r="T14" s="1"/>
      <c r="U14" s="1"/>
      <c r="V14" s="1"/>
    </row>
    <row r="15" spans="1:30" ht="12.75" hidden="1" customHeight="1">
      <c r="A15" s="1" t="s">
        <v>143</v>
      </c>
      <c r="B15" s="5">
        <f>E7</f>
        <v>0</v>
      </c>
      <c r="F15" s="1"/>
      <c r="I15" s="1"/>
      <c r="Q15" s="1"/>
      <c r="S15" s="1"/>
      <c r="T15" s="1"/>
      <c r="U15" s="1"/>
      <c r="V15" s="1"/>
    </row>
    <row r="16" spans="1:30" s="3" customFormat="1" ht="15" hidden="1" customHeight="1">
      <c r="A16" s="1"/>
      <c r="B16" s="23" t="s">
        <v>25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2.75" hidden="1" customHeight="1">
      <c r="A17" s="1" t="s">
        <v>144</v>
      </c>
      <c r="B17" s="5" t="e">
        <f>$B$12+B15</f>
        <v>#REF!</v>
      </c>
      <c r="F17" s="1"/>
      <c r="I17" s="1"/>
      <c r="Q17" s="1"/>
      <c r="S17" s="1"/>
      <c r="T17" s="1"/>
      <c r="U17" s="1"/>
      <c r="V17" s="1"/>
    </row>
    <row r="18" spans="1:30" s="3" customFormat="1" ht="15" hidden="1" customHeight="1">
      <c r="A18" s="1"/>
      <c r="B18" s="23" t="s">
        <v>25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5" hidden="1" customHeight="1">
      <c r="B19" s="5"/>
      <c r="F19" s="1"/>
      <c r="I19" s="1"/>
      <c r="Q19" s="1"/>
      <c r="S19" s="1"/>
      <c r="T19" s="1"/>
      <c r="U19" s="1"/>
      <c r="V19" s="1"/>
    </row>
    <row r="20" spans="1:30" ht="15" hidden="1" customHeight="1">
      <c r="B20" s="5"/>
      <c r="F20" s="1"/>
      <c r="I20" s="1"/>
      <c r="Q20" s="1"/>
      <c r="S20" s="1"/>
      <c r="T20" s="1"/>
      <c r="U20" s="1"/>
      <c r="V20" s="1"/>
    </row>
    <row r="21" spans="1:30" ht="15" hidden="1" customHeight="1">
      <c r="B21" s="18"/>
      <c r="F21" s="1"/>
      <c r="I21" s="1"/>
      <c r="Q21" s="1"/>
      <c r="S21" s="1"/>
      <c r="T21" s="1"/>
      <c r="U21" s="1"/>
      <c r="V21" s="1"/>
    </row>
    <row r="22" spans="1:30" ht="15" hidden="1" customHeight="1">
      <c r="B22" s="5"/>
      <c r="F22" s="1"/>
      <c r="I22" s="1"/>
      <c r="Q22" s="1"/>
      <c r="S22" s="1"/>
      <c r="T22" s="1"/>
      <c r="U22" s="1"/>
      <c r="V22" s="1"/>
    </row>
    <row r="23" spans="1:30" ht="24.75" hidden="1" customHeight="1">
      <c r="A23" s="1" t="s">
        <v>145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18">
        <f>P7*$B$21</f>
        <v>0</v>
      </c>
      <c r="Q23" s="8">
        <f>Q7*$B$21</f>
        <v>0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s="3" customFormat="1" ht="15" hidden="1" customHeight="1">
      <c r="A24" s="1"/>
      <c r="B24" s="5"/>
      <c r="C24" s="23"/>
      <c r="D24" s="23"/>
      <c r="E24" s="23"/>
      <c r="F24" s="30"/>
      <c r="G24" s="23"/>
      <c r="H24" s="23"/>
      <c r="I24" s="30"/>
      <c r="J24" s="23"/>
      <c r="K24" s="23"/>
      <c r="L24" s="23"/>
      <c r="M24" s="23"/>
      <c r="N24" s="23"/>
      <c r="O24" s="23"/>
      <c r="P24" s="23" t="s">
        <v>25</v>
      </c>
      <c r="Q24" s="30" t="s">
        <v>25</v>
      </c>
      <c r="R24" s="23"/>
      <c r="S24" s="30"/>
      <c r="T24" s="30"/>
      <c r="U24" s="30"/>
      <c r="V24" s="30"/>
      <c r="W24" s="23"/>
      <c r="X24" s="23"/>
      <c r="Y24" s="23"/>
      <c r="Z24" s="23"/>
      <c r="AA24" s="23"/>
      <c r="AB24" s="23"/>
      <c r="AC24" s="23"/>
      <c r="AD24" s="23"/>
    </row>
    <row r="25" spans="1:30" ht="15" hidden="1" customHeight="1">
      <c r="F25" s="1"/>
      <c r="I25" s="1"/>
      <c r="Q25" s="1"/>
      <c r="S25" s="1"/>
      <c r="T25" s="1"/>
      <c r="U25" s="1"/>
      <c r="V25" s="1"/>
    </row>
    <row r="26" spans="1:30" ht="13.5" hidden="1" customHeight="1">
      <c r="A26" s="99" t="s">
        <v>146</v>
      </c>
      <c r="B26" s="99"/>
      <c r="C26" s="99"/>
      <c r="F26" s="1"/>
      <c r="I26" s="1"/>
      <c r="Q26" s="1"/>
      <c r="S26" s="1"/>
      <c r="T26" s="1"/>
      <c r="U26" s="1"/>
      <c r="V26" s="1"/>
    </row>
    <row r="27" spans="1:30" ht="15" hidden="1" customHeight="1">
      <c r="F27" s="1"/>
      <c r="I27" s="1"/>
      <c r="Q27" s="1"/>
      <c r="S27" s="1"/>
      <c r="T27" s="1"/>
      <c r="U27" s="1"/>
      <c r="V27" s="1"/>
    </row>
    <row r="28" spans="1:30" ht="13.5" hidden="1" customHeight="1">
      <c r="B28" s="18"/>
      <c r="F28" s="1"/>
      <c r="I28" s="1"/>
      <c r="Q28" s="1"/>
      <c r="S28" s="1"/>
      <c r="T28" s="1"/>
      <c r="U28" s="1"/>
      <c r="V28" s="1"/>
    </row>
    <row r="29" spans="1:30" ht="13.5" hidden="1" customHeight="1">
      <c r="A29" s="1" t="s">
        <v>15</v>
      </c>
      <c r="B29" s="18"/>
      <c r="F29" s="1"/>
      <c r="I29" s="1"/>
      <c r="Q29" s="1"/>
      <c r="S29" s="1"/>
      <c r="T29" s="1"/>
      <c r="U29" s="1"/>
      <c r="V29" s="1"/>
    </row>
    <row r="30" spans="1:30" s="3" customFormat="1" ht="12.75" hidden="1" customHeight="1">
      <c r="A30" s="1" t="s">
        <v>15</v>
      </c>
      <c r="B30" s="18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" hidden="1" customHeight="1">
      <c r="B31" s="23" t="s">
        <v>25</v>
      </c>
      <c r="F31" s="1"/>
      <c r="I31" s="1"/>
      <c r="Q31" s="1"/>
      <c r="S31" s="1"/>
      <c r="T31" s="1"/>
      <c r="U31" s="1"/>
      <c r="V31" s="1"/>
    </row>
    <row r="32" spans="1:30" ht="12.75" hidden="1" customHeight="1">
      <c r="A32" s="1" t="s">
        <v>147</v>
      </c>
      <c r="B32" s="5">
        <f>IF(B10&lt;&gt;0,IF(SUM(B27:B30)&lt;&gt;B17,"CHECK "&amp;SUM(B27:B30)&amp;CHAR(10)&amp;" with "&amp;B17&amp;CHAR(10)&amp;" error "&amp;SUM(B27:B30)-B17,SUM(B27:B30)),IF(SUM(B27:B30)&lt;&gt;X7,"CHECK "&amp;SUM(B27:B30)&amp;CHAR(10)&amp;" with "&amp;X7&amp;CHAR(10)&amp;" error "&amp;SUM(B27:B30)-X7,SUM(B27:B30)))</f>
        <v>0</v>
      </c>
      <c r="F32" s="1"/>
      <c r="I32" s="1"/>
      <c r="Q32" s="1"/>
      <c r="S32" s="1"/>
      <c r="T32" s="1"/>
      <c r="U32" s="1"/>
      <c r="V32" s="1"/>
    </row>
    <row r="33" spans="1:30" s="3" customFormat="1" ht="15" hidden="1" customHeight="1">
      <c r="A33" s="1"/>
      <c r="B33" s="23" t="s">
        <v>25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33.6" hidden="1" customHeight="1">
      <c r="A34" s="1" t="s">
        <v>148</v>
      </c>
      <c r="B34" s="23" t="s">
        <v>64</v>
      </c>
      <c r="F34" s="1"/>
      <c r="I34" s="1"/>
      <c r="Q34" s="1"/>
      <c r="S34" s="1"/>
      <c r="T34" s="1"/>
      <c r="U34" s="1"/>
      <c r="V34" s="1"/>
    </row>
    <row r="35" spans="1:30" ht="15" hidden="1" customHeight="1">
      <c r="F35" s="1"/>
      <c r="I35" s="1"/>
      <c r="Q35" s="1"/>
      <c r="S35" s="1"/>
      <c r="T35" s="1"/>
      <c r="U35" s="1"/>
      <c r="V35" s="1"/>
    </row>
    <row r="36" spans="1:30" ht="15" customHeight="1">
      <c r="F36" s="1"/>
      <c r="I36" s="1"/>
      <c r="Q36" s="1"/>
      <c r="S36" s="1"/>
      <c r="T36" s="1"/>
      <c r="U36" s="1"/>
      <c r="V36" s="1"/>
    </row>
    <row r="37" spans="1:30" ht="15" customHeight="1">
      <c r="F37" s="1"/>
      <c r="I37" s="1"/>
      <c r="Q37" s="1"/>
      <c r="S37" s="1"/>
      <c r="T37" s="1"/>
      <c r="U37" s="1"/>
      <c r="V37" s="1"/>
    </row>
    <row r="38" spans="1:30" ht="15" customHeight="1">
      <c r="F38" s="1"/>
      <c r="I38" s="1"/>
      <c r="Q38" s="1"/>
      <c r="S38" s="1"/>
      <c r="T38" s="1"/>
      <c r="U38" s="1"/>
      <c r="V38" s="1"/>
    </row>
    <row r="39" spans="1:30" ht="15" customHeight="1">
      <c r="F39" s="1"/>
      <c r="I39" s="1"/>
      <c r="Q39" s="1"/>
      <c r="S39" s="1"/>
      <c r="T39" s="1"/>
      <c r="U39" s="1"/>
      <c r="V39" s="1"/>
    </row>
    <row r="40" spans="1:30" ht="15" customHeight="1">
      <c r="F40" s="1"/>
      <c r="I40" s="1"/>
      <c r="Q40" s="1"/>
      <c r="S40" s="1"/>
      <c r="T40" s="1"/>
      <c r="U40" s="1"/>
      <c r="V40" s="1"/>
    </row>
    <row r="41" spans="1:30" ht="15" customHeight="1">
      <c r="F41" s="1"/>
      <c r="I41" s="1"/>
      <c r="Q41" s="1"/>
      <c r="S41" s="1"/>
      <c r="T41" s="1"/>
      <c r="U41" s="1"/>
      <c r="V41" s="1"/>
    </row>
    <row r="42" spans="1:30" ht="15" customHeight="1">
      <c r="F42" s="1"/>
      <c r="I42" s="1"/>
      <c r="Q42" s="1"/>
      <c r="S42" s="1"/>
      <c r="T42" s="1"/>
      <c r="U42" s="1"/>
      <c r="V42" s="1"/>
    </row>
    <row r="43" spans="1:30" ht="15" customHeight="1">
      <c r="F43" s="1"/>
      <c r="I43" s="1"/>
      <c r="Q43" s="1"/>
      <c r="S43" s="1"/>
      <c r="T43" s="1"/>
      <c r="U43" s="1"/>
      <c r="V43" s="1"/>
    </row>
    <row r="44" spans="1:30" ht="25.5" customHeight="1">
      <c r="F44" s="1"/>
      <c r="I44" s="1"/>
      <c r="Q44" s="1"/>
      <c r="S44" s="1"/>
      <c r="T44" s="1"/>
      <c r="U44" s="1"/>
      <c r="V44" s="1"/>
    </row>
  </sheetData>
  <mergeCells count="2">
    <mergeCell ref="F1:W1"/>
    <mergeCell ref="A26:C26"/>
  </mergeCells>
  <phoneticPr fontId="1" type="noConversion"/>
  <dataValidations count="1">
    <dataValidation type="list" allowBlank="1" showInputMessage="1" showErrorMessage="1" sqref="B34" xr:uid="{00000000-0002-0000-0600-000000000000}">
      <formula1>"Yes,No"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0"/>
  <sheetViews>
    <sheetView workbookViewId="0">
      <selection activeCell="G2" sqref="G2"/>
    </sheetView>
  </sheetViews>
  <sheetFormatPr defaultColWidth="6.86328125" defaultRowHeight="13.9"/>
  <cols>
    <col min="1" max="1" width="21.3984375" style="4" customWidth="1"/>
    <col min="2" max="2" width="6.86328125" style="4"/>
    <col min="3" max="3" width="20" style="4" customWidth="1"/>
    <col min="4" max="4" width="7" style="4" customWidth="1"/>
    <col min="5" max="5" width="23" style="4" customWidth="1"/>
    <col min="6" max="6" width="7" style="4" customWidth="1"/>
    <col min="7" max="7" width="15.1328125" style="4" customWidth="1"/>
    <col min="8" max="16384" width="6.86328125" style="4"/>
  </cols>
  <sheetData>
    <row r="1" spans="1:10" ht="15" customHeight="1">
      <c r="A1" s="3"/>
      <c r="B1" s="3"/>
      <c r="C1" s="33" t="s">
        <v>97</v>
      </c>
      <c r="D1" s="3"/>
      <c r="E1" s="33" t="s">
        <v>149</v>
      </c>
      <c r="F1" s="3"/>
      <c r="G1" s="33" t="s">
        <v>150</v>
      </c>
      <c r="H1" s="3"/>
      <c r="I1" s="3"/>
      <c r="J1" s="3"/>
    </row>
    <row r="2" spans="1:10" ht="15" customHeight="1">
      <c r="A2" s="3"/>
      <c r="B2" s="3"/>
      <c r="C2" s="1" t="s">
        <v>274</v>
      </c>
      <c r="D2" s="3"/>
      <c r="E2" s="1" t="s">
        <v>274</v>
      </c>
      <c r="F2" s="3"/>
      <c r="G2" s="1" t="s">
        <v>274</v>
      </c>
      <c r="H2" s="3"/>
      <c r="I2" s="3"/>
      <c r="J2" s="3"/>
    </row>
    <row r="3" spans="1:10" ht="15" customHeight="1">
      <c r="A3" s="3" t="s">
        <v>151</v>
      </c>
      <c r="B3" s="3"/>
      <c r="C3" s="27">
        <v>2673960</v>
      </c>
      <c r="D3" s="3"/>
      <c r="E3" s="27">
        <v>-1875840</v>
      </c>
      <c r="F3" s="3"/>
      <c r="G3" s="27">
        <f>C3+E3</f>
        <v>798120</v>
      </c>
      <c r="H3" s="3"/>
      <c r="I3" s="3"/>
      <c r="J3" s="3"/>
    </row>
    <row r="4" spans="1:10" ht="15" customHeight="1">
      <c r="A4" s="3"/>
      <c r="B4" s="3"/>
      <c r="C4" s="3" t="s">
        <v>25</v>
      </c>
      <c r="D4" s="3"/>
      <c r="E4" s="3" t="s">
        <v>25</v>
      </c>
      <c r="F4" s="3"/>
      <c r="G4" s="3" t="s">
        <v>25</v>
      </c>
      <c r="H4" s="3"/>
      <c r="I4" s="3"/>
      <c r="J4" s="3"/>
    </row>
    <row r="5" spans="1:10" ht="15" customHeight="1">
      <c r="A5" s="3"/>
      <c r="B5" s="3"/>
      <c r="C5" s="3"/>
      <c r="D5" s="3"/>
      <c r="E5" s="3"/>
      <c r="F5" s="3"/>
      <c r="G5" s="34" t="s">
        <v>1</v>
      </c>
      <c r="H5" s="3"/>
      <c r="I5" s="3"/>
      <c r="J5" s="3"/>
    </row>
    <row r="6" spans="1:10" ht="15" customHeight="1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10" ht="15" customHeight="1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0" ht="15" customHeight="1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pans="1:10" ht="15" customHeight="1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0" ht="15" customHeight="1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spans="1:10" ht="15" customHeight="1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0" ht="15" customHeight="1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ht="15" customHeight="1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ht="15" customHeight="1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ht="15" customHeight="1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ht="15" customHeight="1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ht="15" customHeight="1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ht="15" customHeight="1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5" customHeight="1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ht="15" customHeight="1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ht="15" customHeight="1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ht="15" customHeight="1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ht="15" customHeight="1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ht="15" customHeight="1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ht="15" customHeight="1">
      <c r="A31" s="3"/>
      <c r="B31" s="3"/>
      <c r="C31" s="3"/>
      <c r="D31" s="3"/>
      <c r="E31" s="3"/>
      <c r="F31" s="3"/>
      <c r="G31" s="3"/>
      <c r="H31" s="3"/>
      <c r="I31" s="3"/>
      <c r="J31" s="3"/>
    </row>
    <row r="32" spans="1:10" ht="15" customHeight="1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10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spans="1:10" ht="15" customHeight="1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ht="15" customHeight="1">
      <c r="A35" s="3"/>
      <c r="B35" s="3"/>
      <c r="C35" s="3"/>
      <c r="D35" s="3"/>
      <c r="E35" s="3"/>
      <c r="F35" s="3"/>
      <c r="G35" s="3"/>
      <c r="H35" s="3"/>
      <c r="I35" s="3"/>
      <c r="J35" s="3"/>
    </row>
    <row r="36" spans="1:10" ht="15" customHeight="1">
      <c r="A36" s="3"/>
      <c r="B36" s="3"/>
      <c r="C36" s="3"/>
      <c r="D36" s="3"/>
      <c r="E36" s="3"/>
      <c r="F36" s="3"/>
      <c r="G36" s="3"/>
      <c r="H36" s="3"/>
      <c r="I36" s="3"/>
      <c r="J36" s="3"/>
    </row>
    <row r="37" spans="1:10" ht="15" customHeight="1">
      <c r="A37" s="3"/>
      <c r="B37" s="3"/>
      <c r="C37" s="3"/>
      <c r="D37" s="3"/>
      <c r="E37" s="3"/>
      <c r="F37" s="3"/>
      <c r="G37" s="3"/>
      <c r="H37" s="3"/>
      <c r="I37" s="3"/>
      <c r="J37" s="3"/>
    </row>
    <row r="38" spans="1:10" ht="15" customHeight="1">
      <c r="A38" s="3"/>
      <c r="B38" s="3"/>
      <c r="C38" s="3"/>
      <c r="D38" s="3"/>
      <c r="E38" s="3"/>
      <c r="F38" s="3"/>
      <c r="G38" s="3"/>
      <c r="H38" s="3"/>
      <c r="I38" s="3"/>
      <c r="J38" s="3"/>
    </row>
    <row r="39" spans="1:10" ht="15" customHeight="1">
      <c r="A39" s="3"/>
      <c r="B39" s="3"/>
      <c r="C39" s="3"/>
      <c r="D39" s="3"/>
      <c r="E39" s="3"/>
      <c r="F39" s="3"/>
      <c r="G39" s="3"/>
      <c r="H39" s="3"/>
      <c r="I39" s="3"/>
      <c r="J39" s="3"/>
    </row>
    <row r="40" spans="1:10" ht="1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" customHeight="1">
      <c r="A41" s="3"/>
      <c r="B41" s="3"/>
      <c r="C41" s="3"/>
      <c r="D41" s="3"/>
      <c r="E41" s="3"/>
      <c r="F41" s="3"/>
      <c r="G41" s="3"/>
      <c r="H41" s="3"/>
      <c r="I41" s="3"/>
      <c r="J41" s="3"/>
    </row>
    <row r="42" spans="1:10" ht="15" customHeight="1">
      <c r="A42" s="3"/>
      <c r="B42" s="3"/>
      <c r="C42" s="3"/>
      <c r="D42" s="3"/>
      <c r="E42" s="3"/>
      <c r="F42" s="3"/>
      <c r="G42" s="3"/>
      <c r="H42" s="3"/>
      <c r="I42" s="3"/>
      <c r="J42" s="3"/>
    </row>
    <row r="43" spans="1:10" ht="15" customHeight="1">
      <c r="A43" s="3"/>
      <c r="B43" s="3"/>
      <c r="C43" s="3"/>
      <c r="D43" s="3"/>
      <c r="E43" s="3"/>
      <c r="F43" s="3"/>
      <c r="G43" s="3"/>
      <c r="H43" s="3"/>
      <c r="I43" s="3"/>
      <c r="J43" s="3"/>
    </row>
    <row r="44" spans="1:10" ht="15" customHeight="1">
      <c r="A44" s="3"/>
      <c r="B44" s="3"/>
      <c r="C44" s="3"/>
      <c r="D44" s="3"/>
      <c r="E44" s="3"/>
      <c r="F44" s="3"/>
      <c r="G44" s="3"/>
      <c r="H44" s="3"/>
      <c r="I44" s="3"/>
      <c r="J44" s="3"/>
    </row>
    <row r="45" spans="1:10" ht="15" customHeight="1">
      <c r="A45" s="3"/>
      <c r="B45" s="3"/>
      <c r="C45" s="3"/>
      <c r="D45" s="3"/>
      <c r="E45" s="3"/>
      <c r="F45" s="3"/>
      <c r="G45" s="3"/>
      <c r="H45" s="3"/>
      <c r="I45" s="3"/>
      <c r="J45" s="3"/>
    </row>
    <row r="46" spans="1:10" ht="15" customHeight="1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0" ht="15" customHeight="1">
      <c r="A47" s="3"/>
      <c r="B47" s="3"/>
      <c r="C47" s="3"/>
      <c r="D47" s="3"/>
      <c r="E47" s="3"/>
      <c r="F47" s="3"/>
      <c r="G47" s="3"/>
      <c r="H47" s="3"/>
      <c r="I47" s="3"/>
      <c r="J47" s="3"/>
    </row>
    <row r="48" spans="1:10" ht="15" customHeight="1">
      <c r="A48" s="3"/>
      <c r="B48" s="3"/>
      <c r="C48" s="3"/>
      <c r="D48" s="3"/>
      <c r="E48" s="3"/>
      <c r="F48" s="3"/>
      <c r="G48" s="3"/>
      <c r="H48" s="3"/>
      <c r="I48" s="3"/>
      <c r="J48" s="3"/>
    </row>
    <row r="49" spans="1:10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</row>
    <row r="50" spans="1:10" ht="15" customHeight="1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 ht="15" customHeight="1">
      <c r="A51" s="3"/>
      <c r="B51" s="3"/>
      <c r="C51" s="3"/>
      <c r="D51" s="3"/>
      <c r="E51" s="3"/>
      <c r="F51" s="3"/>
      <c r="G51" s="3"/>
      <c r="H51" s="3"/>
      <c r="I51" s="3"/>
      <c r="J51" s="3"/>
    </row>
    <row r="52" spans="1:10" ht="15" customHeight="1">
      <c r="A52" s="3"/>
      <c r="B52" s="3"/>
      <c r="C52" s="3"/>
      <c r="D52" s="3"/>
      <c r="E52" s="3"/>
      <c r="F52" s="3"/>
      <c r="G52" s="3"/>
      <c r="H52" s="3"/>
      <c r="I52" s="3"/>
      <c r="J52" s="3"/>
    </row>
    <row r="53" spans="1:10" ht="15" customHeight="1">
      <c r="A53" s="3"/>
      <c r="B53" s="3"/>
      <c r="C53" s="3"/>
      <c r="D53" s="3"/>
      <c r="E53" s="3"/>
      <c r="F53" s="3"/>
      <c r="G53" s="3"/>
      <c r="H53" s="3"/>
      <c r="I53" s="3"/>
      <c r="J53" s="3"/>
    </row>
    <row r="54" spans="1:10" ht="15" customHeight="1">
      <c r="A54" s="3"/>
      <c r="B54" s="3"/>
      <c r="C54" s="3"/>
      <c r="D54" s="3"/>
      <c r="E54" s="3"/>
      <c r="F54" s="3"/>
      <c r="G54" s="3"/>
      <c r="H54" s="3"/>
      <c r="I54" s="3"/>
      <c r="J54" s="3"/>
    </row>
    <row r="55" spans="1:10" ht="15" customHeight="1">
      <c r="A55" s="3"/>
      <c r="B55" s="3"/>
      <c r="C55" s="3"/>
      <c r="D55" s="3"/>
      <c r="E55" s="3"/>
      <c r="F55" s="3"/>
      <c r="G55" s="3"/>
      <c r="H55" s="3"/>
      <c r="I55" s="3"/>
      <c r="J55" s="3"/>
    </row>
    <row r="56" spans="1:10" ht="15" customHeight="1">
      <c r="A56" s="3"/>
      <c r="B56" s="3"/>
      <c r="C56" s="3"/>
      <c r="D56" s="3"/>
      <c r="E56" s="3"/>
      <c r="F56" s="3"/>
      <c r="G56" s="3"/>
      <c r="H56" s="3"/>
      <c r="I56" s="3"/>
      <c r="J56" s="3"/>
    </row>
    <row r="57" spans="1:10" ht="15" customHeight="1">
      <c r="A57" s="3"/>
      <c r="B57" s="3"/>
      <c r="C57" s="3"/>
      <c r="D57" s="3"/>
      <c r="E57" s="3"/>
      <c r="F57" s="3"/>
      <c r="G57" s="3"/>
      <c r="H57" s="3"/>
      <c r="I57" s="3"/>
      <c r="J57" s="3"/>
    </row>
    <row r="58" spans="1:10" ht="15" customHeight="1">
      <c r="A58" s="3"/>
      <c r="B58" s="3"/>
      <c r="C58" s="3"/>
      <c r="D58" s="3"/>
      <c r="E58" s="3"/>
      <c r="F58" s="3"/>
      <c r="G58" s="3"/>
      <c r="H58" s="3"/>
      <c r="I58" s="3"/>
      <c r="J58" s="3"/>
    </row>
    <row r="59" spans="1:10" ht="15" customHeight="1">
      <c r="A59" s="3"/>
      <c r="B59" s="3"/>
      <c r="C59" s="3"/>
      <c r="D59" s="3"/>
      <c r="E59" s="3"/>
      <c r="F59" s="3"/>
      <c r="G59" s="3"/>
      <c r="H59" s="3"/>
      <c r="I59" s="3"/>
      <c r="J59" s="3"/>
    </row>
    <row r="60" spans="1:10" ht="15" customHeight="1">
      <c r="A60" s="3"/>
      <c r="B60" s="3"/>
      <c r="C60" s="3"/>
      <c r="D60" s="3"/>
      <c r="E60" s="3"/>
      <c r="F60" s="3"/>
      <c r="G60" s="3"/>
      <c r="H60" s="3"/>
      <c r="I60" s="3"/>
      <c r="J60" s="3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90"/>
  <sheetViews>
    <sheetView topLeftCell="A2" workbookViewId="0">
      <selection activeCell="D3" sqref="D3"/>
    </sheetView>
  </sheetViews>
  <sheetFormatPr defaultColWidth="6.265625" defaultRowHeight="13.9"/>
  <cols>
    <col min="1" max="1" width="37.73046875" style="23" customWidth="1"/>
    <col min="2" max="2" width="7" style="4" hidden="1" customWidth="1"/>
    <col min="3" max="3" width="25.59765625" style="23" hidden="1" customWidth="1"/>
    <col min="4" max="4" width="27.3984375" style="1" customWidth="1"/>
    <col min="5" max="5" width="7" style="23" customWidth="1"/>
    <col min="6" max="10" width="7" style="1" hidden="1" customWidth="1"/>
    <col min="11" max="11" width="11.3984375" style="1" hidden="1" customWidth="1"/>
    <col min="12" max="16" width="7" style="1" customWidth="1"/>
    <col min="17" max="16384" width="6.265625" style="4"/>
  </cols>
  <sheetData>
    <row r="1" spans="1:16" s="3" customFormat="1" ht="22.5" hidden="1" customHeight="1">
      <c r="A1" s="35"/>
      <c r="C1" s="23"/>
      <c r="D1" s="5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s="3" customFormat="1" ht="27" customHeight="1">
      <c r="A2" s="23"/>
      <c r="C2" s="23" t="s">
        <v>152</v>
      </c>
      <c r="D2" s="5"/>
      <c r="E2" s="23"/>
      <c r="F2" s="23"/>
      <c r="G2" s="23"/>
      <c r="H2" s="23"/>
      <c r="I2" s="23"/>
      <c r="J2" s="23"/>
      <c r="K2" s="23" t="s">
        <v>153</v>
      </c>
      <c r="L2" s="23"/>
      <c r="M2" s="23"/>
      <c r="N2" s="23"/>
      <c r="O2" s="23"/>
      <c r="P2" s="23"/>
    </row>
    <row r="3" spans="1:16" s="3" customFormat="1" ht="15" customHeight="1">
      <c r="A3" s="23"/>
      <c r="C3" s="23" t="s">
        <v>25</v>
      </c>
      <c r="D3" s="1" t="s">
        <v>274</v>
      </c>
      <c r="E3" s="23"/>
      <c r="F3" s="23"/>
      <c r="G3" s="23"/>
      <c r="H3" s="23"/>
      <c r="I3" s="23"/>
      <c r="J3" s="23"/>
      <c r="K3" s="23" t="s">
        <v>25</v>
      </c>
      <c r="L3" s="23"/>
      <c r="M3" s="23"/>
      <c r="N3" s="23"/>
      <c r="O3" s="23"/>
      <c r="P3" s="23"/>
    </row>
    <row r="4" spans="1:16" ht="12.75" customHeight="1">
      <c r="A4" s="23" t="s">
        <v>154</v>
      </c>
      <c r="C4" s="36" t="s">
        <v>155</v>
      </c>
      <c r="D4" s="44">
        <v>50603391</v>
      </c>
      <c r="E4" s="23" t="s">
        <v>1</v>
      </c>
      <c r="K4" s="5"/>
    </row>
    <row r="5" spans="1:16" ht="12.75" hidden="1" customHeight="1">
      <c r="C5" s="36" t="s">
        <v>155</v>
      </c>
      <c r="D5" s="44"/>
      <c r="K5" s="5"/>
    </row>
    <row r="6" spans="1:16" ht="12.75" customHeight="1">
      <c r="A6" s="23" t="s">
        <v>156</v>
      </c>
      <c r="C6" s="36" t="s">
        <v>155</v>
      </c>
      <c r="D6" s="44">
        <v>-28334432</v>
      </c>
      <c r="E6" s="23" t="s">
        <v>1</v>
      </c>
      <c r="K6" s="5"/>
    </row>
    <row r="7" spans="1:16" ht="15" customHeight="1">
      <c r="D7" s="23" t="s">
        <v>25</v>
      </c>
      <c r="K7" s="23" t="s">
        <v>25</v>
      </c>
    </row>
    <row r="8" spans="1:16" ht="12.75" customHeight="1">
      <c r="A8" s="37" t="str">
        <f>IF($D$8&gt;=0,"Gross profit","Gross loss")</f>
        <v>Gross profit</v>
      </c>
      <c r="C8" s="37" t="str">
        <f>IF($D$8&gt;=0,"12.5 Gross profit","12.6 Gross loss")</f>
        <v>12.5 Gross profit</v>
      </c>
      <c r="D8" s="41">
        <f>SUM(D3:D7)</f>
        <v>22268959</v>
      </c>
      <c r="E8" s="23" t="s">
        <v>1</v>
      </c>
      <c r="K8" s="5">
        <f ca="1">SUM(K3:OFFSET(K8,-1,0))</f>
        <v>0</v>
      </c>
    </row>
    <row r="9" spans="1:16" ht="15" customHeight="1">
      <c r="D9" s="5"/>
      <c r="K9" s="5"/>
    </row>
    <row r="10" spans="1:16" ht="12.75" hidden="1" customHeight="1">
      <c r="A10" s="23" t="s">
        <v>157</v>
      </c>
      <c r="C10" s="36" t="s">
        <v>155</v>
      </c>
      <c r="D10" s="18"/>
      <c r="K10" s="5"/>
    </row>
    <row r="11" spans="1:16" ht="12.75" hidden="1" customHeight="1">
      <c r="A11" s="23" t="s">
        <v>158</v>
      </c>
      <c r="C11" s="36" t="s">
        <v>155</v>
      </c>
      <c r="D11" s="18"/>
      <c r="K11" s="5"/>
    </row>
    <row r="12" spans="1:16" ht="12.75" hidden="1" customHeight="1">
      <c r="A12" s="23" t="s">
        <v>159</v>
      </c>
      <c r="C12" s="36" t="s">
        <v>155</v>
      </c>
      <c r="D12" s="18"/>
      <c r="K12" s="5"/>
    </row>
    <row r="13" spans="1:16" ht="12.75" hidden="1" customHeight="1">
      <c r="A13" s="23" t="s">
        <v>160</v>
      </c>
      <c r="C13" s="36" t="s">
        <v>155</v>
      </c>
      <c r="D13" s="18"/>
      <c r="K13" s="5"/>
    </row>
    <row r="14" spans="1:16" ht="12.75" hidden="1" customHeight="1">
      <c r="A14" s="23" t="s">
        <v>161</v>
      </c>
      <c r="C14" s="36" t="s">
        <v>155</v>
      </c>
      <c r="D14" s="18"/>
      <c r="K14" s="5"/>
    </row>
    <row r="15" spans="1:16" ht="12.75" customHeight="1">
      <c r="A15" s="23" t="s">
        <v>10</v>
      </c>
      <c r="C15" s="36" t="s">
        <v>155</v>
      </c>
      <c r="D15" s="44">
        <v>1629766</v>
      </c>
      <c r="K15" s="5"/>
    </row>
    <row r="16" spans="1:16" ht="12.75" customHeight="1">
      <c r="A16" s="23" t="s">
        <v>11</v>
      </c>
      <c r="C16" s="36" t="s">
        <v>155</v>
      </c>
      <c r="D16" s="18">
        <v>-51168203</v>
      </c>
      <c r="K16" s="5"/>
    </row>
    <row r="17" spans="1:11" ht="12.75" hidden="1" customHeight="1">
      <c r="A17" s="23" t="s">
        <v>4</v>
      </c>
      <c r="C17" s="36" t="s">
        <v>155</v>
      </c>
      <c r="D17" s="18"/>
      <c r="K17" s="5"/>
    </row>
    <row r="18" spans="1:11" ht="12.75" hidden="1" customHeight="1">
      <c r="A18" s="23" t="s">
        <v>162</v>
      </c>
      <c r="C18" s="36" t="s">
        <v>155</v>
      </c>
      <c r="D18" s="18"/>
      <c r="K18" s="5"/>
    </row>
    <row r="19" spans="1:11" ht="15" hidden="1" customHeight="1">
      <c r="D19" s="23" t="s">
        <v>25</v>
      </c>
      <c r="K19" s="23" t="s">
        <v>25</v>
      </c>
    </row>
    <row r="20" spans="1:11" ht="12.75" hidden="1" customHeight="1">
      <c r="A20" s="37" t="str">
        <f>"Operating "&amp;IF(D20&gt;0,"profit","loss")</f>
        <v>Operating loss</v>
      </c>
      <c r="D20" s="6">
        <f>SUM(D8:D19)</f>
        <v>-27269478</v>
      </c>
      <c r="K20" s="5">
        <f ca="1">SUM(K8:K19)</f>
        <v>0</v>
      </c>
    </row>
    <row r="21" spans="1:11" ht="15" hidden="1" customHeight="1">
      <c r="D21" s="5"/>
      <c r="K21" s="5"/>
    </row>
    <row r="22" spans="1:11" ht="12.75" hidden="1" customHeight="1">
      <c r="A22" s="23" t="s">
        <v>163</v>
      </c>
      <c r="C22" s="36" t="s">
        <v>155</v>
      </c>
      <c r="D22" s="18"/>
      <c r="K22" s="5"/>
    </row>
    <row r="23" spans="1:11" ht="12.75" hidden="1" customHeight="1">
      <c r="A23" s="23" t="s">
        <v>164</v>
      </c>
      <c r="C23" s="36" t="s">
        <v>155</v>
      </c>
      <c r="D23" s="18"/>
      <c r="K23" s="5"/>
    </row>
    <row r="24" spans="1:11" ht="12.75" hidden="1" customHeight="1">
      <c r="A24" s="23" t="s">
        <v>165</v>
      </c>
      <c r="C24" s="36" t="s">
        <v>155</v>
      </c>
      <c r="D24" s="18"/>
      <c r="K24" s="5"/>
    </row>
    <row r="25" spans="1:11" ht="12.75" hidden="1" customHeight="1">
      <c r="A25" s="23" t="s">
        <v>15</v>
      </c>
      <c r="C25" s="36" t="s">
        <v>155</v>
      </c>
      <c r="D25" s="18"/>
      <c r="K25" s="5"/>
    </row>
    <row r="26" spans="1:11" ht="15" customHeight="1">
      <c r="D26" s="23" t="s">
        <v>25</v>
      </c>
      <c r="K26" s="23" t="s">
        <v>25</v>
      </c>
    </row>
    <row r="27" spans="1:11" ht="12.75" customHeight="1">
      <c r="A27" s="23" t="s">
        <v>0</v>
      </c>
      <c r="C27" s="37" t="str">
        <f>IF($D$27&gt;=0,"12.17 - Net profit per account","12.19 - Net loss per account")</f>
        <v>12.19 - Net loss per account</v>
      </c>
      <c r="D27" s="41">
        <f>SUM(D19:D26)</f>
        <v>-27269478</v>
      </c>
      <c r="E27" s="23" t="s">
        <v>1</v>
      </c>
      <c r="K27" s="5">
        <f ca="1">SUM(K19:K26)</f>
        <v>0</v>
      </c>
    </row>
    <row r="28" spans="1:11" ht="15" hidden="1" customHeight="1">
      <c r="D28" s="5"/>
      <c r="K28" s="5"/>
    </row>
    <row r="29" spans="1:11" ht="12.75" hidden="1" customHeight="1">
      <c r="A29" s="37" t="str">
        <f>IF($D$27&gt;=0,"Tax on profit on ordinary activities","Tax on loss on ordinary activities")</f>
        <v>Tax on loss on ordinary activities</v>
      </c>
      <c r="D29" s="18"/>
      <c r="K29" s="5"/>
    </row>
    <row r="30" spans="1:11" ht="15" hidden="1" customHeight="1">
      <c r="D30" s="23" t="s">
        <v>25</v>
      </c>
      <c r="K30" s="23" t="s">
        <v>25</v>
      </c>
    </row>
    <row r="31" spans="1:11" ht="12.75" hidden="1" customHeight="1">
      <c r="A31" s="37" t="str">
        <f>IF($D$31&gt;=0,"Profit after taxation","Loss after taxation")</f>
        <v>Loss after taxation</v>
      </c>
      <c r="D31" s="6">
        <f>SUM(D26:D30)</f>
        <v>-27269478</v>
      </c>
      <c r="K31" s="5">
        <f ca="1">SUM(K26:K30)</f>
        <v>0</v>
      </c>
    </row>
    <row r="32" spans="1:11" ht="15" hidden="1" customHeight="1">
      <c r="D32" s="5"/>
      <c r="K32" s="5"/>
    </row>
    <row r="33" spans="1:11" ht="12.75" hidden="1" customHeight="1">
      <c r="A33" s="23" t="s">
        <v>2</v>
      </c>
      <c r="D33" s="18"/>
      <c r="K33" s="5"/>
    </row>
    <row r="34" spans="1:11" ht="12.75" hidden="1" customHeight="1">
      <c r="A34" s="23" t="s">
        <v>166</v>
      </c>
      <c r="D34" s="18"/>
      <c r="K34" s="5"/>
    </row>
    <row r="35" spans="1:11" ht="15" hidden="1" customHeight="1">
      <c r="D35" s="23" t="s">
        <v>25</v>
      </c>
      <c r="K35" s="23" t="s">
        <v>25</v>
      </c>
    </row>
    <row r="36" spans="1:11" ht="12.75" hidden="1" customHeight="1">
      <c r="A36" s="37" t="str">
        <f>IF($D$36&gt;=0,"Profit for the financial year","Loss for the financial year")</f>
        <v>Loss for the financial year</v>
      </c>
      <c r="D36" s="6">
        <f>SUM(D30:D35)</f>
        <v>-27269478</v>
      </c>
      <c r="K36" s="5">
        <f ca="1">SUM(K30:K35)</f>
        <v>0</v>
      </c>
    </row>
    <row r="37" spans="1:11" ht="15" hidden="1" customHeight="1">
      <c r="D37" s="5"/>
      <c r="K37" s="5"/>
    </row>
    <row r="38" spans="1:11" ht="12.75" hidden="1" customHeight="1">
      <c r="A38" s="23" t="s">
        <v>167</v>
      </c>
      <c r="D38" s="18"/>
      <c r="K38" s="5"/>
    </row>
    <row r="39" spans="1:11" ht="15" hidden="1" customHeight="1">
      <c r="D39" s="23" t="s">
        <v>25</v>
      </c>
      <c r="K39" s="23" t="s">
        <v>25</v>
      </c>
    </row>
    <row r="40" spans="1:11" ht="12.75" hidden="1" customHeight="1">
      <c r="A40" s="37" t="str">
        <f>IF(D40&gt;=0,"Retained profit for year","Retained loss for year")</f>
        <v>Retained loss for year</v>
      </c>
      <c r="D40" s="6">
        <f>SUM(D35:D39)</f>
        <v>-27269478</v>
      </c>
      <c r="K40" s="5">
        <f ca="1">SUM(K35:K39)</f>
        <v>0</v>
      </c>
    </row>
    <row r="41" spans="1:11" ht="15" customHeight="1">
      <c r="D41" s="23" t="s">
        <v>25</v>
      </c>
      <c r="K41" s="5"/>
    </row>
    <row r="42" spans="1:11" ht="15" hidden="1" customHeight="1">
      <c r="D42" s="5"/>
      <c r="K42" s="5"/>
    </row>
    <row r="43" spans="1:11" ht="12.75" hidden="1" customHeight="1">
      <c r="A43" s="23" t="s">
        <v>168</v>
      </c>
      <c r="D43" s="5"/>
      <c r="K43" s="5"/>
    </row>
    <row r="44" spans="1:11" ht="15" hidden="1" customHeight="1">
      <c r="D44" s="5"/>
      <c r="K44" s="23" t="s">
        <v>25</v>
      </c>
    </row>
    <row r="45" spans="1:11" ht="12.75" hidden="1" customHeight="1">
      <c r="A45" s="23" t="s">
        <v>169</v>
      </c>
      <c r="D45" s="5"/>
      <c r="K45" s="5"/>
    </row>
    <row r="46" spans="1:11" ht="15" hidden="1" customHeight="1">
      <c r="D46" s="5"/>
      <c r="K46" s="23" t="s">
        <v>25</v>
      </c>
    </row>
    <row r="47" spans="1:11" ht="15" hidden="1" customHeight="1">
      <c r="D47" s="5"/>
    </row>
    <row r="48" spans="1:11" ht="23.25" hidden="1" customHeight="1">
      <c r="A48" s="23" t="s">
        <v>170</v>
      </c>
      <c r="D48" s="5"/>
    </row>
    <row r="49" spans="1:4" ht="15" hidden="1" customHeight="1">
      <c r="D49" s="5"/>
    </row>
    <row r="50" spans="1:4" ht="12.75" hidden="1" customHeight="1">
      <c r="A50" s="23" t="s">
        <v>171</v>
      </c>
      <c r="D50" s="18"/>
    </row>
    <row r="51" spans="1:4" ht="12.75" hidden="1" customHeight="1">
      <c r="A51" s="23" t="s">
        <v>172</v>
      </c>
      <c r="D51" s="18"/>
    </row>
    <row r="52" spans="1:4" ht="15" hidden="1" customHeight="1">
      <c r="D52" s="23" t="s">
        <v>25</v>
      </c>
    </row>
    <row r="53" spans="1:4" ht="12.75" hidden="1" customHeight="1">
      <c r="A53" s="23" t="s">
        <v>173</v>
      </c>
      <c r="D53" s="6">
        <f>SUM(D50:D52)</f>
        <v>0</v>
      </c>
    </row>
    <row r="54" spans="1:4" ht="12.75" hidden="1" customHeight="1">
      <c r="A54" s="37" t="str">
        <f>IF(D54&gt;=0,"Retained profit for year","Retained loss for year")</f>
        <v>Retained loss for year</v>
      </c>
      <c r="D54" s="6">
        <f>D40</f>
        <v>-27269478</v>
      </c>
    </row>
    <row r="55" spans="1:4" ht="12.75" hidden="1" customHeight="1">
      <c r="A55" s="23" t="s">
        <v>15</v>
      </c>
      <c r="D55" s="18"/>
    </row>
    <row r="56" spans="1:4" ht="12.75" hidden="1" customHeight="1">
      <c r="A56" s="23" t="s">
        <v>15</v>
      </c>
      <c r="D56" s="18"/>
    </row>
    <row r="57" spans="1:4" ht="12.75" hidden="1" customHeight="1">
      <c r="A57" s="23" t="s">
        <v>15</v>
      </c>
      <c r="D57" s="18"/>
    </row>
    <row r="58" spans="1:4" ht="15" hidden="1" customHeight="1">
      <c r="D58" s="23" t="s">
        <v>25</v>
      </c>
    </row>
    <row r="59" spans="1:4" ht="12.75" hidden="1" customHeight="1">
      <c r="A59" s="23" t="s">
        <v>174</v>
      </c>
      <c r="D59" s="6">
        <f>SUM(D52:D58)</f>
        <v>-27269478</v>
      </c>
    </row>
    <row r="60" spans="1:4" ht="15" hidden="1" customHeight="1">
      <c r="D60" s="23" t="s">
        <v>25</v>
      </c>
    </row>
    <row r="61" spans="1:4" ht="15" hidden="1" customHeight="1">
      <c r="D61" s="5"/>
    </row>
    <row r="62" spans="1:4" ht="15" hidden="1" customHeight="1">
      <c r="A62" s="23" t="s">
        <v>175</v>
      </c>
      <c r="D62" s="6">
        <f>SUMIF(D7:D19,"&gt;0")+SUMIF(D21:D26,"&gt;0")</f>
        <v>23898725</v>
      </c>
    </row>
    <row r="63" spans="1:4" ht="15" hidden="1" customHeight="1">
      <c r="D63" s="23" t="s">
        <v>25</v>
      </c>
    </row>
    <row r="64" spans="1:4" ht="15" hidden="1" customHeight="1">
      <c r="D64" s="5"/>
    </row>
    <row r="65" spans="1:4" ht="12.75" hidden="1" customHeight="1">
      <c r="A65" s="23" t="s">
        <v>176</v>
      </c>
      <c r="D65" s="5"/>
    </row>
    <row r="66" spans="1:4" ht="15" hidden="1" customHeight="1">
      <c r="D66" s="5"/>
    </row>
    <row r="67" spans="1:4" ht="12.75" hidden="1" customHeight="1">
      <c r="A67" s="23" t="s">
        <v>177</v>
      </c>
      <c r="D67" s="38">
        <f>IF($D$4&lt;&gt;0,$D$8/$D$4,0)</f>
        <v>0.44006851240463313</v>
      </c>
    </row>
    <row r="68" spans="1:4" ht="12.75" hidden="1" customHeight="1">
      <c r="A68" s="23" t="s">
        <v>178</v>
      </c>
      <c r="D68" s="19"/>
    </row>
    <row r="69" spans="1:4" ht="15" hidden="1" customHeight="1">
      <c r="D69" s="23" t="s">
        <v>25</v>
      </c>
    </row>
    <row r="70" spans="1:4" ht="12.75" hidden="1" customHeight="1">
      <c r="A70" s="23" t="s">
        <v>179</v>
      </c>
      <c r="D70" s="38">
        <f>$D67-$D$68</f>
        <v>0.44006851240463313</v>
      </c>
    </row>
    <row r="71" spans="1:4" ht="15" hidden="1" customHeight="1">
      <c r="D71" s="23" t="s">
        <v>25</v>
      </c>
    </row>
    <row r="72" spans="1:4" ht="15" hidden="1" customHeight="1">
      <c r="D72" s="5"/>
    </row>
    <row r="73" spans="1:4" ht="12.75" hidden="1" customHeight="1">
      <c r="A73" s="23" t="s">
        <v>180</v>
      </c>
      <c r="D73" s="5"/>
    </row>
    <row r="74" spans="1:4" ht="15" hidden="1" customHeight="1">
      <c r="D74" s="5"/>
    </row>
    <row r="75" spans="1:4" ht="12.75" hidden="1" customHeight="1">
      <c r="A75" s="23" t="s">
        <v>177</v>
      </c>
      <c r="D75" s="38">
        <f>IF($D$4&lt;&gt;0,$D$27/$D$4,0)</f>
        <v>-0.53888637621142821</v>
      </c>
    </row>
    <row r="76" spans="1:4" ht="12.75" hidden="1" customHeight="1">
      <c r="A76" s="23" t="s">
        <v>178</v>
      </c>
      <c r="D76" s="19"/>
    </row>
    <row r="77" spans="1:4" ht="15" hidden="1" customHeight="1">
      <c r="D77" s="23" t="s">
        <v>25</v>
      </c>
    </row>
    <row r="78" spans="1:4" ht="12.75" hidden="1" customHeight="1">
      <c r="A78" s="23" t="s">
        <v>179</v>
      </c>
      <c r="D78" s="38">
        <f>$D75-$D76</f>
        <v>-0.53888637621142821</v>
      </c>
    </row>
    <row r="79" spans="1:4" ht="18.5" hidden="1" customHeight="1">
      <c r="D79" s="23" t="s">
        <v>25</v>
      </c>
    </row>
    <row r="80" spans="1:4" ht="20.75" customHeight="1">
      <c r="D80" s="5"/>
    </row>
    <row r="81" spans="4:4" ht="20.75" customHeight="1">
      <c r="D81" s="5"/>
    </row>
    <row r="82" spans="4:4" ht="20.75" customHeight="1">
      <c r="D82" s="5"/>
    </row>
    <row r="83" spans="4:4" ht="15" customHeight="1">
      <c r="D83" s="5"/>
    </row>
    <row r="84" spans="4:4" ht="15" customHeight="1">
      <c r="D84" s="5"/>
    </row>
    <row r="85" spans="4:4" ht="15" customHeight="1">
      <c r="D85" s="5"/>
    </row>
    <row r="86" spans="4:4" ht="15" customHeight="1">
      <c r="D86" s="5"/>
    </row>
    <row r="87" spans="4:4" ht="15" customHeight="1">
      <c r="D87" s="5"/>
    </row>
    <row r="88" spans="4:4" ht="15" customHeight="1">
      <c r="D88" s="5"/>
    </row>
    <row r="89" spans="4:4" ht="15" customHeight="1">
      <c r="D89" s="5"/>
    </row>
    <row r="90" spans="4:4" ht="15" customHeight="1"/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27"/>
  <sheetViews>
    <sheetView topLeftCell="A3" workbookViewId="0">
      <selection activeCell="E5" sqref="E5"/>
    </sheetView>
  </sheetViews>
  <sheetFormatPr defaultColWidth="6.86328125" defaultRowHeight="13.9"/>
  <cols>
    <col min="1" max="1" width="58.86328125" style="1" customWidth="1"/>
    <col min="2" max="3" width="7" style="4" hidden="1" customWidth="1"/>
    <col min="4" max="4" width="18.3984375" style="1" customWidth="1"/>
    <col min="5" max="5" width="22.73046875" style="1" customWidth="1"/>
    <col min="6" max="7" width="12.3984375" style="1" hidden="1" customWidth="1"/>
    <col min="8" max="8" width="14.265625" style="1" hidden="1" customWidth="1"/>
    <col min="9" max="9" width="13.1328125" style="1" hidden="1" customWidth="1"/>
    <col min="10" max="10" width="15.3984375" style="1" hidden="1" customWidth="1"/>
    <col min="11" max="11" width="13.3984375" style="1" hidden="1" customWidth="1"/>
    <col min="12" max="13" width="12.3984375" style="1" hidden="1" customWidth="1"/>
    <col min="14" max="14" width="6.86328125" style="4"/>
    <col min="15" max="18" width="7" style="1" customWidth="1"/>
    <col min="19" max="16384" width="6.86328125" style="4"/>
  </cols>
  <sheetData>
    <row r="1" spans="1:15" ht="18.2" hidden="1" customHeight="1">
      <c r="A1" s="39"/>
      <c r="B1" s="3"/>
      <c r="C1" s="3"/>
      <c r="N1" s="27"/>
    </row>
    <row r="2" spans="1:15" hidden="1">
      <c r="A2" s="1" t="s">
        <v>181</v>
      </c>
      <c r="B2" s="3"/>
      <c r="C2" s="3"/>
      <c r="E2" s="18"/>
      <c r="N2" s="27"/>
    </row>
    <row r="3" spans="1:15" ht="27.75">
      <c r="B3" s="3"/>
      <c r="C3" s="3"/>
      <c r="D3" s="22" t="s">
        <v>182</v>
      </c>
      <c r="E3" s="22" t="str">
        <f>IF(ISBLANK(E2),IF(E9&lt;0,"(Non-taxable)","Disallowable"&amp;CHAR(10)&amp;"/non-deductible"),E2)</f>
        <v>(Non-taxable)</v>
      </c>
      <c r="F3" s="22" t="str">
        <f>"Wholly"&amp;CHAR(10)&amp;"onshore"</f>
        <v>Wholly
onshore</v>
      </c>
      <c r="G3" s="22" t="str">
        <f>"Wholly"&amp;CHAR(10)&amp;"offshore"</f>
        <v>Wholly
offshore</v>
      </c>
      <c r="H3" s="22" t="str">
        <f>"Amount for"&amp;CHAR(10)&amp;"apportionment"</f>
        <v>Amount for
apportionment</v>
      </c>
      <c r="I3" s="22" t="str">
        <f>"Total onshore"&amp;CHAR(10)&amp;"amount"</f>
        <v>Total onshore
amount</v>
      </c>
      <c r="J3" s="22" t="str">
        <f>"Total onshore"&amp;CHAR(10)&amp;"amount override"</f>
        <v>Total onshore
amount override</v>
      </c>
      <c r="K3" s="22" t="str">
        <f>"Total offshore"&amp;CHAR(10)&amp;"amount"</f>
        <v>Total offshore
amount</v>
      </c>
      <c r="L3" s="22" t="str">
        <f>"Prior year"&amp;CHAR(10)&amp;"Total"</f>
        <v>Prior year
Total</v>
      </c>
      <c r="M3" s="22" t="str">
        <f>IF(M9&gt;=0,"Prior year"&amp;CHAR(10)&amp;"Disallowed","Prior year"&amp;CHAR(10)&amp;"Non-taxable")</f>
        <v>Prior year
Disallowed</v>
      </c>
      <c r="N3" s="27"/>
    </row>
    <row r="4" spans="1:15" ht="15" customHeight="1">
      <c r="B4" s="3"/>
      <c r="C4" s="3"/>
      <c r="D4" s="1" t="s">
        <v>274</v>
      </c>
      <c r="E4" s="1" t="s">
        <v>274</v>
      </c>
      <c r="F4" s="23" t="s">
        <v>25</v>
      </c>
      <c r="G4" s="23" t="s">
        <v>25</v>
      </c>
      <c r="H4" s="23" t="s">
        <v>25</v>
      </c>
      <c r="I4" s="23" t="s">
        <v>25</v>
      </c>
      <c r="J4" s="23" t="s">
        <v>25</v>
      </c>
      <c r="K4" s="23" t="s">
        <v>25</v>
      </c>
      <c r="L4" s="23" t="s">
        <v>25</v>
      </c>
      <c r="M4" s="23" t="s">
        <v>25</v>
      </c>
      <c r="N4" s="27"/>
    </row>
    <row r="5" spans="1:15">
      <c r="A5" s="1" t="s">
        <v>183</v>
      </c>
      <c r="B5" s="3"/>
      <c r="C5" s="3"/>
      <c r="D5" s="18">
        <v>-150000</v>
      </c>
      <c r="E5" s="44">
        <f>D5</f>
        <v>-150000</v>
      </c>
      <c r="F5" s="18"/>
      <c r="G5" s="18"/>
      <c r="H5" s="6">
        <f>IF(N5=1,0,D5-E5-F5-G5)</f>
        <v>0</v>
      </c>
      <c r="I5" s="6" t="e">
        <f>ROUND(IF(N5=1,0,IF(ISBLANK(J5),H5*(1-$D$15)+F5,J5)),0)</f>
        <v>#REF!</v>
      </c>
      <c r="J5" s="18"/>
      <c r="K5" s="6" t="e">
        <f>IF(N5=1,0,H5-I5+F5+G5)</f>
        <v>#REF!</v>
      </c>
      <c r="L5" s="5"/>
      <c r="M5" s="5"/>
      <c r="N5" s="27"/>
      <c r="O5" s="1" t="s">
        <v>1</v>
      </c>
    </row>
    <row r="6" spans="1:15">
      <c r="A6" s="1" t="s">
        <v>184</v>
      </c>
      <c r="B6" s="3"/>
      <c r="C6" s="3"/>
      <c r="D6" s="18">
        <v>-1419375</v>
      </c>
      <c r="E6" s="18">
        <f>D6</f>
        <v>-1419375</v>
      </c>
      <c r="F6" s="18"/>
      <c r="G6" s="18"/>
      <c r="H6" s="6">
        <f>IF(N6=1,0,D6-E6-F6-G6)</f>
        <v>0</v>
      </c>
      <c r="I6" s="6" t="e">
        <f>ROUND(IF(N6=1,0,IF(ISBLANK(J6),H6*(1-$D$15)+F6,J6)),0)</f>
        <v>#REF!</v>
      </c>
      <c r="J6" s="18"/>
      <c r="K6" s="6" t="e">
        <f>IF(N6=1,0,H6-I6+F6+G6)</f>
        <v>#REF!</v>
      </c>
      <c r="L6" s="5"/>
      <c r="M6" s="5"/>
      <c r="N6" s="27"/>
      <c r="O6" s="1" t="s">
        <v>1</v>
      </c>
    </row>
    <row r="7" spans="1:15">
      <c r="A7" s="1" t="s">
        <v>10</v>
      </c>
      <c r="B7" s="3"/>
      <c r="C7" s="3"/>
      <c r="D7" s="18">
        <v>-60391</v>
      </c>
      <c r="E7" s="18"/>
      <c r="F7" s="18"/>
      <c r="G7" s="18"/>
      <c r="H7" s="6">
        <f>IF(N7=1,0,D7-E7-F7-G7)</f>
        <v>-60391</v>
      </c>
      <c r="I7" s="6" t="e">
        <f>ROUND(IF(N7=1,0,IF(ISBLANK(J7),H7*(1-$D$15)+F7,J7)),0)</f>
        <v>#REF!</v>
      </c>
      <c r="J7" s="18"/>
      <c r="K7" s="6" t="e">
        <f>IF(N7=1,0,H7-I7+F7+G7)</f>
        <v>#REF!</v>
      </c>
      <c r="L7" s="5"/>
      <c r="M7" s="5"/>
      <c r="N7" s="27"/>
      <c r="O7" s="1" t="s">
        <v>1</v>
      </c>
    </row>
    <row r="8" spans="1:15" ht="17.55" customHeight="1">
      <c r="B8" s="3"/>
      <c r="C8" s="3"/>
      <c r="D8" s="23" t="s">
        <v>25</v>
      </c>
      <c r="E8" s="23" t="s">
        <v>25</v>
      </c>
      <c r="F8" s="23" t="s">
        <v>25</v>
      </c>
      <c r="G8" s="23" t="s">
        <v>25</v>
      </c>
      <c r="H8" s="23" t="s">
        <v>25</v>
      </c>
      <c r="I8" s="23" t="s">
        <v>25</v>
      </c>
      <c r="J8" s="23" t="s">
        <v>25</v>
      </c>
      <c r="K8" s="23" t="s">
        <v>25</v>
      </c>
      <c r="L8" s="23" t="s">
        <v>25</v>
      </c>
      <c r="M8" s="23" t="s">
        <v>25</v>
      </c>
      <c r="N8" s="27"/>
    </row>
    <row r="9" spans="1:15" ht="16.8" customHeight="1">
      <c r="A9" s="1" t="s">
        <v>182</v>
      </c>
      <c r="B9" s="3"/>
      <c r="C9" s="3"/>
      <c r="D9" s="6">
        <f>IF(SUM(D4:D8)&lt;&gt;-'D1'!D15,"CHECK "&amp;SUM(D4:D8)&amp;CHAR(10)&amp;" with "&amp;-'D1'!D15&amp;CHAR(10)&amp;" error "&amp;SUM(D4:D8)--'D1'!D15,SUM(D4:D8))</f>
        <v>-1629766</v>
      </c>
      <c r="E9" s="6">
        <f t="shared" ref="E9:M9" si="0">SUM(E4:E8)</f>
        <v>-1569375</v>
      </c>
      <c r="F9" s="6">
        <f t="shared" si="0"/>
        <v>0</v>
      </c>
      <c r="G9" s="6">
        <f t="shared" si="0"/>
        <v>0</v>
      </c>
      <c r="H9" s="6">
        <f t="shared" si="0"/>
        <v>-60391</v>
      </c>
      <c r="I9" s="6" t="e">
        <f t="shared" si="0"/>
        <v>#REF!</v>
      </c>
      <c r="J9" s="6">
        <f t="shared" si="0"/>
        <v>0</v>
      </c>
      <c r="K9" s="6" t="e">
        <f t="shared" si="0"/>
        <v>#REF!</v>
      </c>
      <c r="L9" s="6">
        <f t="shared" si="0"/>
        <v>0</v>
      </c>
      <c r="M9" s="6">
        <f t="shared" si="0"/>
        <v>0</v>
      </c>
      <c r="N9" s="27"/>
    </row>
    <row r="10" spans="1:15" ht="15" customHeight="1">
      <c r="B10" s="3"/>
      <c r="C10" s="3"/>
      <c r="D10" s="23" t="s">
        <v>25</v>
      </c>
      <c r="E10" s="23" t="s">
        <v>25</v>
      </c>
      <c r="F10" s="23" t="s">
        <v>25</v>
      </c>
      <c r="G10" s="23" t="s">
        <v>25</v>
      </c>
      <c r="H10" s="23" t="s">
        <v>25</v>
      </c>
      <c r="I10" s="23" t="s">
        <v>25</v>
      </c>
      <c r="J10" s="23" t="s">
        <v>25</v>
      </c>
      <c r="K10" s="23" t="s">
        <v>25</v>
      </c>
      <c r="L10" s="5"/>
      <c r="M10" s="5"/>
      <c r="N10" s="27"/>
    </row>
    <row r="11" spans="1:15" hidden="1">
      <c r="A11" s="1" t="s">
        <v>168</v>
      </c>
      <c r="B11" s="3"/>
      <c r="C11" s="3"/>
      <c r="L11" s="6">
        <f>L13-L9</f>
        <v>0</v>
      </c>
      <c r="M11" s="6">
        <f>M13-M9</f>
        <v>0</v>
      </c>
      <c r="N11" s="27"/>
    </row>
    <row r="12" spans="1:15" ht="15" hidden="1" customHeight="1">
      <c r="B12" s="3"/>
      <c r="C12" s="3"/>
      <c r="L12" s="23" t="s">
        <v>25</v>
      </c>
      <c r="M12" s="23" t="s">
        <v>25</v>
      </c>
      <c r="N12" s="27"/>
    </row>
    <row r="13" spans="1:15" hidden="1">
      <c r="A13" s="1" t="s">
        <v>185</v>
      </c>
      <c r="B13" s="3"/>
      <c r="C13" s="3"/>
      <c r="D13" s="5"/>
      <c r="L13" s="5"/>
      <c r="M13" s="5"/>
      <c r="N13" s="27"/>
    </row>
    <row r="14" spans="1:15" ht="15" hidden="1" customHeight="1">
      <c r="B14" s="3"/>
      <c r="C14" s="3"/>
      <c r="L14" s="23" t="s">
        <v>25</v>
      </c>
      <c r="M14" s="23" t="s">
        <v>25</v>
      </c>
      <c r="N14" s="27"/>
    </row>
    <row r="15" spans="1:15" hidden="1">
      <c r="A15" s="1" t="e">
        <f>"Offshore apportionment ratio (based on "&amp;[5]AA!B1&amp;")"</f>
        <v>#REF!</v>
      </c>
      <c r="B15" s="3"/>
      <c r="C15" s="3"/>
      <c r="D15" s="20" t="e">
        <f>[5]AA!C56</f>
        <v>#REF!</v>
      </c>
      <c r="N15" s="27"/>
    </row>
    <row r="16" spans="1:15" ht="12.75" hidden="1" customHeight="1">
      <c r="B16" s="3"/>
      <c r="C16" s="3"/>
      <c r="D16" s="23" t="s">
        <v>25</v>
      </c>
      <c r="N16" s="27"/>
    </row>
    <row r="17" spans="1:14" hidden="1">
      <c r="A17" s="1" t="s">
        <v>63</v>
      </c>
      <c r="B17" s="3"/>
      <c r="C17" s="3"/>
      <c r="D17" s="23" t="s">
        <v>64</v>
      </c>
      <c r="N17" s="27"/>
    </row>
    <row r="18" spans="1:14" ht="11.75" customHeight="1">
      <c r="N18" s="27"/>
    </row>
    <row r="19" spans="1:14" ht="15" customHeight="1">
      <c r="N19" s="27"/>
    </row>
    <row r="20" spans="1:14" ht="15" customHeight="1">
      <c r="N20" s="27"/>
    </row>
    <row r="21" spans="1:14" ht="15" customHeight="1">
      <c r="N21" s="27"/>
    </row>
    <row r="22" spans="1:14" ht="15" customHeight="1">
      <c r="N22" s="27"/>
    </row>
    <row r="23" spans="1:14" ht="15" customHeight="1">
      <c r="N23" s="27"/>
    </row>
    <row r="24" spans="1:14" ht="15" customHeight="1">
      <c r="N24" s="27"/>
    </row>
    <row r="25" spans="1:14" ht="15" customHeight="1">
      <c r="N25" s="27"/>
    </row>
    <row r="26" spans="1:14" ht="15" customHeight="1">
      <c r="N26" s="27"/>
    </row>
    <row r="27" spans="1:14" ht="15" customHeight="1"/>
  </sheetData>
  <phoneticPr fontId="1" type="noConversion"/>
  <dataValidations count="1">
    <dataValidation type="list" allowBlank="1" showInputMessage="1" showErrorMessage="1" sqref="D17" xr:uid="{00000000-0002-0000-0900-000000000000}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58"/>
  <sheetViews>
    <sheetView topLeftCell="A19" workbookViewId="0">
      <selection activeCell="A9" sqref="A9"/>
    </sheetView>
  </sheetViews>
  <sheetFormatPr defaultColWidth="6.86328125" defaultRowHeight="13.9"/>
  <cols>
    <col min="1" max="1" width="67.3984375" style="1" customWidth="1"/>
    <col min="2" max="3" width="7" style="4" hidden="1" customWidth="1"/>
    <col min="4" max="4" width="22.265625" style="1" customWidth="1"/>
    <col min="5" max="5" width="21.265625" style="1" customWidth="1"/>
    <col min="6" max="7" width="12.3984375" style="1" hidden="1" customWidth="1"/>
    <col min="8" max="8" width="14.265625" style="1" hidden="1" customWidth="1"/>
    <col min="9" max="9" width="13.1328125" style="1" hidden="1" customWidth="1"/>
    <col min="10" max="10" width="15.3984375" style="1" hidden="1" customWidth="1"/>
    <col min="11" max="11" width="13.3984375" style="1" hidden="1" customWidth="1"/>
    <col min="12" max="13" width="12.3984375" style="1" hidden="1" customWidth="1"/>
    <col min="14" max="14" width="0" style="4" hidden="1" customWidth="1"/>
    <col min="15" max="18" width="7" style="1" customWidth="1"/>
    <col min="19" max="16384" width="6.86328125" style="4"/>
  </cols>
  <sheetData>
    <row r="1" spans="1:15" ht="18.2" hidden="1" customHeight="1">
      <c r="A1" s="39"/>
      <c r="B1" s="3"/>
      <c r="C1" s="3"/>
      <c r="N1" s="27"/>
    </row>
    <row r="2" spans="1:15" ht="12.75" hidden="1" customHeight="1">
      <c r="A2" s="1" t="s">
        <v>181</v>
      </c>
      <c r="B2" s="3"/>
      <c r="C2" s="3"/>
      <c r="E2" s="18"/>
      <c r="N2" s="27"/>
    </row>
    <row r="3" spans="1:15" ht="27.5" customHeight="1">
      <c r="B3" s="3"/>
      <c r="C3" s="3"/>
      <c r="D3" s="22" t="s">
        <v>182</v>
      </c>
      <c r="E3" s="22" t="str">
        <f>IF(ISBLANK(E2),IF(E40&lt;0,"(Non-taxable)","Disallowable"&amp;CHAR(10)&amp;"/non-deductible"),E2)</f>
        <v>Disallowable
/non-deductible</v>
      </c>
      <c r="F3" s="22" t="str">
        <f>"Wholly"&amp;CHAR(10)&amp;"onshore"</f>
        <v>Wholly
onshore</v>
      </c>
      <c r="G3" s="22" t="str">
        <f>"Wholly"&amp;CHAR(10)&amp;"offshore"</f>
        <v>Wholly
offshore</v>
      </c>
      <c r="H3" s="22" t="str">
        <f>"Amount for"&amp;CHAR(10)&amp;"apportionment"</f>
        <v>Amount for
apportionment</v>
      </c>
      <c r="I3" s="22" t="str">
        <f>"Total onshore"&amp;CHAR(10)&amp;"amount"</f>
        <v>Total onshore
amount</v>
      </c>
      <c r="J3" s="22" t="str">
        <f>"Total onshore"&amp;CHAR(10)&amp;"amount override"</f>
        <v>Total onshore
amount override</v>
      </c>
      <c r="K3" s="22" t="str">
        <f>"Total offshore"&amp;CHAR(10)&amp;"amount"</f>
        <v>Total offshore
amount</v>
      </c>
      <c r="L3" s="22" t="str">
        <f>"Prior year"&amp;CHAR(10)&amp;"Total"</f>
        <v>Prior year
Total</v>
      </c>
      <c r="M3" s="22" t="str">
        <f>IF(M40&gt;=0,"Prior year"&amp;CHAR(10)&amp;"Disallowed","Prior year"&amp;CHAR(10)&amp;"Non-taxable")</f>
        <v>Prior year
Disallowed</v>
      </c>
      <c r="N3" s="27"/>
    </row>
    <row r="4" spans="1:15" ht="15" customHeight="1">
      <c r="B4" s="3"/>
      <c r="C4" s="3"/>
      <c r="D4" s="1" t="s">
        <v>274</v>
      </c>
      <c r="E4" s="1" t="s">
        <v>274</v>
      </c>
      <c r="F4" s="23" t="s">
        <v>25</v>
      </c>
      <c r="G4" s="23" t="s">
        <v>25</v>
      </c>
      <c r="H4" s="23" t="s">
        <v>25</v>
      </c>
      <c r="I4" s="23" t="s">
        <v>25</v>
      </c>
      <c r="J4" s="23" t="s">
        <v>25</v>
      </c>
      <c r="K4" s="23" t="s">
        <v>25</v>
      </c>
      <c r="L4" s="23" t="s">
        <v>25</v>
      </c>
      <c r="M4" s="23" t="s">
        <v>25</v>
      </c>
      <c r="N4" s="27"/>
    </row>
    <row r="5" spans="1:15" ht="12.75" customHeight="1">
      <c r="A5" s="1" t="s">
        <v>186</v>
      </c>
      <c r="B5" s="3"/>
      <c r="C5" s="3"/>
      <c r="D5" s="44">
        <v>314470</v>
      </c>
      <c r="E5" s="18"/>
      <c r="F5" s="18"/>
      <c r="G5" s="18"/>
      <c r="H5" s="6">
        <f t="shared" ref="H5:H38" si="0">IF(N5=1,0,D5-E5-F5-G5)</f>
        <v>314470</v>
      </c>
      <c r="I5" s="6" t="e">
        <f t="shared" ref="I5:I38" si="1">ROUND(IF(N5=1,0,IF(ISBLANK(J5),H5*(1-$D$46)+F5,J5)),0)</f>
        <v>#REF!</v>
      </c>
      <c r="J5" s="18"/>
      <c r="K5" s="6" t="e">
        <f t="shared" ref="K5:K38" si="2">IF(N5=1,0,H5-I5+F5+G5)</f>
        <v>#REF!</v>
      </c>
      <c r="L5" s="5"/>
      <c r="M5" s="5"/>
      <c r="N5" s="27"/>
    </row>
    <row r="6" spans="1:15" ht="12.75" customHeight="1">
      <c r="A6" s="1" t="s">
        <v>187</v>
      </c>
      <c r="B6" s="3"/>
      <c r="C6" s="3"/>
      <c r="D6" s="44">
        <v>69964</v>
      </c>
      <c r="E6" s="18"/>
      <c r="F6" s="18"/>
      <c r="G6" s="18"/>
      <c r="H6" s="6">
        <f t="shared" si="0"/>
        <v>69964</v>
      </c>
      <c r="I6" s="6" t="e">
        <f t="shared" si="1"/>
        <v>#REF!</v>
      </c>
      <c r="J6" s="18"/>
      <c r="K6" s="6" t="e">
        <f t="shared" si="2"/>
        <v>#REF!</v>
      </c>
      <c r="L6" s="5"/>
      <c r="M6" s="5"/>
      <c r="N6" s="27"/>
    </row>
    <row r="7" spans="1:15" ht="12.75" customHeight="1">
      <c r="A7" s="1" t="s">
        <v>188</v>
      </c>
      <c r="B7" s="3"/>
      <c r="C7" s="3"/>
      <c r="D7" s="44">
        <v>2354512</v>
      </c>
      <c r="E7" s="18"/>
      <c r="F7" s="18"/>
      <c r="G7" s="18"/>
      <c r="H7" s="6">
        <f t="shared" si="0"/>
        <v>2354512</v>
      </c>
      <c r="I7" s="6" t="e">
        <f t="shared" si="1"/>
        <v>#REF!</v>
      </c>
      <c r="J7" s="18"/>
      <c r="K7" s="6" t="e">
        <f t="shared" si="2"/>
        <v>#REF!</v>
      </c>
      <c r="L7" s="5"/>
      <c r="M7" s="5"/>
      <c r="N7" s="27"/>
    </row>
    <row r="8" spans="1:15" ht="12.75" customHeight="1">
      <c r="A8" s="1" t="s">
        <v>189</v>
      </c>
      <c r="B8" s="3"/>
      <c r="C8" s="3"/>
      <c r="D8" s="44">
        <v>3591</v>
      </c>
      <c r="E8" s="18"/>
      <c r="F8" s="18"/>
      <c r="G8" s="18"/>
      <c r="H8" s="6">
        <f t="shared" si="0"/>
        <v>3591</v>
      </c>
      <c r="I8" s="6" t="e">
        <f t="shared" si="1"/>
        <v>#REF!</v>
      </c>
      <c r="J8" s="18"/>
      <c r="K8" s="6" t="e">
        <f t="shared" si="2"/>
        <v>#REF!</v>
      </c>
      <c r="L8" s="5"/>
      <c r="M8" s="5"/>
      <c r="N8" s="27"/>
    </row>
    <row r="9" spans="1:15" ht="12.75" customHeight="1">
      <c r="A9" s="1" t="s">
        <v>190</v>
      </c>
      <c r="B9" s="3"/>
      <c r="C9" s="3"/>
      <c r="D9" s="44">
        <v>1601345</v>
      </c>
      <c r="E9" s="18"/>
      <c r="F9" s="18"/>
      <c r="G9" s="18"/>
      <c r="H9" s="6">
        <f t="shared" si="0"/>
        <v>1601345</v>
      </c>
      <c r="I9" s="6" t="e">
        <f t="shared" si="1"/>
        <v>#REF!</v>
      </c>
      <c r="J9" s="18"/>
      <c r="K9" s="6" t="e">
        <f t="shared" si="2"/>
        <v>#REF!</v>
      </c>
      <c r="L9" s="5"/>
      <c r="M9" s="5"/>
      <c r="N9" s="27"/>
      <c r="O9" s="1" t="s">
        <v>1</v>
      </c>
    </row>
    <row r="10" spans="1:15" ht="12.75" customHeight="1">
      <c r="A10" s="1" t="s">
        <v>191</v>
      </c>
      <c r="B10" s="3"/>
      <c r="C10" s="3"/>
      <c r="D10" s="18">
        <v>-1698410</v>
      </c>
      <c r="E10" s="18"/>
      <c r="F10" s="18"/>
      <c r="G10" s="18"/>
      <c r="H10" s="6">
        <f t="shared" si="0"/>
        <v>-1698410</v>
      </c>
      <c r="I10" s="6" t="e">
        <f t="shared" si="1"/>
        <v>#REF!</v>
      </c>
      <c r="J10" s="18"/>
      <c r="K10" s="6" t="e">
        <f t="shared" si="2"/>
        <v>#REF!</v>
      </c>
      <c r="L10" s="5"/>
      <c r="M10" s="5"/>
      <c r="N10" s="27"/>
      <c r="O10" s="1" t="s">
        <v>1</v>
      </c>
    </row>
    <row r="11" spans="1:15" ht="12.75" customHeight="1">
      <c r="A11" s="1" t="s">
        <v>192</v>
      </c>
      <c r="B11" s="3"/>
      <c r="C11" s="3"/>
      <c r="D11" s="18">
        <v>739860</v>
      </c>
      <c r="E11" s="18"/>
      <c r="F11" s="18"/>
      <c r="G11" s="18"/>
      <c r="H11" s="6">
        <f t="shared" si="0"/>
        <v>739860</v>
      </c>
      <c r="I11" s="6" t="e">
        <f t="shared" si="1"/>
        <v>#REF!</v>
      </c>
      <c r="J11" s="18"/>
      <c r="K11" s="6" t="e">
        <f t="shared" si="2"/>
        <v>#REF!</v>
      </c>
      <c r="L11" s="5"/>
      <c r="M11" s="5"/>
      <c r="N11" s="27"/>
    </row>
    <row r="12" spans="1:15" ht="12.75" customHeight="1">
      <c r="A12" s="1" t="s">
        <v>193</v>
      </c>
      <c r="B12" s="3"/>
      <c r="C12" s="3"/>
      <c r="D12" s="44">
        <v>1763114</v>
      </c>
      <c r="E12" s="18">
        <f>D12</f>
        <v>1763114</v>
      </c>
      <c r="F12" s="18"/>
      <c r="G12" s="18"/>
      <c r="H12" s="6">
        <f t="shared" si="0"/>
        <v>0</v>
      </c>
      <c r="I12" s="6" t="e">
        <f t="shared" si="1"/>
        <v>#REF!</v>
      </c>
      <c r="J12" s="18"/>
      <c r="K12" s="6" t="e">
        <f t="shared" si="2"/>
        <v>#REF!</v>
      </c>
      <c r="L12" s="5"/>
      <c r="M12" s="5"/>
      <c r="N12" s="27"/>
      <c r="O12" s="1" t="s">
        <v>1</v>
      </c>
    </row>
    <row r="13" spans="1:15" ht="12.75" customHeight="1">
      <c r="A13" s="1" t="s">
        <v>194</v>
      </c>
      <c r="B13" s="3"/>
      <c r="C13" s="3"/>
      <c r="D13" s="44">
        <v>499685</v>
      </c>
      <c r="E13" s="18">
        <f>D13</f>
        <v>499685</v>
      </c>
      <c r="F13" s="18"/>
      <c r="G13" s="18"/>
      <c r="H13" s="6">
        <f t="shared" si="0"/>
        <v>0</v>
      </c>
      <c r="I13" s="6" t="e">
        <f t="shared" si="1"/>
        <v>#REF!</v>
      </c>
      <c r="J13" s="18"/>
      <c r="K13" s="6" t="e">
        <f t="shared" si="2"/>
        <v>#REF!</v>
      </c>
      <c r="L13" s="5"/>
      <c r="M13" s="5"/>
      <c r="N13" s="27"/>
    </row>
    <row r="14" spans="1:15" ht="12.75" customHeight="1">
      <c r="A14" s="1" t="s">
        <v>195</v>
      </c>
      <c r="B14" s="3"/>
      <c r="C14" s="3"/>
      <c r="D14" s="44">
        <v>16729101</v>
      </c>
      <c r="E14" s="18"/>
      <c r="F14" s="18"/>
      <c r="G14" s="18"/>
      <c r="H14" s="6">
        <f t="shared" si="0"/>
        <v>16729101</v>
      </c>
      <c r="I14" s="6" t="e">
        <f t="shared" si="1"/>
        <v>#REF!</v>
      </c>
      <c r="J14" s="18"/>
      <c r="K14" s="6" t="e">
        <f t="shared" si="2"/>
        <v>#REF!</v>
      </c>
      <c r="L14" s="5"/>
      <c r="M14" s="5"/>
      <c r="N14" s="27"/>
    </row>
    <row r="15" spans="1:15" ht="12.75" customHeight="1">
      <c r="A15" s="1" t="s">
        <v>196</v>
      </c>
      <c r="B15" s="3"/>
      <c r="C15" s="3"/>
      <c r="D15" s="44">
        <v>420000</v>
      </c>
      <c r="E15" s="18"/>
      <c r="F15" s="18"/>
      <c r="G15" s="18"/>
      <c r="H15" s="6">
        <f t="shared" si="0"/>
        <v>420000</v>
      </c>
      <c r="I15" s="6" t="e">
        <f t="shared" si="1"/>
        <v>#REF!</v>
      </c>
      <c r="J15" s="18"/>
      <c r="K15" s="6" t="e">
        <f t="shared" si="2"/>
        <v>#REF!</v>
      </c>
      <c r="L15" s="5"/>
      <c r="M15" s="5"/>
      <c r="N15" s="27"/>
    </row>
    <row r="16" spans="1:15" ht="12.75" customHeight="1">
      <c r="A16" s="1" t="s">
        <v>12</v>
      </c>
      <c r="B16" s="3"/>
      <c r="C16" s="3"/>
      <c r="D16" s="44">
        <v>29000</v>
      </c>
      <c r="E16" s="18"/>
      <c r="F16" s="18"/>
      <c r="G16" s="18"/>
      <c r="H16" s="6">
        <f t="shared" si="0"/>
        <v>0</v>
      </c>
      <c r="I16" s="6">
        <f t="shared" si="1"/>
        <v>0</v>
      </c>
      <c r="J16" s="18"/>
      <c r="K16" s="6">
        <f t="shared" si="2"/>
        <v>0</v>
      </c>
      <c r="L16" s="5"/>
      <c r="M16" s="5"/>
      <c r="N16" s="27">
        <f>1</f>
        <v>1</v>
      </c>
    </row>
    <row r="17" spans="1:15" ht="12.75" customHeight="1">
      <c r="A17" s="1" t="s">
        <v>197</v>
      </c>
      <c r="B17" s="3"/>
      <c r="C17" s="3"/>
      <c r="D17" s="44">
        <v>244121</v>
      </c>
      <c r="E17" s="18"/>
      <c r="F17" s="18"/>
      <c r="G17" s="18"/>
      <c r="H17" s="6">
        <f t="shared" si="0"/>
        <v>244121</v>
      </c>
      <c r="I17" s="6" t="e">
        <f t="shared" si="1"/>
        <v>#REF!</v>
      </c>
      <c r="J17" s="18"/>
      <c r="K17" s="6" t="e">
        <f t="shared" si="2"/>
        <v>#REF!</v>
      </c>
      <c r="L17" s="5"/>
      <c r="M17" s="5"/>
      <c r="N17" s="27"/>
    </row>
    <row r="18" spans="1:15" ht="12.75" customHeight="1">
      <c r="A18" s="1" t="s">
        <v>198</v>
      </c>
      <c r="B18" s="3"/>
      <c r="C18" s="3"/>
      <c r="D18" s="44">
        <v>-22314</v>
      </c>
      <c r="E18" s="18"/>
      <c r="F18" s="18"/>
      <c r="G18" s="18"/>
      <c r="H18" s="6">
        <f t="shared" si="0"/>
        <v>-22314</v>
      </c>
      <c r="I18" s="6" t="e">
        <f t="shared" si="1"/>
        <v>#REF!</v>
      </c>
      <c r="J18" s="18"/>
      <c r="K18" s="6" t="e">
        <f t="shared" si="2"/>
        <v>#REF!</v>
      </c>
      <c r="L18" s="5"/>
      <c r="M18" s="5"/>
      <c r="N18" s="27"/>
    </row>
    <row r="19" spans="1:15" ht="12.75" customHeight="1">
      <c r="A19" s="1" t="s">
        <v>199</v>
      </c>
      <c r="B19" s="3"/>
      <c r="C19" s="3"/>
      <c r="D19" s="18">
        <v>798120</v>
      </c>
      <c r="E19" s="18">
        <f>D19</f>
        <v>798120</v>
      </c>
      <c r="F19" s="18"/>
      <c r="G19" s="18"/>
      <c r="H19" s="6">
        <f t="shared" si="0"/>
        <v>0</v>
      </c>
      <c r="I19" s="6" t="e">
        <f t="shared" si="1"/>
        <v>#REF!</v>
      </c>
      <c r="J19" s="18"/>
      <c r="K19" s="6" t="e">
        <f t="shared" si="2"/>
        <v>#REF!</v>
      </c>
      <c r="L19" s="5"/>
      <c r="M19" s="5"/>
      <c r="N19" s="27"/>
      <c r="O19" s="1" t="s">
        <v>1</v>
      </c>
    </row>
    <row r="20" spans="1:15" ht="12.75" customHeight="1">
      <c r="A20" s="1" t="s">
        <v>200</v>
      </c>
      <c r="B20" s="3"/>
      <c r="C20" s="3"/>
      <c r="D20" s="18">
        <v>6731469</v>
      </c>
      <c r="E20" s="18">
        <f>D20</f>
        <v>6731469</v>
      </c>
      <c r="F20" s="18"/>
      <c r="G20" s="18"/>
      <c r="H20" s="6">
        <f t="shared" si="0"/>
        <v>0</v>
      </c>
      <c r="I20" s="6" t="e">
        <f t="shared" si="1"/>
        <v>#REF!</v>
      </c>
      <c r="J20" s="18"/>
      <c r="K20" s="6" t="e">
        <f t="shared" si="2"/>
        <v>#REF!</v>
      </c>
      <c r="L20" s="5"/>
      <c r="M20" s="5"/>
      <c r="N20" s="27"/>
      <c r="O20" s="1" t="s">
        <v>1</v>
      </c>
    </row>
    <row r="21" spans="1:15" ht="12.75" customHeight="1">
      <c r="A21" s="1" t="s">
        <v>201</v>
      </c>
      <c r="B21" s="3"/>
      <c r="C21" s="3"/>
      <c r="D21" s="18">
        <v>1306042</v>
      </c>
      <c r="E21" s="18"/>
      <c r="F21" s="18"/>
      <c r="G21" s="18"/>
      <c r="H21" s="6">
        <f t="shared" si="0"/>
        <v>1306042</v>
      </c>
      <c r="I21" s="6" t="e">
        <f t="shared" si="1"/>
        <v>#REF!</v>
      </c>
      <c r="J21" s="18"/>
      <c r="K21" s="6" t="e">
        <f t="shared" si="2"/>
        <v>#REF!</v>
      </c>
      <c r="L21" s="5"/>
      <c r="M21" s="5"/>
      <c r="N21" s="27"/>
      <c r="O21" s="1" t="s">
        <v>1</v>
      </c>
    </row>
    <row r="22" spans="1:15" ht="12.75" customHeight="1">
      <c r="A22" s="1" t="s">
        <v>13</v>
      </c>
      <c r="B22" s="3"/>
      <c r="C22" s="3"/>
      <c r="D22" s="44">
        <v>218248</v>
      </c>
      <c r="E22" s="18"/>
      <c r="F22" s="18"/>
      <c r="G22" s="18"/>
      <c r="H22" s="6">
        <f t="shared" si="0"/>
        <v>0</v>
      </c>
      <c r="I22" s="6">
        <f t="shared" si="1"/>
        <v>0</v>
      </c>
      <c r="J22" s="18"/>
      <c r="K22" s="6">
        <f t="shared" si="2"/>
        <v>0</v>
      </c>
      <c r="L22" s="5"/>
      <c r="M22" s="5"/>
      <c r="N22" s="27">
        <f>1</f>
        <v>1</v>
      </c>
    </row>
    <row r="23" spans="1:15" ht="12.75" customHeight="1">
      <c r="A23" s="1" t="s">
        <v>202</v>
      </c>
      <c r="B23" s="3"/>
      <c r="C23" s="3"/>
      <c r="D23" s="44">
        <v>35648</v>
      </c>
      <c r="E23" s="18"/>
      <c r="F23" s="18"/>
      <c r="G23" s="18"/>
      <c r="H23" s="6">
        <f t="shared" si="0"/>
        <v>35648</v>
      </c>
      <c r="I23" s="6" t="e">
        <f t="shared" si="1"/>
        <v>#REF!</v>
      </c>
      <c r="J23" s="18"/>
      <c r="K23" s="6" t="e">
        <f t="shared" si="2"/>
        <v>#REF!</v>
      </c>
      <c r="L23" s="5"/>
      <c r="M23" s="5"/>
      <c r="N23" s="27"/>
    </row>
    <row r="24" spans="1:15" ht="12.75" customHeight="1">
      <c r="A24" s="1" t="s">
        <v>203</v>
      </c>
      <c r="B24" s="3"/>
      <c r="C24" s="3"/>
      <c r="D24" s="44">
        <v>484106</v>
      </c>
      <c r="E24" s="18"/>
      <c r="F24" s="18"/>
      <c r="G24" s="18"/>
      <c r="H24" s="6">
        <f t="shared" si="0"/>
        <v>484106</v>
      </c>
      <c r="I24" s="6" t="e">
        <f t="shared" si="1"/>
        <v>#REF!</v>
      </c>
      <c r="J24" s="18"/>
      <c r="K24" s="6" t="e">
        <f t="shared" si="2"/>
        <v>#REF!</v>
      </c>
      <c r="L24" s="5"/>
      <c r="M24" s="5"/>
      <c r="N24" s="27"/>
    </row>
    <row r="25" spans="1:15" ht="12.75" customHeight="1">
      <c r="A25" s="1" t="s">
        <v>204</v>
      </c>
      <c r="B25" s="3"/>
      <c r="C25" s="3"/>
      <c r="D25" s="44">
        <v>474563</v>
      </c>
      <c r="E25" s="18"/>
      <c r="F25" s="18"/>
      <c r="G25" s="18"/>
      <c r="H25" s="6">
        <f t="shared" si="0"/>
        <v>474563</v>
      </c>
      <c r="I25" s="6" t="e">
        <f t="shared" si="1"/>
        <v>#REF!</v>
      </c>
      <c r="J25" s="18"/>
      <c r="K25" s="6" t="e">
        <f t="shared" si="2"/>
        <v>#REF!</v>
      </c>
      <c r="L25" s="5"/>
      <c r="M25" s="5"/>
      <c r="N25" s="27"/>
      <c r="O25" s="1" t="s">
        <v>1</v>
      </c>
    </row>
    <row r="26" spans="1:15" ht="12.75" customHeight="1">
      <c r="A26" s="1" t="s">
        <v>205</v>
      </c>
      <c r="B26" s="3"/>
      <c r="C26" s="3"/>
      <c r="D26" s="18">
        <v>54000</v>
      </c>
      <c r="E26" s="18"/>
      <c r="F26" s="18"/>
      <c r="G26" s="18"/>
      <c r="H26" s="6">
        <f t="shared" si="0"/>
        <v>0</v>
      </c>
      <c r="I26" s="6">
        <f t="shared" si="1"/>
        <v>0</v>
      </c>
      <c r="J26" s="18"/>
      <c r="K26" s="6">
        <f t="shared" si="2"/>
        <v>0</v>
      </c>
      <c r="L26" s="5"/>
      <c r="M26" s="5"/>
      <c r="N26" s="27">
        <f>1</f>
        <v>1</v>
      </c>
      <c r="O26" s="1" t="s">
        <v>1</v>
      </c>
    </row>
    <row r="27" spans="1:15" ht="12.75" customHeight="1">
      <c r="A27" s="1" t="s">
        <v>206</v>
      </c>
      <c r="B27" s="3"/>
      <c r="C27" s="3"/>
      <c r="D27" s="44">
        <v>2392752</v>
      </c>
      <c r="E27" s="18"/>
      <c r="F27" s="18"/>
      <c r="G27" s="18"/>
      <c r="H27" s="6">
        <f t="shared" si="0"/>
        <v>2392752</v>
      </c>
      <c r="I27" s="6" t="e">
        <f t="shared" si="1"/>
        <v>#REF!</v>
      </c>
      <c r="J27" s="18"/>
      <c r="K27" s="6" t="e">
        <f t="shared" si="2"/>
        <v>#REF!</v>
      </c>
      <c r="L27" s="5"/>
      <c r="M27" s="5"/>
      <c r="N27" s="27"/>
    </row>
    <row r="28" spans="1:15" ht="12.75" customHeight="1">
      <c r="A28" s="1" t="s">
        <v>207</v>
      </c>
      <c r="B28" s="3"/>
      <c r="C28" s="3"/>
      <c r="D28" s="44">
        <v>12070007</v>
      </c>
      <c r="E28" s="18"/>
      <c r="F28" s="18"/>
      <c r="G28" s="18"/>
      <c r="H28" s="6">
        <f t="shared" si="0"/>
        <v>12070007</v>
      </c>
      <c r="I28" s="6" t="e">
        <f t="shared" si="1"/>
        <v>#REF!</v>
      </c>
      <c r="J28" s="18"/>
      <c r="K28" s="6" t="e">
        <f t="shared" si="2"/>
        <v>#REF!</v>
      </c>
      <c r="L28" s="5"/>
      <c r="M28" s="5"/>
      <c r="N28" s="27"/>
      <c r="O28" s="1" t="s">
        <v>1</v>
      </c>
    </row>
    <row r="29" spans="1:15" ht="12.75" customHeight="1">
      <c r="A29" s="1" t="s">
        <v>208</v>
      </c>
      <c r="B29" s="3"/>
      <c r="C29" s="3"/>
      <c r="D29" s="44">
        <v>73600</v>
      </c>
      <c r="E29" s="18"/>
      <c r="F29" s="18"/>
      <c r="G29" s="18"/>
      <c r="H29" s="6">
        <f t="shared" si="0"/>
        <v>73600</v>
      </c>
      <c r="I29" s="6" t="e">
        <f t="shared" si="1"/>
        <v>#REF!</v>
      </c>
      <c r="J29" s="18"/>
      <c r="K29" s="6" t="e">
        <f t="shared" si="2"/>
        <v>#REF!</v>
      </c>
      <c r="L29" s="5"/>
      <c r="M29" s="5"/>
      <c r="N29" s="27"/>
    </row>
    <row r="30" spans="1:15" ht="12.75" customHeight="1">
      <c r="A30" s="1" t="s">
        <v>209</v>
      </c>
      <c r="B30" s="3"/>
      <c r="C30" s="3"/>
      <c r="D30" s="44">
        <v>112632</v>
      </c>
      <c r="E30" s="18"/>
      <c r="F30" s="18"/>
      <c r="G30" s="18"/>
      <c r="H30" s="6">
        <f t="shared" si="0"/>
        <v>112632</v>
      </c>
      <c r="I30" s="6" t="e">
        <f t="shared" si="1"/>
        <v>#REF!</v>
      </c>
      <c r="J30" s="18"/>
      <c r="K30" s="6" t="e">
        <f t="shared" si="2"/>
        <v>#REF!</v>
      </c>
      <c r="L30" s="5"/>
      <c r="M30" s="5"/>
      <c r="N30" s="27"/>
    </row>
    <row r="31" spans="1:15" ht="12.75" customHeight="1">
      <c r="A31" s="1" t="s">
        <v>210</v>
      </c>
      <c r="B31" s="3"/>
      <c r="C31" s="3"/>
      <c r="D31" s="44">
        <v>741305</v>
      </c>
      <c r="E31" s="18"/>
      <c r="F31" s="18"/>
      <c r="G31" s="18"/>
      <c r="H31" s="6">
        <f t="shared" si="0"/>
        <v>741305</v>
      </c>
      <c r="I31" s="6" t="e">
        <f t="shared" si="1"/>
        <v>#REF!</v>
      </c>
      <c r="J31" s="18"/>
      <c r="K31" s="6" t="e">
        <f t="shared" si="2"/>
        <v>#REF!</v>
      </c>
      <c r="L31" s="5"/>
      <c r="M31" s="5"/>
      <c r="N31" s="27"/>
    </row>
    <row r="32" spans="1:15" ht="12.75" customHeight="1">
      <c r="A32" s="1" t="s">
        <v>211</v>
      </c>
      <c r="B32" s="3"/>
      <c r="C32" s="3"/>
      <c r="D32" s="44">
        <v>30359</v>
      </c>
      <c r="E32" s="18"/>
      <c r="F32" s="18"/>
      <c r="G32" s="18"/>
      <c r="H32" s="6">
        <f t="shared" si="0"/>
        <v>30359</v>
      </c>
      <c r="I32" s="6" t="e">
        <f t="shared" si="1"/>
        <v>#REF!</v>
      </c>
      <c r="J32" s="18"/>
      <c r="K32" s="6" t="e">
        <f t="shared" si="2"/>
        <v>#REF!</v>
      </c>
      <c r="L32" s="5"/>
      <c r="M32" s="5"/>
      <c r="N32" s="27"/>
      <c r="O32" s="1" t="s">
        <v>1</v>
      </c>
    </row>
    <row r="33" spans="1:15" ht="12.75" customHeight="1">
      <c r="A33" s="1" t="s">
        <v>212</v>
      </c>
      <c r="B33" s="3"/>
      <c r="C33" s="3"/>
      <c r="D33" s="44">
        <v>121404</v>
      </c>
      <c r="E33" s="18"/>
      <c r="F33" s="18"/>
      <c r="G33" s="18"/>
      <c r="H33" s="6">
        <f t="shared" si="0"/>
        <v>121404</v>
      </c>
      <c r="I33" s="6" t="e">
        <f t="shared" si="1"/>
        <v>#REF!</v>
      </c>
      <c r="J33" s="18"/>
      <c r="K33" s="6" t="e">
        <f t="shared" si="2"/>
        <v>#REF!</v>
      </c>
      <c r="L33" s="5"/>
      <c r="M33" s="5"/>
      <c r="N33" s="27"/>
    </row>
    <row r="34" spans="1:15" ht="12.75" customHeight="1">
      <c r="A34" s="1" t="s">
        <v>213</v>
      </c>
      <c r="B34" s="3"/>
      <c r="C34" s="3"/>
      <c r="D34" s="44">
        <v>2554898</v>
      </c>
      <c r="E34" s="18"/>
      <c r="F34" s="18"/>
      <c r="G34" s="18"/>
      <c r="H34" s="6">
        <f t="shared" si="0"/>
        <v>2554898</v>
      </c>
      <c r="I34" s="6" t="e">
        <f t="shared" si="1"/>
        <v>#REF!</v>
      </c>
      <c r="J34" s="18"/>
      <c r="K34" s="6" t="e">
        <f t="shared" si="2"/>
        <v>#REF!</v>
      </c>
      <c r="L34" s="5"/>
      <c r="M34" s="5"/>
      <c r="N34" s="27"/>
    </row>
    <row r="35" spans="1:15" ht="12.75" customHeight="1">
      <c r="A35" s="1" t="s">
        <v>214</v>
      </c>
      <c r="B35" s="3"/>
      <c r="C35" s="3"/>
      <c r="D35" s="18">
        <v>-78989</v>
      </c>
      <c r="E35" s="18">
        <f>D35</f>
        <v>-78989</v>
      </c>
      <c r="F35" s="18"/>
      <c r="G35" s="18"/>
      <c r="H35" s="6">
        <f t="shared" si="0"/>
        <v>0</v>
      </c>
      <c r="I35" s="6" t="e">
        <f t="shared" si="1"/>
        <v>#REF!</v>
      </c>
      <c r="J35" s="18"/>
      <c r="K35" s="6" t="e">
        <f t="shared" si="2"/>
        <v>#REF!</v>
      </c>
      <c r="L35" s="5"/>
      <c r="M35" s="5"/>
      <c r="N35" s="27"/>
      <c r="O35" s="1" t="s">
        <v>1</v>
      </c>
    </row>
    <row r="36" spans="1:15" ht="12.75" hidden="1" customHeight="1">
      <c r="A36" s="1" t="s">
        <v>215</v>
      </c>
      <c r="B36" s="3"/>
      <c r="C36" s="3"/>
      <c r="D36" s="18"/>
      <c r="E36" s="18"/>
      <c r="F36" s="18"/>
      <c r="G36" s="18"/>
      <c r="H36" s="6">
        <f t="shared" si="0"/>
        <v>0</v>
      </c>
      <c r="I36" s="6" t="e">
        <f t="shared" si="1"/>
        <v>#REF!</v>
      </c>
      <c r="J36" s="18"/>
      <c r="K36" s="6" t="e">
        <f t="shared" si="2"/>
        <v>#REF!</v>
      </c>
      <c r="L36" s="5"/>
      <c r="M36" s="5"/>
      <c r="N36" s="27"/>
    </row>
    <row r="37" spans="1:15" ht="12.75" hidden="1" customHeight="1">
      <c r="A37" s="1" t="s">
        <v>215</v>
      </c>
      <c r="B37" s="3"/>
      <c r="C37" s="3"/>
      <c r="D37" s="18"/>
      <c r="E37" s="18"/>
      <c r="F37" s="18"/>
      <c r="G37" s="18"/>
      <c r="H37" s="6">
        <f t="shared" si="0"/>
        <v>0</v>
      </c>
      <c r="I37" s="6" t="e">
        <f t="shared" si="1"/>
        <v>#REF!</v>
      </c>
      <c r="J37" s="18"/>
      <c r="K37" s="6" t="e">
        <f t="shared" si="2"/>
        <v>#REF!</v>
      </c>
      <c r="L37" s="5"/>
      <c r="M37" s="5"/>
      <c r="N37" s="27"/>
    </row>
    <row r="38" spans="1:15" ht="12.75" hidden="1" customHeight="1">
      <c r="B38" s="3"/>
      <c r="C38" s="3"/>
      <c r="D38" s="18"/>
      <c r="E38" s="18"/>
      <c r="F38" s="18"/>
      <c r="G38" s="18"/>
      <c r="H38" s="6">
        <f t="shared" si="0"/>
        <v>0</v>
      </c>
      <c r="I38" s="6" t="e">
        <f t="shared" si="1"/>
        <v>#REF!</v>
      </c>
      <c r="J38" s="18"/>
      <c r="K38" s="6" t="e">
        <f t="shared" si="2"/>
        <v>#REF!</v>
      </c>
      <c r="L38" s="5"/>
      <c r="M38" s="5"/>
      <c r="N38" s="27"/>
    </row>
    <row r="39" spans="1:15" ht="17.55" customHeight="1">
      <c r="B39" s="3"/>
      <c r="C39" s="3"/>
      <c r="D39" s="23" t="s">
        <v>25</v>
      </c>
      <c r="E39" s="23" t="s">
        <v>25</v>
      </c>
      <c r="F39" s="23" t="s">
        <v>25</v>
      </c>
      <c r="G39" s="23" t="s">
        <v>25</v>
      </c>
      <c r="H39" s="23" t="s">
        <v>25</v>
      </c>
      <c r="I39" s="23" t="s">
        <v>25</v>
      </c>
      <c r="J39" s="23" t="s">
        <v>25</v>
      </c>
      <c r="K39" s="23" t="s">
        <v>25</v>
      </c>
      <c r="L39" s="23" t="s">
        <v>25</v>
      </c>
      <c r="M39" s="23" t="s">
        <v>25</v>
      </c>
      <c r="N39" s="27"/>
    </row>
    <row r="40" spans="1:15" ht="16.8" customHeight="1">
      <c r="A40" s="1" t="s">
        <v>182</v>
      </c>
      <c r="B40" s="3"/>
      <c r="C40" s="3"/>
      <c r="D40" s="6">
        <f>IF(SUM(D4:D39)&lt;&gt;-'D1'!D16,"CHECK "&amp;SUM(D4:D39)&amp;CHAR(10)&amp;" with "&amp;-'D1'!D16&amp;CHAR(10)&amp;" error "&amp;SUM(D4:D39)--'D1'!D16,SUM(D4:D39))</f>
        <v>51168203</v>
      </c>
      <c r="E40" s="6">
        <f t="shared" ref="E40:M40" si="3">SUM(E4:E39)</f>
        <v>9713399</v>
      </c>
      <c r="F40" s="6">
        <f t="shared" si="3"/>
        <v>0</v>
      </c>
      <c r="G40" s="6">
        <f t="shared" si="3"/>
        <v>0</v>
      </c>
      <c r="H40" s="6">
        <f t="shared" si="3"/>
        <v>41153556</v>
      </c>
      <c r="I40" s="6" t="e">
        <f t="shared" si="3"/>
        <v>#REF!</v>
      </c>
      <c r="J40" s="6">
        <f t="shared" si="3"/>
        <v>0</v>
      </c>
      <c r="K40" s="6" t="e">
        <f t="shared" si="3"/>
        <v>#REF!</v>
      </c>
      <c r="L40" s="6">
        <f t="shared" si="3"/>
        <v>0</v>
      </c>
      <c r="M40" s="6">
        <f t="shared" si="3"/>
        <v>0</v>
      </c>
      <c r="N40" s="27"/>
    </row>
    <row r="41" spans="1:15" ht="15" customHeight="1">
      <c r="B41" s="3"/>
      <c r="C41" s="3"/>
      <c r="D41" s="23" t="s">
        <v>25</v>
      </c>
      <c r="E41" s="23" t="s">
        <v>25</v>
      </c>
      <c r="F41" s="23" t="s">
        <v>25</v>
      </c>
      <c r="G41" s="23" t="s">
        <v>25</v>
      </c>
      <c r="H41" s="23" t="s">
        <v>25</v>
      </c>
      <c r="I41" s="23" t="s">
        <v>25</v>
      </c>
      <c r="J41" s="23" t="s">
        <v>25</v>
      </c>
      <c r="K41" s="23" t="s">
        <v>25</v>
      </c>
      <c r="L41" s="5"/>
      <c r="M41" s="5"/>
      <c r="N41" s="27"/>
    </row>
    <row r="42" spans="1:15" ht="12.75" hidden="1" customHeight="1">
      <c r="A42" s="1" t="s">
        <v>168</v>
      </c>
      <c r="B42" s="3"/>
      <c r="C42" s="3"/>
      <c r="L42" s="6">
        <f>L44-L40</f>
        <v>0</v>
      </c>
      <c r="M42" s="6">
        <f>M44-M40</f>
        <v>0</v>
      </c>
      <c r="N42" s="27"/>
    </row>
    <row r="43" spans="1:15" ht="15" hidden="1" customHeight="1">
      <c r="B43" s="3"/>
      <c r="C43" s="3"/>
      <c r="L43" s="23" t="s">
        <v>25</v>
      </c>
      <c r="M43" s="23" t="s">
        <v>25</v>
      </c>
      <c r="N43" s="27"/>
    </row>
    <row r="44" spans="1:15" ht="12.75" hidden="1" customHeight="1">
      <c r="A44" s="1" t="s">
        <v>185</v>
      </c>
      <c r="B44" s="3"/>
      <c r="C44" s="3"/>
      <c r="D44" s="5"/>
      <c r="L44" s="5"/>
      <c r="M44" s="5"/>
      <c r="N44" s="27"/>
    </row>
    <row r="45" spans="1:15" ht="15" hidden="1" customHeight="1">
      <c r="B45" s="3"/>
      <c r="C45" s="3"/>
      <c r="L45" s="23" t="s">
        <v>25</v>
      </c>
      <c r="M45" s="23" t="s">
        <v>25</v>
      </c>
      <c r="N45" s="27"/>
    </row>
    <row r="46" spans="1:15" ht="19.8" hidden="1" customHeight="1">
      <c r="A46" s="1" t="e">
        <f>"Offshore apportionment ratio (based on "&amp;[5]AA!B1&amp;")"</f>
        <v>#REF!</v>
      </c>
      <c r="B46" s="3"/>
      <c r="C46" s="3"/>
      <c r="D46" s="20" t="e">
        <f>[5]AA!C56</f>
        <v>#REF!</v>
      </c>
      <c r="N46" s="27"/>
    </row>
    <row r="47" spans="1:15" ht="12.75" hidden="1" customHeight="1">
      <c r="B47" s="3"/>
      <c r="C47" s="3"/>
      <c r="D47" s="23" t="s">
        <v>25</v>
      </c>
      <c r="N47" s="27"/>
    </row>
    <row r="48" spans="1:15" ht="12.5" hidden="1" customHeight="1">
      <c r="A48" s="1" t="s">
        <v>63</v>
      </c>
      <c r="B48" s="3"/>
      <c r="C48" s="3"/>
      <c r="D48" s="23" t="s">
        <v>64</v>
      </c>
      <c r="N48" s="27"/>
    </row>
    <row r="49" spans="14:14" ht="11.75" customHeight="1">
      <c r="N49" s="27"/>
    </row>
    <row r="50" spans="14:14" ht="15" customHeight="1">
      <c r="N50" s="27"/>
    </row>
    <row r="51" spans="14:14" ht="15" customHeight="1">
      <c r="N51" s="27"/>
    </row>
    <row r="52" spans="14:14" ht="15" customHeight="1">
      <c r="N52" s="27"/>
    </row>
    <row r="53" spans="14:14" ht="15" customHeight="1">
      <c r="N53" s="27"/>
    </row>
    <row r="54" spans="14:14" ht="15" customHeight="1">
      <c r="N54" s="27"/>
    </row>
    <row r="55" spans="14:14" ht="15" customHeight="1">
      <c r="N55" s="27"/>
    </row>
    <row r="56" spans="14:14" ht="15" customHeight="1">
      <c r="N56" s="27"/>
    </row>
    <row r="57" spans="14:14" ht="15" customHeight="1">
      <c r="N57" s="27"/>
    </row>
    <row r="58" spans="14:14" ht="15" customHeight="1"/>
  </sheetData>
  <phoneticPr fontId="1" type="noConversion"/>
  <dataValidations count="1">
    <dataValidation type="list" allowBlank="1" showInputMessage="1" showErrorMessage="1" sqref="D48" xr:uid="{00000000-0002-0000-0A00-000000000000}">
      <formula1>"Yes,No"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26"/>
  <sheetViews>
    <sheetView topLeftCell="A3" workbookViewId="0">
      <selection activeCell="E4" sqref="E4"/>
    </sheetView>
  </sheetViews>
  <sheetFormatPr defaultColWidth="6.86328125" defaultRowHeight="13.9"/>
  <cols>
    <col min="1" max="1" width="32.3984375" style="1" customWidth="1"/>
    <col min="2" max="3" width="7" style="4" hidden="1" customWidth="1"/>
    <col min="4" max="4" width="19.59765625" style="1" customWidth="1"/>
    <col min="5" max="5" width="15.1328125" style="1" customWidth="1"/>
    <col min="6" max="7" width="12.3984375" style="1" hidden="1" customWidth="1"/>
    <col min="8" max="8" width="14.265625" style="1" hidden="1" customWidth="1"/>
    <col min="9" max="9" width="13.1328125" style="1" hidden="1" customWidth="1"/>
    <col min="10" max="10" width="15.3984375" style="1" hidden="1" customWidth="1"/>
    <col min="11" max="11" width="13.3984375" style="1" hidden="1" customWidth="1"/>
    <col min="12" max="13" width="12.3984375" style="1" hidden="1" customWidth="1"/>
    <col min="14" max="14" width="6.86328125" style="4"/>
    <col min="15" max="18" width="7" style="1" customWidth="1"/>
    <col min="19" max="16384" width="6.86328125" style="4"/>
  </cols>
  <sheetData>
    <row r="1" spans="1:14" ht="18.2" hidden="1" customHeight="1">
      <c r="A1" s="39"/>
      <c r="B1" s="3"/>
      <c r="C1" s="3"/>
      <c r="N1" s="27"/>
    </row>
    <row r="2" spans="1:14" hidden="1">
      <c r="A2" s="1" t="s">
        <v>181</v>
      </c>
      <c r="B2" s="3"/>
      <c r="C2" s="3"/>
      <c r="E2" s="18"/>
      <c r="N2" s="27"/>
    </row>
    <row r="3" spans="1:14" ht="27.75">
      <c r="B3" s="3"/>
      <c r="C3" s="3"/>
      <c r="D3" s="22" t="s">
        <v>182</v>
      </c>
      <c r="E3" s="22" t="str">
        <f>IF(ISBLANK(E2),IF(E8&lt;0,"(Non-taxable)","Disallowable"&amp;CHAR(10)&amp;"/non-deductible"),E2)</f>
        <v>Disallowable
/non-deductible</v>
      </c>
      <c r="F3" s="22" t="str">
        <f>"Wholly"&amp;CHAR(10)&amp;"onshore"</f>
        <v>Wholly
onshore</v>
      </c>
      <c r="G3" s="22" t="str">
        <f>"Wholly"&amp;CHAR(10)&amp;"offshore"</f>
        <v>Wholly
offshore</v>
      </c>
      <c r="H3" s="22" t="str">
        <f>"Amount for"&amp;CHAR(10)&amp;"apportionment"</f>
        <v>Amount for
apportionment</v>
      </c>
      <c r="I3" s="22" t="str">
        <f>"Total onshore"&amp;CHAR(10)&amp;"amount"</f>
        <v>Total onshore
amount</v>
      </c>
      <c r="J3" s="22" t="str">
        <f>"Total onshore"&amp;CHAR(10)&amp;"amount override"</f>
        <v>Total onshore
amount override</v>
      </c>
      <c r="K3" s="22" t="str">
        <f>"Total offshore"&amp;CHAR(10)&amp;"amount"</f>
        <v>Total offshore
amount</v>
      </c>
      <c r="L3" s="22" t="str">
        <f>"Prior year"&amp;CHAR(10)&amp;"Total"</f>
        <v>Prior year
Total</v>
      </c>
      <c r="M3" s="22" t="str">
        <f>IF(M8&gt;=0,"Prior year"&amp;CHAR(10)&amp;"Disallowed","Prior year"&amp;CHAR(10)&amp;"Non-taxable")</f>
        <v>Prior year
Disallowed</v>
      </c>
      <c r="N3" s="27"/>
    </row>
    <row r="4" spans="1:14" ht="15" customHeight="1">
      <c r="B4" s="3"/>
      <c r="C4" s="3"/>
      <c r="D4" s="1" t="s">
        <v>274</v>
      </c>
      <c r="E4" s="1" t="s">
        <v>274</v>
      </c>
      <c r="F4" s="23" t="s">
        <v>25</v>
      </c>
      <c r="G4" s="23" t="s">
        <v>25</v>
      </c>
      <c r="H4" s="23" t="s">
        <v>25</v>
      </c>
      <c r="I4" s="23" t="s">
        <v>25</v>
      </c>
      <c r="J4" s="23" t="s">
        <v>25</v>
      </c>
      <c r="K4" s="23" t="s">
        <v>25</v>
      </c>
      <c r="L4" s="23" t="s">
        <v>25</v>
      </c>
      <c r="M4" s="23" t="s">
        <v>25</v>
      </c>
      <c r="N4" s="27"/>
    </row>
    <row r="5" spans="1:14">
      <c r="A5" s="1" t="s">
        <v>216</v>
      </c>
      <c r="B5" s="3"/>
      <c r="C5" s="3"/>
      <c r="D5" s="18">
        <v>28000</v>
      </c>
      <c r="E5" s="18">
        <f>D5</f>
        <v>28000</v>
      </c>
      <c r="F5" s="18"/>
      <c r="G5" s="18"/>
      <c r="H5" s="6">
        <f>IF(N5=1,0,D5-E5-F5-G5)</f>
        <v>0</v>
      </c>
      <c r="I5" s="6" t="e">
        <f>ROUND(IF(N5=1,0,IF(ISBLANK(J5),H5*(1-$D$14)+F5,J5)),0)</f>
        <v>#REF!</v>
      </c>
      <c r="J5" s="18"/>
      <c r="K5" s="6" t="e">
        <f>IF(N5=1,0,H5-I5+F5+G5)</f>
        <v>#REF!</v>
      </c>
      <c r="L5" s="5"/>
      <c r="M5" s="5"/>
      <c r="N5" s="27"/>
    </row>
    <row r="6" spans="1:14">
      <c r="A6" s="1" t="s">
        <v>217</v>
      </c>
      <c r="B6" s="3"/>
      <c r="C6" s="3"/>
      <c r="D6" s="18">
        <v>1000</v>
      </c>
      <c r="E6" s="18">
        <f>D6</f>
        <v>1000</v>
      </c>
      <c r="F6" s="18"/>
      <c r="G6" s="18"/>
      <c r="H6" s="6">
        <f>IF(N6=1,0,D6-E6-F6-G6)</f>
        <v>0</v>
      </c>
      <c r="I6" s="6" t="e">
        <f>ROUND(IF(N6=1,0,IF(ISBLANK(J6),H6*(1-$D$14)+F6,J6)),0)</f>
        <v>#REF!</v>
      </c>
      <c r="J6" s="18"/>
      <c r="K6" s="6" t="e">
        <f>IF(N6=1,0,H6-I6+F6+G6)</f>
        <v>#REF!</v>
      </c>
      <c r="L6" s="5"/>
      <c r="M6" s="5"/>
      <c r="N6" s="27"/>
    </row>
    <row r="7" spans="1:14" ht="17.55" customHeight="1">
      <c r="B7" s="3"/>
      <c r="C7" s="3"/>
      <c r="D7" s="23" t="s">
        <v>25</v>
      </c>
      <c r="E7" s="23" t="s">
        <v>25</v>
      </c>
      <c r="F7" s="23" t="s">
        <v>25</v>
      </c>
      <c r="G7" s="23" t="s">
        <v>25</v>
      </c>
      <c r="H7" s="23" t="s">
        <v>25</v>
      </c>
      <c r="I7" s="23" t="s">
        <v>25</v>
      </c>
      <c r="J7" s="23" t="s">
        <v>25</v>
      </c>
      <c r="K7" s="23" t="s">
        <v>25</v>
      </c>
      <c r="L7" s="23" t="s">
        <v>25</v>
      </c>
      <c r="M7" s="23" t="s">
        <v>25</v>
      </c>
      <c r="N7" s="27"/>
    </row>
    <row r="8" spans="1:14" ht="16.8" customHeight="1">
      <c r="A8" s="1" t="s">
        <v>182</v>
      </c>
      <c r="B8" s="3"/>
      <c r="C8" s="3"/>
      <c r="D8" s="6">
        <f>IF(SUM(D4:D7)&lt;&gt;'D3'!D16,"CHECK "&amp;SUM(D4:D7)&amp;CHAR(10)&amp;" with "&amp;'D3'!D16&amp;CHAR(10)&amp;" error "&amp;SUM(D4:D7)-'D3'!D16,SUM(D4:D7))</f>
        <v>29000</v>
      </c>
      <c r="E8" s="6">
        <f t="shared" ref="E8:M8" si="0">SUM(E4:E7)</f>
        <v>29000</v>
      </c>
      <c r="F8" s="6">
        <f t="shared" si="0"/>
        <v>0</v>
      </c>
      <c r="G8" s="6">
        <f t="shared" si="0"/>
        <v>0</v>
      </c>
      <c r="H8" s="6">
        <f t="shared" si="0"/>
        <v>0</v>
      </c>
      <c r="I8" s="6" t="e">
        <f t="shared" si="0"/>
        <v>#REF!</v>
      </c>
      <c r="J8" s="6">
        <f t="shared" si="0"/>
        <v>0</v>
      </c>
      <c r="K8" s="6" t="e">
        <f t="shared" si="0"/>
        <v>#REF!</v>
      </c>
      <c r="L8" s="6">
        <f t="shared" si="0"/>
        <v>0</v>
      </c>
      <c r="M8" s="6">
        <f t="shared" si="0"/>
        <v>0</v>
      </c>
      <c r="N8" s="27"/>
    </row>
    <row r="9" spans="1:14" ht="15" customHeight="1">
      <c r="B9" s="3"/>
      <c r="C9" s="3"/>
      <c r="D9" s="23" t="s">
        <v>25</v>
      </c>
      <c r="E9" s="23" t="s">
        <v>25</v>
      </c>
      <c r="F9" s="23" t="s">
        <v>25</v>
      </c>
      <c r="G9" s="23" t="s">
        <v>25</v>
      </c>
      <c r="H9" s="23" t="s">
        <v>25</v>
      </c>
      <c r="I9" s="23" t="s">
        <v>25</v>
      </c>
      <c r="J9" s="23" t="s">
        <v>25</v>
      </c>
      <c r="K9" s="23" t="s">
        <v>25</v>
      </c>
      <c r="L9" s="5"/>
      <c r="M9" s="5"/>
      <c r="N9" s="27"/>
    </row>
    <row r="10" spans="1:14" hidden="1">
      <c r="A10" s="1" t="s">
        <v>168</v>
      </c>
      <c r="B10" s="3"/>
      <c r="C10" s="3"/>
      <c r="L10" s="6">
        <f>L12-L8</f>
        <v>0</v>
      </c>
      <c r="M10" s="6">
        <f>M12-M8</f>
        <v>0</v>
      </c>
      <c r="N10" s="27"/>
    </row>
    <row r="11" spans="1:14" ht="15" hidden="1" customHeight="1">
      <c r="B11" s="3"/>
      <c r="C11" s="3"/>
      <c r="L11" s="23" t="s">
        <v>25</v>
      </c>
      <c r="M11" s="23" t="s">
        <v>25</v>
      </c>
      <c r="N11" s="27"/>
    </row>
    <row r="12" spans="1:14" hidden="1">
      <c r="A12" s="1" t="s">
        <v>185</v>
      </c>
      <c r="B12" s="3"/>
      <c r="C12" s="3"/>
      <c r="D12" s="5"/>
      <c r="L12" s="5"/>
      <c r="M12" s="5"/>
      <c r="N12" s="27"/>
    </row>
    <row r="13" spans="1:14" ht="15" hidden="1" customHeight="1">
      <c r="B13" s="3"/>
      <c r="C13" s="3"/>
      <c r="L13" s="23" t="s">
        <v>25</v>
      </c>
      <c r="M13" s="23" t="s">
        <v>25</v>
      </c>
      <c r="N13" s="27"/>
    </row>
    <row r="14" spans="1:14" hidden="1">
      <c r="A14" s="1" t="e">
        <f>"Offshore apportionment ratio (based on "&amp;[5]AA!B1&amp;")"</f>
        <v>#REF!</v>
      </c>
      <c r="B14" s="3"/>
      <c r="C14" s="3"/>
      <c r="D14" s="20" t="e">
        <f>[5]AA!C56</f>
        <v>#REF!</v>
      </c>
      <c r="N14" s="27"/>
    </row>
    <row r="15" spans="1:14" ht="12.75" hidden="1" customHeight="1">
      <c r="B15" s="3"/>
      <c r="C15" s="3"/>
      <c r="D15" s="23" t="s">
        <v>25</v>
      </c>
      <c r="N15" s="27"/>
    </row>
    <row r="16" spans="1:14" hidden="1">
      <c r="A16" s="1" t="s">
        <v>63</v>
      </c>
      <c r="B16" s="3"/>
      <c r="C16" s="3"/>
      <c r="D16" s="23" t="s">
        <v>64</v>
      </c>
      <c r="N16" s="27"/>
    </row>
    <row r="17" spans="14:14" ht="11.75" customHeight="1">
      <c r="N17" s="27"/>
    </row>
    <row r="18" spans="14:14" ht="15" customHeight="1">
      <c r="N18" s="27"/>
    </row>
    <row r="19" spans="14:14" ht="15" customHeight="1">
      <c r="N19" s="27"/>
    </row>
    <row r="20" spans="14:14" ht="15" customHeight="1">
      <c r="N20" s="27"/>
    </row>
    <row r="21" spans="14:14" ht="15" customHeight="1">
      <c r="N21" s="27"/>
    </row>
    <row r="22" spans="14:14" ht="15" customHeight="1">
      <c r="N22" s="27"/>
    </row>
    <row r="23" spans="14:14" ht="15" customHeight="1">
      <c r="N23" s="27"/>
    </row>
    <row r="24" spans="14:14" ht="15" customHeight="1">
      <c r="N24" s="27"/>
    </row>
    <row r="25" spans="14:14" ht="15" customHeight="1">
      <c r="N25" s="27"/>
    </row>
    <row r="26" spans="14:14" ht="15" customHeight="1"/>
  </sheetData>
  <phoneticPr fontId="1" type="noConversion"/>
  <dataValidations count="1">
    <dataValidation type="list" allowBlank="1" showInputMessage="1" showErrorMessage="1" sqref="D16" xr:uid="{00000000-0002-0000-0B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3BD90-5844-44D0-9A08-6329B38A0EA0}">
  <sheetPr>
    <tabColor rgb="FFFFFF00"/>
  </sheetPr>
  <dimension ref="A1:F139"/>
  <sheetViews>
    <sheetView topLeftCell="A44" workbookViewId="0">
      <selection activeCell="F50" sqref="F50"/>
    </sheetView>
  </sheetViews>
  <sheetFormatPr defaultRowHeight="13.9"/>
  <cols>
    <col min="1" max="1" width="27.59765625" customWidth="1"/>
    <col min="2" max="2" width="25.73046875" customWidth="1"/>
    <col min="3" max="3" width="15.46484375" customWidth="1"/>
    <col min="5" max="5" width="12.796875" customWidth="1"/>
    <col min="6" max="6" width="41.19921875" customWidth="1"/>
  </cols>
  <sheetData>
    <row r="1" spans="1:6">
      <c r="A1" s="93" t="s">
        <v>1818</v>
      </c>
      <c r="B1" s="93" t="s">
        <v>1819</v>
      </c>
      <c r="C1" s="93" t="s">
        <v>1820</v>
      </c>
      <c r="D1" s="93" t="s">
        <v>1821</v>
      </c>
      <c r="E1" s="93" t="s">
        <v>2353</v>
      </c>
      <c r="F1" s="93" t="s">
        <v>2354</v>
      </c>
    </row>
    <row r="2" spans="1:6">
      <c r="A2" s="94" t="s">
        <v>1822</v>
      </c>
      <c r="B2" s="94" t="s">
        <v>1823</v>
      </c>
      <c r="C2" s="94" t="s">
        <v>1824</v>
      </c>
      <c r="D2" s="94" t="s">
        <v>1825</v>
      </c>
      <c r="E2" s="94" t="str">
        <f>"iso4217:"&amp;C2</f>
        <v>iso4217:GBP</v>
      </c>
      <c r="F2" s="94" t="s">
        <v>2358</v>
      </c>
    </row>
    <row r="3" spans="1:6">
      <c r="A3" s="94" t="s">
        <v>1826</v>
      </c>
      <c r="B3" s="94" t="s">
        <v>1827</v>
      </c>
      <c r="C3" s="94" t="s">
        <v>1828</v>
      </c>
      <c r="D3" s="94" t="s">
        <v>2355</v>
      </c>
      <c r="E3" s="94" t="str">
        <f t="shared" ref="E3:E66" si="0">"iso4217:"&amp;C3</f>
        <v>iso4217:EUR</v>
      </c>
      <c r="F3" s="94" t="s">
        <v>2359</v>
      </c>
    </row>
    <row r="4" spans="1:6">
      <c r="A4" s="94" t="s">
        <v>1829</v>
      </c>
      <c r="B4" s="94" t="s">
        <v>1830</v>
      </c>
      <c r="C4" s="94" t="s">
        <v>1831</v>
      </c>
      <c r="D4" s="94" t="s">
        <v>1832</v>
      </c>
      <c r="E4" s="94" t="str">
        <f t="shared" si="0"/>
        <v>iso4217:USD</v>
      </c>
      <c r="F4" s="94" t="s">
        <v>2360</v>
      </c>
    </row>
    <row r="5" spans="1:6">
      <c r="A5" s="94" t="s">
        <v>1833</v>
      </c>
      <c r="B5" s="94" t="s">
        <v>1834</v>
      </c>
      <c r="C5" s="94" t="s">
        <v>1835</v>
      </c>
      <c r="D5" s="94" t="s">
        <v>1836</v>
      </c>
      <c r="E5" s="94" t="str">
        <f t="shared" si="0"/>
        <v>iso4217:AUD</v>
      </c>
      <c r="F5" s="94" t="s">
        <v>2361</v>
      </c>
    </row>
    <row r="6" spans="1:6">
      <c r="A6" s="94" t="s">
        <v>1837</v>
      </c>
      <c r="B6" s="94" t="s">
        <v>1838</v>
      </c>
      <c r="C6" s="94" t="s">
        <v>1839</v>
      </c>
      <c r="D6" s="94" t="s">
        <v>1840</v>
      </c>
      <c r="E6" s="94" t="str">
        <f t="shared" si="0"/>
        <v>iso4217:DZD</v>
      </c>
      <c r="F6" s="94" t="s">
        <v>2362</v>
      </c>
    </row>
    <row r="7" spans="1:6">
      <c r="A7" s="94" t="s">
        <v>1841</v>
      </c>
      <c r="B7" s="94" t="s">
        <v>1842</v>
      </c>
      <c r="C7" s="94" t="s">
        <v>1843</v>
      </c>
      <c r="D7" s="94" t="s">
        <v>1843</v>
      </c>
      <c r="E7" s="94" t="str">
        <f t="shared" si="0"/>
        <v>iso4217:AED</v>
      </c>
      <c r="F7" s="94" t="s">
        <v>2363</v>
      </c>
    </row>
    <row r="8" spans="1:6">
      <c r="A8" s="94" t="s">
        <v>1844</v>
      </c>
      <c r="B8" s="94" t="s">
        <v>1845</v>
      </c>
      <c r="C8" s="94" t="s">
        <v>1846</v>
      </c>
      <c r="D8" s="94" t="s">
        <v>1847</v>
      </c>
      <c r="E8" s="94" t="str">
        <f t="shared" si="0"/>
        <v>iso4217:AFN</v>
      </c>
      <c r="F8" s="94" t="s">
        <v>2364</v>
      </c>
    </row>
    <row r="9" spans="1:6">
      <c r="A9" s="94" t="s">
        <v>1848</v>
      </c>
      <c r="B9" s="94" t="s">
        <v>1849</v>
      </c>
      <c r="C9" s="94" t="s">
        <v>1850</v>
      </c>
      <c r="D9" s="94" t="s">
        <v>1851</v>
      </c>
      <c r="E9" s="94" t="str">
        <f t="shared" si="0"/>
        <v>iso4217:ARS</v>
      </c>
      <c r="F9" s="94" t="s">
        <v>2365</v>
      </c>
    </row>
    <row r="10" spans="1:6">
      <c r="A10" s="94" t="s">
        <v>1852</v>
      </c>
      <c r="B10" s="94" t="s">
        <v>1853</v>
      </c>
      <c r="C10" s="94" t="s">
        <v>1854</v>
      </c>
      <c r="D10" s="94" t="s">
        <v>1855</v>
      </c>
      <c r="E10" s="94" t="str">
        <f t="shared" si="0"/>
        <v>iso4217:AWG</v>
      </c>
      <c r="F10" s="94" t="s">
        <v>2366</v>
      </c>
    </row>
    <row r="11" spans="1:6">
      <c r="A11" s="94" t="s">
        <v>1856</v>
      </c>
      <c r="B11" s="94" t="s">
        <v>1857</v>
      </c>
      <c r="C11" s="94" t="s">
        <v>1858</v>
      </c>
      <c r="D11" s="94" t="s">
        <v>1858</v>
      </c>
      <c r="E11" s="94" t="str">
        <f t="shared" si="0"/>
        <v>iso4217:AZN</v>
      </c>
      <c r="F11" s="94" t="s">
        <v>2367</v>
      </c>
    </row>
    <row r="12" spans="1:6">
      <c r="A12" s="94" t="s">
        <v>1859</v>
      </c>
      <c r="B12" s="94" t="s">
        <v>1860</v>
      </c>
      <c r="C12" s="94" t="s">
        <v>1861</v>
      </c>
      <c r="D12" s="94" t="s">
        <v>1862</v>
      </c>
      <c r="E12" s="94" t="str">
        <f t="shared" si="0"/>
        <v>iso4217:BOB</v>
      </c>
      <c r="F12" s="94" t="s">
        <v>2368</v>
      </c>
    </row>
    <row r="13" spans="1:6">
      <c r="A13" s="94" t="s">
        <v>1863</v>
      </c>
      <c r="B13" s="94" t="s">
        <v>1864</v>
      </c>
      <c r="C13" s="94" t="s">
        <v>1865</v>
      </c>
      <c r="D13" s="94" t="s">
        <v>1866</v>
      </c>
      <c r="E13" s="94" t="str">
        <f t="shared" si="0"/>
        <v>iso4217:BSD</v>
      </c>
      <c r="F13" s="94" t="s">
        <v>2369</v>
      </c>
    </row>
    <row r="14" spans="1:6">
      <c r="A14" s="94" t="s">
        <v>1867</v>
      </c>
      <c r="B14" s="94" t="s">
        <v>1868</v>
      </c>
      <c r="C14" s="94" t="s">
        <v>1869</v>
      </c>
      <c r="D14" s="94" t="s">
        <v>1870</v>
      </c>
      <c r="E14" s="94" t="str">
        <f t="shared" si="0"/>
        <v>iso4217:THB</v>
      </c>
      <c r="F14" s="94" t="s">
        <v>2370</v>
      </c>
    </row>
    <row r="15" spans="1:6">
      <c r="A15" s="94" t="s">
        <v>1871</v>
      </c>
      <c r="B15" s="94" t="s">
        <v>1872</v>
      </c>
      <c r="C15" s="94" t="s">
        <v>1873</v>
      </c>
      <c r="D15" s="94" t="s">
        <v>1874</v>
      </c>
      <c r="E15" s="94" t="str">
        <f t="shared" si="0"/>
        <v>iso4217:BHD</v>
      </c>
      <c r="F15" s="94" t="s">
        <v>2371</v>
      </c>
    </row>
    <row r="16" spans="1:6">
      <c r="A16" s="94" t="s">
        <v>1875</v>
      </c>
      <c r="B16" s="94" t="s">
        <v>1876</v>
      </c>
      <c r="C16" s="94" t="s">
        <v>1877</v>
      </c>
      <c r="D16" s="94" t="s">
        <v>1878</v>
      </c>
      <c r="E16" s="94" t="str">
        <f t="shared" si="0"/>
        <v>iso4217:BMD</v>
      </c>
      <c r="F16" s="94" t="s">
        <v>2372</v>
      </c>
    </row>
    <row r="17" spans="1:6">
      <c r="A17" s="94" t="s">
        <v>1879</v>
      </c>
      <c r="B17" s="94" t="s">
        <v>1880</v>
      </c>
      <c r="C17" s="94" t="s">
        <v>1881</v>
      </c>
      <c r="D17" s="94" t="s">
        <v>1882</v>
      </c>
      <c r="E17" s="94" t="str">
        <f t="shared" si="0"/>
        <v>iso4217:BBD</v>
      </c>
      <c r="F17" s="94" t="s">
        <v>2373</v>
      </c>
    </row>
    <row r="18" spans="1:6">
      <c r="A18" s="94" t="s">
        <v>1883</v>
      </c>
      <c r="B18" s="94" t="s">
        <v>1884</v>
      </c>
      <c r="C18" s="94" t="s">
        <v>1885</v>
      </c>
      <c r="D18" s="94" t="s">
        <v>1886</v>
      </c>
      <c r="E18" s="94" t="str">
        <f t="shared" si="0"/>
        <v>iso4217:BYN</v>
      </c>
      <c r="F18" s="94" t="s">
        <v>2374</v>
      </c>
    </row>
    <row r="19" spans="1:6">
      <c r="A19" s="94" t="s">
        <v>1887</v>
      </c>
      <c r="B19" s="94" t="s">
        <v>1888</v>
      </c>
      <c r="C19" s="94" t="s">
        <v>1889</v>
      </c>
      <c r="D19" s="94" t="s">
        <v>1890</v>
      </c>
      <c r="E19" s="94" t="str">
        <f t="shared" si="0"/>
        <v>iso4217:BZD</v>
      </c>
      <c r="F19" s="94" t="s">
        <v>2375</v>
      </c>
    </row>
    <row r="20" spans="1:6">
      <c r="A20" s="94" t="s">
        <v>1891</v>
      </c>
      <c r="B20" s="94" t="s">
        <v>1892</v>
      </c>
      <c r="C20" s="94" t="s">
        <v>1893</v>
      </c>
      <c r="D20" s="94" t="s">
        <v>1894</v>
      </c>
      <c r="E20" s="94" t="str">
        <f t="shared" si="0"/>
        <v>iso4217:BND</v>
      </c>
      <c r="F20" s="94" t="s">
        <v>2376</v>
      </c>
    </row>
    <row r="21" spans="1:6">
      <c r="A21" s="94" t="s">
        <v>1895</v>
      </c>
      <c r="B21" s="94" t="s">
        <v>1896</v>
      </c>
      <c r="C21" s="94" t="s">
        <v>1897</v>
      </c>
      <c r="D21" s="94" t="s">
        <v>1898</v>
      </c>
      <c r="E21" s="94" t="str">
        <f t="shared" si="0"/>
        <v>iso4217:CRC</v>
      </c>
      <c r="F21" s="94" t="s">
        <v>2377</v>
      </c>
    </row>
    <row r="22" spans="1:6">
      <c r="A22" s="94" t="s">
        <v>1899</v>
      </c>
      <c r="B22" s="94" t="s">
        <v>1900</v>
      </c>
      <c r="C22" s="94" t="s">
        <v>1901</v>
      </c>
      <c r="D22" s="94" t="s">
        <v>1902</v>
      </c>
      <c r="E22" s="94" t="str">
        <f t="shared" si="0"/>
        <v>iso4217:NIO</v>
      </c>
      <c r="F22" s="94" t="s">
        <v>2378</v>
      </c>
    </row>
    <row r="23" spans="1:6">
      <c r="A23" s="94" t="s">
        <v>1903</v>
      </c>
      <c r="B23" s="94" t="s">
        <v>1904</v>
      </c>
      <c r="C23" s="94" t="s">
        <v>1905</v>
      </c>
      <c r="D23" s="94" t="s">
        <v>1906</v>
      </c>
      <c r="E23" s="94" t="str">
        <f t="shared" si="0"/>
        <v>iso4217:CAD</v>
      </c>
      <c r="F23" s="94" t="s">
        <v>2379</v>
      </c>
    </row>
    <row r="24" spans="1:6">
      <c r="A24" s="94" t="s">
        <v>1907</v>
      </c>
      <c r="B24" s="94" t="s">
        <v>1908</v>
      </c>
      <c r="C24" s="94" t="s">
        <v>1909</v>
      </c>
      <c r="D24" s="94" t="s">
        <v>1910</v>
      </c>
      <c r="E24" s="94" t="str">
        <f t="shared" si="0"/>
        <v>iso4217:KMF</v>
      </c>
      <c r="F24" s="94" t="s">
        <v>2380</v>
      </c>
    </row>
    <row r="25" spans="1:6">
      <c r="A25" s="94" t="s">
        <v>2356</v>
      </c>
      <c r="B25" s="94" t="s">
        <v>1911</v>
      </c>
      <c r="C25" s="94" t="s">
        <v>1912</v>
      </c>
      <c r="D25" s="94" t="s">
        <v>1913</v>
      </c>
      <c r="E25" s="94" t="str">
        <f t="shared" si="0"/>
        <v>iso4217:XAF</v>
      </c>
      <c r="F25" s="94" t="s">
        <v>2381</v>
      </c>
    </row>
    <row r="26" spans="1:6">
      <c r="A26" s="94" t="s">
        <v>2357</v>
      </c>
      <c r="B26" s="94" t="s">
        <v>1914</v>
      </c>
      <c r="C26" s="94" t="s">
        <v>1915</v>
      </c>
      <c r="D26" s="94" t="s">
        <v>1916</v>
      </c>
      <c r="E26" s="94" t="str">
        <f t="shared" si="0"/>
        <v>iso4217:XPF</v>
      </c>
      <c r="F26" s="94" t="s">
        <v>2382</v>
      </c>
    </row>
    <row r="27" spans="1:6">
      <c r="A27" s="94" t="s">
        <v>1917</v>
      </c>
      <c r="B27" s="94" t="s">
        <v>1918</v>
      </c>
      <c r="C27" s="94" t="s">
        <v>1919</v>
      </c>
      <c r="D27" s="94" t="s">
        <v>1920</v>
      </c>
      <c r="E27" s="94" t="str">
        <f t="shared" si="0"/>
        <v>iso4217:CLP</v>
      </c>
      <c r="F27" s="94" t="s">
        <v>2383</v>
      </c>
    </row>
    <row r="28" spans="1:6">
      <c r="A28" s="94" t="s">
        <v>1921</v>
      </c>
      <c r="B28" s="94" t="s">
        <v>1922</v>
      </c>
      <c r="C28" s="94" t="s">
        <v>1923</v>
      </c>
      <c r="D28" s="94" t="s">
        <v>1924</v>
      </c>
      <c r="E28" s="94" t="str">
        <f t="shared" si="0"/>
        <v>iso4217:COP</v>
      </c>
      <c r="F28" s="94" t="s">
        <v>2384</v>
      </c>
    </row>
    <row r="29" spans="1:6">
      <c r="A29" s="94" t="s">
        <v>1925</v>
      </c>
      <c r="B29" s="94" t="s">
        <v>1926</v>
      </c>
      <c r="C29" s="94" t="s">
        <v>1927</v>
      </c>
      <c r="D29" s="94" t="s">
        <v>1928</v>
      </c>
      <c r="E29" s="94" t="str">
        <f t="shared" si="0"/>
        <v>iso4217:KYD</v>
      </c>
      <c r="F29" s="94" t="s">
        <v>2385</v>
      </c>
    </row>
    <row r="30" spans="1:6">
      <c r="A30" s="94" t="s">
        <v>1929</v>
      </c>
      <c r="B30" s="94" t="s">
        <v>1930</v>
      </c>
      <c r="C30" s="94" t="s">
        <v>1931</v>
      </c>
      <c r="D30" s="94" t="s">
        <v>1932</v>
      </c>
      <c r="E30" s="94" t="str">
        <f t="shared" si="0"/>
        <v>iso4217:KHR</v>
      </c>
      <c r="F30" s="94" t="s">
        <v>2386</v>
      </c>
    </row>
    <row r="31" spans="1:6">
      <c r="A31" s="94" t="s">
        <v>1933</v>
      </c>
      <c r="B31" s="94" t="s">
        <v>1934</v>
      </c>
      <c r="C31" s="94" t="s">
        <v>1935</v>
      </c>
      <c r="D31" s="94" t="s">
        <v>1936</v>
      </c>
      <c r="E31" s="94" t="str">
        <f t="shared" si="0"/>
        <v>iso4217:CUP</v>
      </c>
      <c r="F31" s="94" t="s">
        <v>2387</v>
      </c>
    </row>
    <row r="32" spans="1:6">
      <c r="A32" s="94" t="s">
        <v>1937</v>
      </c>
      <c r="B32" s="94" t="s">
        <v>1938</v>
      </c>
      <c r="C32" s="94" t="s">
        <v>1939</v>
      </c>
      <c r="D32" s="94" t="s">
        <v>1939</v>
      </c>
      <c r="E32" s="94" t="str">
        <f t="shared" si="0"/>
        <v>iso4217:CZK</v>
      </c>
      <c r="F32" s="94" t="s">
        <v>2388</v>
      </c>
    </row>
    <row r="33" spans="1:6">
      <c r="A33" s="94" t="s">
        <v>1940</v>
      </c>
      <c r="B33" s="94" t="s">
        <v>1941</v>
      </c>
      <c r="C33" s="94" t="s">
        <v>1942</v>
      </c>
      <c r="D33" s="94" t="s">
        <v>1943</v>
      </c>
      <c r="E33" s="94" t="str">
        <f t="shared" si="0"/>
        <v>iso4217:CVE</v>
      </c>
      <c r="F33" s="94" t="s">
        <v>2389</v>
      </c>
    </row>
    <row r="34" spans="1:6">
      <c r="A34" s="94" t="s">
        <v>1944</v>
      </c>
      <c r="B34" s="94" t="s">
        <v>1945</v>
      </c>
      <c r="C34" s="94" t="s">
        <v>1946</v>
      </c>
      <c r="D34" s="94" t="s">
        <v>1947</v>
      </c>
      <c r="E34" s="94" t="str">
        <f t="shared" si="0"/>
        <v>iso4217:BAM</v>
      </c>
      <c r="F34" s="94" t="s">
        <v>2390</v>
      </c>
    </row>
    <row r="35" spans="1:6">
      <c r="A35" s="94" t="s">
        <v>1948</v>
      </c>
      <c r="B35" s="94" t="s">
        <v>1949</v>
      </c>
      <c r="C35" s="94" t="s">
        <v>1950</v>
      </c>
      <c r="D35" s="94" t="s">
        <v>1951</v>
      </c>
      <c r="E35" s="94" t="str">
        <f t="shared" si="0"/>
        <v>iso4217:GMD</v>
      </c>
      <c r="F35" s="94" t="s">
        <v>2391</v>
      </c>
    </row>
    <row r="36" spans="1:6">
      <c r="A36" s="94" t="s">
        <v>1952</v>
      </c>
      <c r="B36" s="94" t="s">
        <v>1953</v>
      </c>
      <c r="C36" s="94" t="s">
        <v>1954</v>
      </c>
      <c r="D36" s="94" t="s">
        <v>1955</v>
      </c>
      <c r="E36" s="94" t="str">
        <f t="shared" si="0"/>
        <v>iso4217:STN</v>
      </c>
      <c r="F36" s="94" t="s">
        <v>2392</v>
      </c>
    </row>
    <row r="37" spans="1:6">
      <c r="A37" s="94" t="s">
        <v>1956</v>
      </c>
      <c r="B37" s="94" t="s">
        <v>1957</v>
      </c>
      <c r="C37" s="94" t="s">
        <v>1958</v>
      </c>
      <c r="D37" s="94" t="s">
        <v>1959</v>
      </c>
      <c r="E37" s="94" t="str">
        <f t="shared" si="0"/>
        <v>iso4217:DJF</v>
      </c>
      <c r="F37" s="94" t="s">
        <v>2393</v>
      </c>
    </row>
    <row r="38" spans="1:6">
      <c r="A38" s="94" t="s">
        <v>1960</v>
      </c>
      <c r="B38" s="94" t="s">
        <v>1961</v>
      </c>
      <c r="C38" s="94" t="s">
        <v>1962</v>
      </c>
      <c r="D38" s="94" t="s">
        <v>1963</v>
      </c>
      <c r="E38" s="94" t="str">
        <f t="shared" si="0"/>
        <v>iso4217:MAD</v>
      </c>
      <c r="F38" s="94" t="s">
        <v>2394</v>
      </c>
    </row>
    <row r="39" spans="1:6">
      <c r="A39" s="94" t="s">
        <v>1964</v>
      </c>
      <c r="B39" s="94" t="s">
        <v>1965</v>
      </c>
      <c r="C39" s="94" t="s">
        <v>1966</v>
      </c>
      <c r="D39" s="94" t="s">
        <v>1967</v>
      </c>
      <c r="E39" s="94" t="str">
        <f t="shared" si="0"/>
        <v>iso4217:DKK</v>
      </c>
      <c r="F39" s="94" t="s">
        <v>2395</v>
      </c>
    </row>
    <row r="40" spans="1:6">
      <c r="A40" s="94" t="s">
        <v>1968</v>
      </c>
      <c r="B40" s="94" t="s">
        <v>1969</v>
      </c>
      <c r="C40" s="94" t="s">
        <v>1970</v>
      </c>
      <c r="D40" s="94" t="s">
        <v>1971</v>
      </c>
      <c r="E40" s="94" t="str">
        <f t="shared" si="0"/>
        <v>iso4217:EGP</v>
      </c>
      <c r="F40" s="94" t="s">
        <v>2396</v>
      </c>
    </row>
    <row r="41" spans="1:6">
      <c r="A41" s="94" t="s">
        <v>1972</v>
      </c>
      <c r="B41" s="94" t="s">
        <v>1973</v>
      </c>
      <c r="C41" s="94" t="s">
        <v>1974</v>
      </c>
      <c r="D41" s="94" t="s">
        <v>1975</v>
      </c>
      <c r="E41" s="94" t="str">
        <f t="shared" si="0"/>
        <v>iso4217:SZL</v>
      </c>
      <c r="F41" s="94" t="s">
        <v>2397</v>
      </c>
    </row>
    <row r="42" spans="1:6">
      <c r="A42" s="94" t="s">
        <v>1976</v>
      </c>
      <c r="B42" s="94" t="s">
        <v>1977</v>
      </c>
      <c r="C42" s="94" t="s">
        <v>1978</v>
      </c>
      <c r="D42" s="94" t="s">
        <v>1979</v>
      </c>
      <c r="E42" s="94" t="str">
        <f t="shared" si="0"/>
        <v>iso4217:XCD</v>
      </c>
      <c r="F42" s="94" t="s">
        <v>2398</v>
      </c>
    </row>
    <row r="43" spans="1:6">
      <c r="A43" s="94" t="s">
        <v>1980</v>
      </c>
      <c r="B43" s="94" t="s">
        <v>1981</v>
      </c>
      <c r="C43" s="94" t="s">
        <v>1982</v>
      </c>
      <c r="D43" s="94" t="s">
        <v>1982</v>
      </c>
      <c r="E43" s="94" t="str">
        <f t="shared" si="0"/>
        <v>iso4217:ETB</v>
      </c>
      <c r="F43" s="94" t="s">
        <v>2399</v>
      </c>
    </row>
    <row r="44" spans="1:6">
      <c r="A44" s="94" t="s">
        <v>1983</v>
      </c>
      <c r="B44" s="94" t="s">
        <v>1984</v>
      </c>
      <c r="C44" s="94" t="s">
        <v>1985</v>
      </c>
      <c r="D44" s="94" t="s">
        <v>1986</v>
      </c>
      <c r="E44" s="94" t="str">
        <f t="shared" si="0"/>
        <v>iso4217:GNF</v>
      </c>
      <c r="F44" s="94" t="s">
        <v>2400</v>
      </c>
    </row>
    <row r="45" spans="1:6">
      <c r="A45" s="94" t="s">
        <v>1987</v>
      </c>
      <c r="B45" s="94" t="s">
        <v>1988</v>
      </c>
      <c r="C45" s="94" t="s">
        <v>1989</v>
      </c>
      <c r="D45" s="94" t="s">
        <v>1990</v>
      </c>
      <c r="E45" s="94" t="str">
        <f t="shared" si="0"/>
        <v>iso4217:FJD</v>
      </c>
      <c r="F45" s="94" t="s">
        <v>2401</v>
      </c>
    </row>
    <row r="46" spans="1:6">
      <c r="A46" s="94" t="s">
        <v>1991</v>
      </c>
      <c r="B46" s="94" t="s">
        <v>1992</v>
      </c>
      <c r="C46" s="94" t="s">
        <v>1993</v>
      </c>
      <c r="D46" s="94" t="s">
        <v>1994</v>
      </c>
      <c r="E46" s="94" t="str">
        <f t="shared" si="0"/>
        <v>iso4217:BIF</v>
      </c>
      <c r="F46" s="94" t="s">
        <v>2402</v>
      </c>
    </row>
    <row r="47" spans="1:6">
      <c r="A47" s="94" t="s">
        <v>1995</v>
      </c>
      <c r="B47" s="94" t="s">
        <v>1996</v>
      </c>
      <c r="C47" s="94" t="s">
        <v>1997</v>
      </c>
      <c r="D47" s="94" t="s">
        <v>1998</v>
      </c>
      <c r="E47" s="94" t="str">
        <f t="shared" si="0"/>
        <v>iso4217:MGA</v>
      </c>
      <c r="F47" s="94" t="s">
        <v>2403</v>
      </c>
    </row>
    <row r="48" spans="1:6">
      <c r="A48" s="94" t="s">
        <v>1999</v>
      </c>
      <c r="B48" s="94" t="s">
        <v>2000</v>
      </c>
      <c r="C48" s="94" t="s">
        <v>2001</v>
      </c>
      <c r="D48" s="94" t="s">
        <v>2002</v>
      </c>
      <c r="E48" s="94" t="str">
        <f t="shared" si="0"/>
        <v>iso4217:FKP</v>
      </c>
      <c r="F48" s="94" t="s">
        <v>2404</v>
      </c>
    </row>
    <row r="49" spans="1:6">
      <c r="A49" s="94" t="s">
        <v>2003</v>
      </c>
      <c r="B49" s="94" t="s">
        <v>2004</v>
      </c>
      <c r="C49" s="94" t="s">
        <v>2005</v>
      </c>
      <c r="D49" s="94" t="s">
        <v>2006</v>
      </c>
      <c r="E49" s="94" t="str">
        <f t="shared" si="0"/>
        <v>iso4217:HUF</v>
      </c>
      <c r="F49" s="94" t="s">
        <v>2405</v>
      </c>
    </row>
    <row r="50" spans="1:6">
      <c r="A50" s="94" t="s">
        <v>2007</v>
      </c>
      <c r="B50" s="94" t="s">
        <v>2008</v>
      </c>
      <c r="C50" s="94" t="s">
        <v>2009</v>
      </c>
      <c r="D50" s="94" t="s">
        <v>2010</v>
      </c>
      <c r="E50" s="94" t="str">
        <f t="shared" si="0"/>
        <v>iso4217:HTG</v>
      </c>
      <c r="F50" s="94" t="s">
        <v>2406</v>
      </c>
    </row>
    <row r="51" spans="1:6">
      <c r="A51" s="94" t="s">
        <v>2011</v>
      </c>
      <c r="B51" s="94" t="s">
        <v>2012</v>
      </c>
      <c r="C51" s="94" t="s">
        <v>2013</v>
      </c>
      <c r="D51" s="94" t="s">
        <v>2014</v>
      </c>
      <c r="E51" s="94" t="str">
        <f t="shared" si="0"/>
        <v>iso4217:GYD</v>
      </c>
      <c r="F51" s="94" t="s">
        <v>2407</v>
      </c>
    </row>
    <row r="52" spans="1:6">
      <c r="A52" s="94" t="s">
        <v>2015</v>
      </c>
      <c r="B52" s="94" t="s">
        <v>2016</v>
      </c>
      <c r="C52" s="94" t="s">
        <v>2017</v>
      </c>
      <c r="D52" s="94" t="s">
        <v>2018</v>
      </c>
      <c r="E52" s="94" t="str">
        <f t="shared" si="0"/>
        <v>iso4217:GHS</v>
      </c>
      <c r="F52" s="94" t="s">
        <v>2408</v>
      </c>
    </row>
    <row r="53" spans="1:6">
      <c r="A53" s="94" t="s">
        <v>2019</v>
      </c>
      <c r="B53" s="94" t="s">
        <v>2020</v>
      </c>
      <c r="C53" s="94" t="s">
        <v>2021</v>
      </c>
      <c r="D53" s="94" t="s">
        <v>2022</v>
      </c>
      <c r="E53" s="94" t="str">
        <f t="shared" si="0"/>
        <v>iso4217:GIP</v>
      </c>
      <c r="F53" s="94" t="s">
        <v>2409</v>
      </c>
    </row>
    <row r="54" spans="1:6">
      <c r="A54" s="94" t="s">
        <v>2023</v>
      </c>
      <c r="B54" s="94" t="s">
        <v>2024</v>
      </c>
      <c r="C54" s="94" t="s">
        <v>1764</v>
      </c>
      <c r="D54" s="94" t="s">
        <v>2025</v>
      </c>
      <c r="E54" s="94" t="str">
        <f t="shared" si="0"/>
        <v>iso4217:HKD</v>
      </c>
      <c r="F54" s="94" t="s">
        <v>2500</v>
      </c>
    </row>
    <row r="55" spans="1:6">
      <c r="A55" s="94" t="s">
        <v>2026</v>
      </c>
      <c r="B55" s="94" t="s">
        <v>2027</v>
      </c>
      <c r="C55" s="94" t="s">
        <v>2028</v>
      </c>
      <c r="D55" s="94" t="s">
        <v>2028</v>
      </c>
      <c r="E55" s="94" t="str">
        <f t="shared" si="0"/>
        <v>iso4217:HRK</v>
      </c>
      <c r="F55" s="94" t="s">
        <v>2410</v>
      </c>
    </row>
    <row r="56" spans="1:6">
      <c r="A56" s="94" t="s">
        <v>2029</v>
      </c>
      <c r="B56" s="94" t="s">
        <v>2030</v>
      </c>
      <c r="C56" s="94" t="s">
        <v>2031</v>
      </c>
      <c r="D56" s="94" t="s">
        <v>2032</v>
      </c>
      <c r="E56" s="94" t="str">
        <f t="shared" si="0"/>
        <v>iso4217:ISK</v>
      </c>
      <c r="F56" s="94" t="s">
        <v>2411</v>
      </c>
    </row>
    <row r="57" spans="1:6">
      <c r="A57" s="94" t="s">
        <v>2033</v>
      </c>
      <c r="B57" s="94" t="s">
        <v>2034</v>
      </c>
      <c r="C57" s="94" t="s">
        <v>2035</v>
      </c>
      <c r="D57" s="94" t="s">
        <v>2036</v>
      </c>
      <c r="E57" s="94" t="str">
        <f t="shared" si="0"/>
        <v>iso4217:IQD</v>
      </c>
      <c r="F57" s="94" t="s">
        <v>2412</v>
      </c>
    </row>
    <row r="58" spans="1:6">
      <c r="A58" s="94" t="s">
        <v>2037</v>
      </c>
      <c r="B58" s="94" t="s">
        <v>2038</v>
      </c>
      <c r="C58" s="94" t="s">
        <v>2039</v>
      </c>
      <c r="D58" s="94" t="s">
        <v>2040</v>
      </c>
      <c r="E58" s="94" t="str">
        <f t="shared" si="0"/>
        <v>iso4217:JMD</v>
      </c>
      <c r="F58" s="94" t="s">
        <v>2413</v>
      </c>
    </row>
    <row r="59" spans="1:6">
      <c r="A59" s="94" t="s">
        <v>2041</v>
      </c>
      <c r="B59" s="94" t="s">
        <v>2042</v>
      </c>
      <c r="C59" s="94" t="s">
        <v>2043</v>
      </c>
      <c r="D59" s="94" t="s">
        <v>2044</v>
      </c>
      <c r="E59" s="94" t="str">
        <f t="shared" si="0"/>
        <v>iso4217:JOD</v>
      </c>
      <c r="F59" s="94" t="s">
        <v>2414</v>
      </c>
    </row>
    <row r="60" spans="1:6">
      <c r="A60" s="94" t="s">
        <v>2045</v>
      </c>
      <c r="B60" s="94" t="s">
        <v>2046</v>
      </c>
      <c r="C60" s="94" t="s">
        <v>2047</v>
      </c>
      <c r="D60" s="94" t="s">
        <v>2048</v>
      </c>
      <c r="E60" s="94" t="str">
        <f t="shared" si="0"/>
        <v>iso4217:PGK</v>
      </c>
      <c r="F60" s="94" t="s">
        <v>2415</v>
      </c>
    </row>
    <row r="61" spans="1:6">
      <c r="A61" s="94" t="s">
        <v>2049</v>
      </c>
      <c r="B61" s="94" t="s">
        <v>2050</v>
      </c>
      <c r="C61" s="94" t="s">
        <v>2051</v>
      </c>
      <c r="D61" s="94" t="s">
        <v>2052</v>
      </c>
      <c r="E61" s="94" t="str">
        <f t="shared" si="0"/>
        <v>iso4217:KWD</v>
      </c>
      <c r="F61" s="94" t="s">
        <v>2416</v>
      </c>
    </row>
    <row r="62" spans="1:6">
      <c r="A62" s="94" t="s">
        <v>2053</v>
      </c>
      <c r="B62" s="94" t="s">
        <v>2054</v>
      </c>
      <c r="C62" s="94" t="s">
        <v>2055</v>
      </c>
      <c r="D62" s="94" t="s">
        <v>2056</v>
      </c>
      <c r="E62" s="94" t="str">
        <f t="shared" si="0"/>
        <v>iso4217:LAK</v>
      </c>
      <c r="F62" s="94" t="s">
        <v>2417</v>
      </c>
    </row>
    <row r="63" spans="1:6">
      <c r="A63" s="94" t="s">
        <v>2057</v>
      </c>
      <c r="B63" s="94" t="s">
        <v>2058</v>
      </c>
      <c r="C63" s="94" t="s">
        <v>2059</v>
      </c>
      <c r="D63" s="94" t="s">
        <v>2060</v>
      </c>
      <c r="E63" s="94" t="str">
        <f t="shared" si="0"/>
        <v>iso4217:KES</v>
      </c>
      <c r="F63" s="94" t="s">
        <v>2418</v>
      </c>
    </row>
    <row r="64" spans="1:6">
      <c r="A64" s="94" t="s">
        <v>2061</v>
      </c>
      <c r="B64" s="94" t="s">
        <v>2062</v>
      </c>
      <c r="C64" s="94" t="s">
        <v>2063</v>
      </c>
      <c r="D64" s="94" t="s">
        <v>2064</v>
      </c>
      <c r="E64" s="94" t="str">
        <f t="shared" si="0"/>
        <v>iso4217:MWK</v>
      </c>
      <c r="F64" s="94" t="s">
        <v>2419</v>
      </c>
    </row>
    <row r="65" spans="1:6">
      <c r="A65" s="94" t="s">
        <v>2065</v>
      </c>
      <c r="B65" s="94" t="s">
        <v>2066</v>
      </c>
      <c r="C65" s="94" t="s">
        <v>2067</v>
      </c>
      <c r="D65" s="94" t="s">
        <v>2068</v>
      </c>
      <c r="E65" s="94" t="str">
        <f t="shared" si="0"/>
        <v>iso4217:MMK</v>
      </c>
      <c r="F65" s="94" t="s">
        <v>2420</v>
      </c>
    </row>
    <row r="66" spans="1:6">
      <c r="A66" s="94" t="s">
        <v>2069</v>
      </c>
      <c r="B66" s="94" t="s">
        <v>2070</v>
      </c>
      <c r="C66" s="94" t="s">
        <v>2071</v>
      </c>
      <c r="D66" s="94" t="s">
        <v>2072</v>
      </c>
      <c r="E66" s="94" t="str">
        <f t="shared" si="0"/>
        <v>iso4217:AOA</v>
      </c>
      <c r="F66" s="94" t="s">
        <v>2421</v>
      </c>
    </row>
    <row r="67" spans="1:6">
      <c r="A67" s="94" t="s">
        <v>2073</v>
      </c>
      <c r="B67" s="94" t="s">
        <v>2074</v>
      </c>
      <c r="C67" s="94" t="s">
        <v>2075</v>
      </c>
      <c r="D67" s="94" t="s">
        <v>2075</v>
      </c>
      <c r="E67" s="94" t="str">
        <f t="shared" ref="E67:E130" si="1">"iso4217:"&amp;C67</f>
        <v>iso4217:KZT</v>
      </c>
      <c r="F67" s="94" t="s">
        <v>2422</v>
      </c>
    </row>
    <row r="68" spans="1:6">
      <c r="A68" s="94" t="s">
        <v>2076</v>
      </c>
      <c r="B68" s="94" t="s">
        <v>2077</v>
      </c>
      <c r="C68" s="94" t="s">
        <v>2078</v>
      </c>
      <c r="D68" s="94" t="s">
        <v>2079</v>
      </c>
      <c r="E68" s="94" t="str">
        <f t="shared" si="1"/>
        <v>iso4217:HNL</v>
      </c>
      <c r="F68" s="94" t="s">
        <v>2423</v>
      </c>
    </row>
    <row r="69" spans="1:6">
      <c r="A69" s="94" t="s">
        <v>2080</v>
      </c>
      <c r="B69" s="94" t="s">
        <v>2081</v>
      </c>
      <c r="C69" s="94" t="s">
        <v>2082</v>
      </c>
      <c r="D69" s="94" t="s">
        <v>2083</v>
      </c>
      <c r="E69" s="94" t="str">
        <f t="shared" si="1"/>
        <v>iso4217:LBP</v>
      </c>
      <c r="F69" s="94" t="s">
        <v>2424</v>
      </c>
    </row>
    <row r="70" spans="1:6">
      <c r="A70" s="94" t="s">
        <v>2084</v>
      </c>
      <c r="B70" s="94" t="s">
        <v>2085</v>
      </c>
      <c r="C70" s="94" t="s">
        <v>2086</v>
      </c>
      <c r="D70" s="94" t="s">
        <v>2087</v>
      </c>
      <c r="E70" s="94" t="str">
        <f t="shared" si="1"/>
        <v>iso4217:LRD</v>
      </c>
      <c r="F70" s="94" t="s">
        <v>2425</v>
      </c>
    </row>
    <row r="71" spans="1:6">
      <c r="A71" s="94" t="s">
        <v>2088</v>
      </c>
      <c r="B71" s="94" t="s">
        <v>2089</v>
      </c>
      <c r="C71" s="94" t="s">
        <v>2090</v>
      </c>
      <c r="D71" s="94" t="s">
        <v>2091</v>
      </c>
      <c r="E71" s="94" t="str">
        <f t="shared" si="1"/>
        <v>iso4217:LYD</v>
      </c>
      <c r="F71" s="94" t="s">
        <v>2426</v>
      </c>
    </row>
    <row r="72" spans="1:6">
      <c r="A72" s="94" t="s">
        <v>2092</v>
      </c>
      <c r="B72" s="94" t="s">
        <v>2093</v>
      </c>
      <c r="C72" s="94" t="s">
        <v>2094</v>
      </c>
      <c r="D72" s="94" t="s">
        <v>2095</v>
      </c>
      <c r="E72" s="94" t="str">
        <f t="shared" si="1"/>
        <v>iso4217:RON</v>
      </c>
      <c r="F72" s="94" t="s">
        <v>2427</v>
      </c>
    </row>
    <row r="73" spans="1:6">
      <c r="A73" s="94" t="s">
        <v>2096</v>
      </c>
      <c r="B73" s="94" t="s">
        <v>2097</v>
      </c>
      <c r="C73" s="94" t="s">
        <v>2098</v>
      </c>
      <c r="D73" s="94" t="s">
        <v>2098</v>
      </c>
      <c r="E73" s="94" t="str">
        <f t="shared" si="1"/>
        <v>iso4217:SLL</v>
      </c>
      <c r="F73" s="94" t="s">
        <v>2428</v>
      </c>
    </row>
    <row r="74" spans="1:6">
      <c r="A74" s="94" t="s">
        <v>2099</v>
      </c>
      <c r="B74" s="94" t="s">
        <v>2100</v>
      </c>
      <c r="C74" s="94" t="s">
        <v>2101</v>
      </c>
      <c r="D74" s="94" t="s">
        <v>2102</v>
      </c>
      <c r="E74" s="94" t="str">
        <f t="shared" si="1"/>
        <v>iso4217:ALL</v>
      </c>
      <c r="F74" s="94" t="s">
        <v>2429</v>
      </c>
    </row>
    <row r="75" spans="1:6">
      <c r="A75" s="94" t="s">
        <v>2103</v>
      </c>
      <c r="B75" s="94" t="s">
        <v>2104</v>
      </c>
      <c r="C75" s="94" t="s">
        <v>2105</v>
      </c>
      <c r="D75" s="94" t="s">
        <v>2106</v>
      </c>
      <c r="E75" s="94" t="str">
        <f t="shared" si="1"/>
        <v>iso4217:BGN</v>
      </c>
      <c r="F75" s="94" t="s">
        <v>2430</v>
      </c>
    </row>
    <row r="76" spans="1:6">
      <c r="A76" s="94" t="s">
        <v>2107</v>
      </c>
      <c r="B76" s="94" t="s">
        <v>2108</v>
      </c>
      <c r="C76" s="94" t="s">
        <v>2109</v>
      </c>
      <c r="D76" s="94" t="s">
        <v>2110</v>
      </c>
      <c r="E76" s="94" t="str">
        <f t="shared" si="1"/>
        <v>iso4217:LSL</v>
      </c>
      <c r="F76" s="94" t="s">
        <v>2431</v>
      </c>
    </row>
    <row r="77" spans="1:6">
      <c r="A77" s="94" t="s">
        <v>2111</v>
      </c>
      <c r="B77" s="94" t="s">
        <v>2112</v>
      </c>
      <c r="C77" s="94" t="s">
        <v>2113</v>
      </c>
      <c r="D77" s="94" t="s">
        <v>2114</v>
      </c>
      <c r="E77" s="94" t="str">
        <f t="shared" si="1"/>
        <v>iso4217:MYR</v>
      </c>
      <c r="F77" s="94" t="s">
        <v>2432</v>
      </c>
    </row>
    <row r="78" spans="1:6">
      <c r="A78" s="94" t="s">
        <v>2115</v>
      </c>
      <c r="B78" s="94" t="s">
        <v>2116</v>
      </c>
      <c r="C78" s="94" t="s">
        <v>2117</v>
      </c>
      <c r="D78" s="94" t="s">
        <v>2118</v>
      </c>
      <c r="E78" s="94" t="str">
        <f t="shared" si="1"/>
        <v>iso4217:MUR</v>
      </c>
      <c r="F78" s="94" t="s">
        <v>2433</v>
      </c>
    </row>
    <row r="79" spans="1:6">
      <c r="A79" s="94" t="s">
        <v>2119</v>
      </c>
      <c r="B79" s="94" t="s">
        <v>2120</v>
      </c>
      <c r="C79" s="94" t="s">
        <v>2121</v>
      </c>
      <c r="D79" s="94" t="s">
        <v>2122</v>
      </c>
      <c r="E79" s="94" t="str">
        <f t="shared" si="1"/>
        <v>iso4217:MXN</v>
      </c>
      <c r="F79" s="94" t="s">
        <v>2434</v>
      </c>
    </row>
    <row r="80" spans="1:6">
      <c r="A80" s="94" t="s">
        <v>2123</v>
      </c>
      <c r="B80" s="94" t="s">
        <v>2124</v>
      </c>
      <c r="C80" s="94" t="s">
        <v>1997</v>
      </c>
      <c r="D80" s="94" t="s">
        <v>1997</v>
      </c>
      <c r="E80" s="94" t="str">
        <f t="shared" si="1"/>
        <v>iso4217:MGA</v>
      </c>
      <c r="F80" s="94" t="s">
        <v>2435</v>
      </c>
    </row>
    <row r="81" spans="1:6">
      <c r="A81" s="94" t="s">
        <v>2125</v>
      </c>
      <c r="B81" s="94" t="s">
        <v>2126</v>
      </c>
      <c r="C81" s="94" t="s">
        <v>2127</v>
      </c>
      <c r="D81" s="94" t="s">
        <v>2128</v>
      </c>
      <c r="E81" s="94" t="str">
        <f t="shared" si="1"/>
        <v>iso4217:MZN</v>
      </c>
      <c r="F81" s="94" t="s">
        <v>2436</v>
      </c>
    </row>
    <row r="82" spans="1:6">
      <c r="A82" s="94" t="s">
        <v>2129</v>
      </c>
      <c r="B82" s="94" t="s">
        <v>2130</v>
      </c>
      <c r="C82" s="94" t="s">
        <v>2131</v>
      </c>
      <c r="D82" s="94" t="s">
        <v>2132</v>
      </c>
      <c r="E82" s="94" t="str">
        <f t="shared" si="1"/>
        <v>iso4217:NAD</v>
      </c>
      <c r="F82" s="94" t="s">
        <v>2437</v>
      </c>
    </row>
    <row r="83" spans="1:6">
      <c r="A83" s="94" t="s">
        <v>2133</v>
      </c>
      <c r="B83" s="94" t="s">
        <v>2134</v>
      </c>
      <c r="C83" s="94" t="s">
        <v>2135</v>
      </c>
      <c r="D83" s="94" t="s">
        <v>2136</v>
      </c>
      <c r="E83" s="94" t="str">
        <f t="shared" si="1"/>
        <v>iso4217:NOK</v>
      </c>
      <c r="F83" s="94" t="s">
        <v>2438</v>
      </c>
    </row>
    <row r="84" spans="1:6">
      <c r="A84" s="94" t="s">
        <v>2137</v>
      </c>
      <c r="B84" s="94" t="s">
        <v>2138</v>
      </c>
      <c r="C84" s="94" t="s">
        <v>2139</v>
      </c>
      <c r="D84" s="94" t="s">
        <v>2140</v>
      </c>
      <c r="E84" s="94" t="str">
        <f t="shared" si="1"/>
        <v>iso4217:NPR</v>
      </c>
      <c r="F84" s="94" t="s">
        <v>2439</v>
      </c>
    </row>
    <row r="85" spans="1:6">
      <c r="A85" s="94" t="s">
        <v>2141</v>
      </c>
      <c r="B85" s="94" t="s">
        <v>2142</v>
      </c>
      <c r="C85" s="94" t="s">
        <v>2143</v>
      </c>
      <c r="D85" s="94" t="s">
        <v>2144</v>
      </c>
      <c r="E85" s="94" t="str">
        <f t="shared" si="1"/>
        <v>iso4217:ERN</v>
      </c>
      <c r="F85" s="94" t="s">
        <v>2440</v>
      </c>
    </row>
    <row r="86" spans="1:6">
      <c r="A86" s="94" t="s">
        <v>2145</v>
      </c>
      <c r="B86" s="94" t="s">
        <v>2146</v>
      </c>
      <c r="C86" s="94" t="s">
        <v>2147</v>
      </c>
      <c r="D86" s="94" t="s">
        <v>2148</v>
      </c>
      <c r="E86" s="94" t="str">
        <f t="shared" si="1"/>
        <v>iso4217:NGN</v>
      </c>
      <c r="F86" s="94" t="s">
        <v>2441</v>
      </c>
    </row>
    <row r="87" spans="1:6">
      <c r="A87" s="94" t="s">
        <v>2149</v>
      </c>
      <c r="B87" s="94" t="s">
        <v>2150</v>
      </c>
      <c r="C87" s="94" t="s">
        <v>2151</v>
      </c>
      <c r="D87" s="94" t="s">
        <v>2152</v>
      </c>
      <c r="E87" s="94" t="str">
        <f t="shared" si="1"/>
        <v>iso4217:ILS</v>
      </c>
      <c r="F87" s="94" t="s">
        <v>2442</v>
      </c>
    </row>
    <row r="88" spans="1:6">
      <c r="A88" s="94" t="s">
        <v>2153</v>
      </c>
      <c r="B88" s="94" t="s">
        <v>2154</v>
      </c>
      <c r="C88" s="94" t="s">
        <v>2155</v>
      </c>
      <c r="D88" s="94" t="s">
        <v>2156</v>
      </c>
      <c r="E88" s="94" t="str">
        <f t="shared" si="1"/>
        <v>iso4217:TWD</v>
      </c>
      <c r="F88" s="94" t="s">
        <v>2443</v>
      </c>
    </row>
    <row r="89" spans="1:6">
      <c r="A89" s="94" t="s">
        <v>2157</v>
      </c>
      <c r="B89" s="94" t="s">
        <v>2158</v>
      </c>
      <c r="C89" s="94" t="s">
        <v>2159</v>
      </c>
      <c r="D89" s="94" t="s">
        <v>2160</v>
      </c>
      <c r="E89" s="94" t="str">
        <f t="shared" si="1"/>
        <v>iso4217:BTN</v>
      </c>
      <c r="F89" s="94" t="s">
        <v>2444</v>
      </c>
    </row>
    <row r="90" spans="1:6">
      <c r="A90" s="94" t="s">
        <v>2161</v>
      </c>
      <c r="B90" s="94" t="s">
        <v>2162</v>
      </c>
      <c r="C90" s="94" t="s">
        <v>2163</v>
      </c>
      <c r="D90" s="94" t="s">
        <v>2164</v>
      </c>
      <c r="E90" s="94" t="str">
        <f t="shared" si="1"/>
        <v>iso4217:NZD</v>
      </c>
      <c r="F90" s="94" t="s">
        <v>2445</v>
      </c>
    </row>
    <row r="91" spans="1:6">
      <c r="A91" s="94" t="s">
        <v>2165</v>
      </c>
      <c r="B91" s="94" t="s">
        <v>2166</v>
      </c>
      <c r="C91" s="94" t="s">
        <v>2167</v>
      </c>
      <c r="D91" s="94" t="s">
        <v>2167</v>
      </c>
      <c r="E91" s="94" t="str">
        <f t="shared" si="1"/>
        <v>iso4217:MOP</v>
      </c>
      <c r="F91" s="94" t="s">
        <v>2446</v>
      </c>
    </row>
    <row r="92" spans="1:6">
      <c r="A92" s="94" t="s">
        <v>2168</v>
      </c>
      <c r="B92" s="94" t="s">
        <v>2169</v>
      </c>
      <c r="C92" s="94" t="s">
        <v>2170</v>
      </c>
      <c r="D92" s="94" t="s">
        <v>2170</v>
      </c>
      <c r="E92" s="94" t="str">
        <f t="shared" si="1"/>
        <v>iso4217:PAB</v>
      </c>
      <c r="F92" s="94" t="s">
        <v>2447</v>
      </c>
    </row>
    <row r="93" spans="1:6">
      <c r="A93" s="94" t="s">
        <v>2171</v>
      </c>
      <c r="B93" s="94" t="s">
        <v>2172</v>
      </c>
      <c r="C93" s="94" t="s">
        <v>2173</v>
      </c>
      <c r="D93" s="94" t="s">
        <v>2174</v>
      </c>
      <c r="E93" s="94" t="str">
        <f t="shared" si="1"/>
        <v>iso4217:PKR</v>
      </c>
      <c r="F93" s="94" t="s">
        <v>2448</v>
      </c>
    </row>
    <row r="94" spans="1:6">
      <c r="A94" s="94" t="s">
        <v>2175</v>
      </c>
      <c r="B94" s="94" t="s">
        <v>2176</v>
      </c>
      <c r="C94" s="94" t="s">
        <v>2177</v>
      </c>
      <c r="D94" s="94" t="s">
        <v>2178</v>
      </c>
      <c r="E94" s="94" t="str">
        <f t="shared" si="1"/>
        <v>iso4217:PHP</v>
      </c>
      <c r="F94" s="94" t="s">
        <v>2449</v>
      </c>
    </row>
    <row r="95" spans="1:6">
      <c r="A95" s="94" t="s">
        <v>2179</v>
      </c>
      <c r="B95" s="94" t="s">
        <v>2180</v>
      </c>
      <c r="C95" s="94" t="s">
        <v>2181</v>
      </c>
      <c r="D95" s="94" t="s">
        <v>2182</v>
      </c>
      <c r="E95" s="94" t="str">
        <f t="shared" si="1"/>
        <v>iso4217:BWP</v>
      </c>
      <c r="F95" s="94" t="s">
        <v>2450</v>
      </c>
    </row>
    <row r="96" spans="1:6">
      <c r="A96" s="94" t="s">
        <v>2183</v>
      </c>
      <c r="B96" s="94" t="s">
        <v>2184</v>
      </c>
      <c r="C96" s="94" t="s">
        <v>2185</v>
      </c>
      <c r="D96" s="94" t="s">
        <v>2186</v>
      </c>
      <c r="E96" s="94" t="str">
        <f t="shared" si="1"/>
        <v>iso4217:GTQ</v>
      </c>
      <c r="F96" s="94" t="s">
        <v>2451</v>
      </c>
    </row>
    <row r="97" spans="1:6">
      <c r="A97" s="94" t="s">
        <v>2187</v>
      </c>
      <c r="B97" s="94" t="s">
        <v>2188</v>
      </c>
      <c r="C97" s="94" t="s">
        <v>2189</v>
      </c>
      <c r="D97" s="94" t="s">
        <v>2190</v>
      </c>
      <c r="E97" s="94" t="str">
        <f t="shared" si="1"/>
        <v>iso4217:QAR</v>
      </c>
      <c r="F97" s="94" t="s">
        <v>2452</v>
      </c>
    </row>
    <row r="98" spans="1:6">
      <c r="A98" s="94" t="s">
        <v>2191</v>
      </c>
      <c r="B98" s="94" t="s">
        <v>2192</v>
      </c>
      <c r="C98" s="94" t="s">
        <v>2193</v>
      </c>
      <c r="D98" s="94" t="s">
        <v>2194</v>
      </c>
      <c r="E98" s="94" t="str">
        <f t="shared" si="1"/>
        <v>iso4217:BRL</v>
      </c>
      <c r="F98" s="94" t="s">
        <v>2453</v>
      </c>
    </row>
    <row r="99" spans="1:6">
      <c r="A99" s="94" t="s">
        <v>2195</v>
      </c>
      <c r="B99" s="94" t="s">
        <v>2196</v>
      </c>
      <c r="C99" s="94" t="s">
        <v>2197</v>
      </c>
      <c r="D99" s="94" t="s">
        <v>2198</v>
      </c>
      <c r="E99" s="94" t="str">
        <f t="shared" si="1"/>
        <v>iso4217:DOP</v>
      </c>
      <c r="F99" s="94" t="s">
        <v>2454</v>
      </c>
    </row>
    <row r="100" spans="1:6">
      <c r="A100" s="94" t="s">
        <v>2199</v>
      </c>
      <c r="B100" s="94" t="s">
        <v>2200</v>
      </c>
      <c r="C100" s="94" t="s">
        <v>2201</v>
      </c>
      <c r="D100" s="94" t="s">
        <v>2202</v>
      </c>
      <c r="E100" s="94" t="str">
        <f t="shared" si="1"/>
        <v>iso4217:MVR</v>
      </c>
      <c r="F100" s="94" t="s">
        <v>2455</v>
      </c>
    </row>
    <row r="101" spans="1:6">
      <c r="A101" s="94" t="s">
        <v>2203</v>
      </c>
      <c r="B101" s="94" t="s">
        <v>2204</v>
      </c>
      <c r="C101" s="94" t="s">
        <v>2205</v>
      </c>
      <c r="D101" s="94" t="s">
        <v>2205</v>
      </c>
      <c r="E101" s="94" t="str">
        <f t="shared" si="1"/>
        <v>iso4217:RWF</v>
      </c>
      <c r="F101" s="94" t="s">
        <v>2456</v>
      </c>
    </row>
    <row r="102" spans="1:6">
      <c r="A102" s="94" t="s">
        <v>2206</v>
      </c>
      <c r="B102" s="94" t="s">
        <v>2207</v>
      </c>
      <c r="C102" s="94" t="s">
        <v>1931</v>
      </c>
      <c r="D102" s="94" t="s">
        <v>2208</v>
      </c>
      <c r="E102" s="94" t="str">
        <f t="shared" si="1"/>
        <v>iso4217:KHR</v>
      </c>
      <c r="F102" s="94" t="s">
        <v>2457</v>
      </c>
    </row>
    <row r="103" spans="1:6">
      <c r="A103" s="94" t="s">
        <v>2209</v>
      </c>
      <c r="B103" s="94" t="s">
        <v>2210</v>
      </c>
      <c r="C103" s="94" t="s">
        <v>2211</v>
      </c>
      <c r="D103" s="94" t="s">
        <v>2212</v>
      </c>
      <c r="E103" s="94" t="str">
        <f t="shared" si="1"/>
        <v>iso4217:IRR</v>
      </c>
      <c r="F103" s="94" t="s">
        <v>2458</v>
      </c>
    </row>
    <row r="104" spans="1:6">
      <c r="A104" s="94" t="s">
        <v>2213</v>
      </c>
      <c r="B104" s="94" t="s">
        <v>2214</v>
      </c>
      <c r="C104" s="94" t="s">
        <v>2215</v>
      </c>
      <c r="D104" s="94" t="s">
        <v>2216</v>
      </c>
      <c r="E104" s="94" t="str">
        <f t="shared" si="1"/>
        <v>iso4217:CNY</v>
      </c>
      <c r="F104" s="94" t="s">
        <v>2459</v>
      </c>
    </row>
    <row r="105" spans="1:6">
      <c r="A105" s="94" t="s">
        <v>2217</v>
      </c>
      <c r="B105" s="94" t="s">
        <v>2218</v>
      </c>
      <c r="C105" s="94" t="s">
        <v>2219</v>
      </c>
      <c r="D105" s="94" t="s">
        <v>2220</v>
      </c>
      <c r="E105" s="94" t="str">
        <f t="shared" si="1"/>
        <v>iso4217:OMR</v>
      </c>
      <c r="F105" s="94" t="s">
        <v>2460</v>
      </c>
    </row>
    <row r="106" spans="1:6">
      <c r="A106" s="94" t="s">
        <v>2221</v>
      </c>
      <c r="B106" s="94" t="s">
        <v>2222</v>
      </c>
      <c r="C106" s="94" t="s">
        <v>2223</v>
      </c>
      <c r="D106" s="94" t="s">
        <v>2224</v>
      </c>
      <c r="E106" s="94" t="str">
        <f t="shared" si="1"/>
        <v>iso4217:INR</v>
      </c>
      <c r="F106" s="94" t="s">
        <v>2461</v>
      </c>
    </row>
    <row r="107" spans="1:6">
      <c r="A107" s="94" t="s">
        <v>2225</v>
      </c>
      <c r="B107" s="94" t="s">
        <v>2226</v>
      </c>
      <c r="C107" s="94" t="s">
        <v>2227</v>
      </c>
      <c r="D107" s="94" t="s">
        <v>2228</v>
      </c>
      <c r="E107" s="94" t="str">
        <f t="shared" si="1"/>
        <v>iso4217:IDR</v>
      </c>
      <c r="F107" s="94" t="s">
        <v>2462</v>
      </c>
    </row>
    <row r="108" spans="1:6">
      <c r="A108" s="94" t="s">
        <v>2229</v>
      </c>
      <c r="B108" s="94" t="s">
        <v>2230</v>
      </c>
      <c r="C108" s="94" t="s">
        <v>2231</v>
      </c>
      <c r="D108" s="94" t="s">
        <v>2232</v>
      </c>
      <c r="E108" s="94" t="str">
        <f t="shared" si="1"/>
        <v>iso4217:RUB</v>
      </c>
      <c r="F108" s="94" t="s">
        <v>2463</v>
      </c>
    </row>
    <row r="109" spans="1:6">
      <c r="A109" s="94" t="s">
        <v>2233</v>
      </c>
      <c r="B109" s="94" t="s">
        <v>2234</v>
      </c>
      <c r="C109" s="94" t="s">
        <v>2235</v>
      </c>
      <c r="D109" s="94" t="s">
        <v>2236</v>
      </c>
      <c r="E109" s="94" t="str">
        <f t="shared" si="1"/>
        <v>iso4217:SRD</v>
      </c>
      <c r="F109" s="94" t="s">
        <v>2464</v>
      </c>
    </row>
    <row r="110" spans="1:6">
      <c r="A110" s="94" t="s">
        <v>2237</v>
      </c>
      <c r="B110" s="94" t="s">
        <v>2238</v>
      </c>
      <c r="C110" s="94" t="s">
        <v>2239</v>
      </c>
      <c r="D110" s="94" t="s">
        <v>2240</v>
      </c>
      <c r="E110" s="94" t="str">
        <f t="shared" si="1"/>
        <v>iso4217:SEK</v>
      </c>
      <c r="F110" s="94" t="s">
        <v>2465</v>
      </c>
    </row>
    <row r="111" spans="1:6">
      <c r="A111" s="94" t="s">
        <v>2241</v>
      </c>
      <c r="B111" s="94" t="s">
        <v>2242</v>
      </c>
      <c r="C111" s="94" t="s">
        <v>2243</v>
      </c>
      <c r="D111" s="94" t="s">
        <v>2244</v>
      </c>
      <c r="E111" s="94" t="str">
        <f t="shared" si="1"/>
        <v>iso4217:LKR</v>
      </c>
      <c r="F111" s="94" t="s">
        <v>2466</v>
      </c>
    </row>
    <row r="112" spans="1:6">
      <c r="A112" s="94" t="s">
        <v>2245</v>
      </c>
      <c r="B112" s="94" t="s">
        <v>2246</v>
      </c>
      <c r="C112" s="94" t="s">
        <v>2247</v>
      </c>
      <c r="D112" s="94" t="s">
        <v>2248</v>
      </c>
      <c r="E112" s="94" t="str">
        <f t="shared" si="1"/>
        <v>iso4217:PEN</v>
      </c>
      <c r="F112" s="94" t="s">
        <v>2467</v>
      </c>
    </row>
    <row r="113" spans="1:6">
      <c r="A113" s="94" t="s">
        <v>2249</v>
      </c>
      <c r="B113" s="94" t="s">
        <v>2250</v>
      </c>
      <c r="C113" s="94" t="s">
        <v>2251</v>
      </c>
      <c r="D113" s="94" t="s">
        <v>2252</v>
      </c>
      <c r="E113" s="94" t="str">
        <f t="shared" si="1"/>
        <v>iso4217:SYP</v>
      </c>
      <c r="F113" s="94" t="s">
        <v>2468</v>
      </c>
    </row>
    <row r="114" spans="1:6">
      <c r="A114" s="94" t="s">
        <v>2253</v>
      </c>
      <c r="B114" s="94" t="s">
        <v>2254</v>
      </c>
      <c r="C114" s="94" t="s">
        <v>2255</v>
      </c>
      <c r="D114" s="94" t="s">
        <v>2256</v>
      </c>
      <c r="E114" s="94" t="str">
        <f t="shared" si="1"/>
        <v>iso4217:SAR</v>
      </c>
      <c r="F114" s="94" t="s">
        <v>2469</v>
      </c>
    </row>
    <row r="115" spans="1:6">
      <c r="A115" s="94" t="s">
        <v>2257</v>
      </c>
      <c r="B115" s="94" t="s">
        <v>2258</v>
      </c>
      <c r="C115" s="94" t="s">
        <v>2259</v>
      </c>
      <c r="D115" s="94" t="s">
        <v>2260</v>
      </c>
      <c r="E115" s="94" t="str">
        <f t="shared" si="1"/>
        <v>iso4217:ZAR</v>
      </c>
      <c r="F115" s="94" t="s">
        <v>2470</v>
      </c>
    </row>
    <row r="116" spans="1:6">
      <c r="A116" s="94" t="s">
        <v>2261</v>
      </c>
      <c r="B116" s="94" t="s">
        <v>2262</v>
      </c>
      <c r="C116" s="94" t="s">
        <v>2263</v>
      </c>
      <c r="D116" s="94" t="s">
        <v>2264</v>
      </c>
      <c r="E116" s="94" t="str">
        <f t="shared" si="1"/>
        <v>iso4217:CHF</v>
      </c>
      <c r="F116" s="94" t="s">
        <v>2471</v>
      </c>
    </row>
    <row r="117" spans="1:6">
      <c r="A117" s="94" t="s">
        <v>2265</v>
      </c>
      <c r="B117" s="94" t="s">
        <v>2266</v>
      </c>
      <c r="C117" s="94" t="s">
        <v>2267</v>
      </c>
      <c r="D117" s="94" t="s">
        <v>2268</v>
      </c>
      <c r="E117" s="94" t="str">
        <f t="shared" si="1"/>
        <v>iso4217:SBD</v>
      </c>
      <c r="F117" s="94" t="s">
        <v>2472</v>
      </c>
    </row>
    <row r="118" spans="1:6">
      <c r="A118" s="94" t="s">
        <v>2269</v>
      </c>
      <c r="B118" s="94" t="s">
        <v>2270</v>
      </c>
      <c r="C118" s="94" t="s">
        <v>2271</v>
      </c>
      <c r="D118" s="94" t="s">
        <v>2272</v>
      </c>
      <c r="E118" s="94" t="str">
        <f t="shared" si="1"/>
        <v>iso4217:SGD</v>
      </c>
      <c r="F118" s="94" t="s">
        <v>2473</v>
      </c>
    </row>
    <row r="119" spans="1:6">
      <c r="A119" s="94" t="s">
        <v>2273</v>
      </c>
      <c r="B119" s="94" t="s">
        <v>2274</v>
      </c>
      <c r="C119" s="94" t="s">
        <v>2275</v>
      </c>
      <c r="D119" s="94" t="s">
        <v>2275</v>
      </c>
      <c r="E119" s="94" t="str">
        <f t="shared" si="1"/>
        <v>iso4217:SCR</v>
      </c>
      <c r="F119" s="94" t="s">
        <v>2474</v>
      </c>
    </row>
    <row r="120" spans="1:6">
      <c r="A120" s="94" t="s">
        <v>2276</v>
      </c>
      <c r="B120" s="94" t="s">
        <v>2277</v>
      </c>
      <c r="C120" s="94" t="s">
        <v>2278</v>
      </c>
      <c r="D120" s="94" t="s">
        <v>2279</v>
      </c>
      <c r="E120" s="94" t="str">
        <f t="shared" si="1"/>
        <v>iso4217:SOS</v>
      </c>
      <c r="F120" s="94" t="s">
        <v>2475</v>
      </c>
    </row>
    <row r="121" spans="1:6">
      <c r="A121" s="94" t="s">
        <v>2280</v>
      </c>
      <c r="B121" s="94" t="s">
        <v>2281</v>
      </c>
      <c r="C121" s="94" t="s">
        <v>2282</v>
      </c>
      <c r="D121" s="94" t="s">
        <v>2283</v>
      </c>
      <c r="E121" s="94" t="str">
        <f t="shared" si="1"/>
        <v>iso4217:SHP</v>
      </c>
      <c r="F121" s="94" t="s">
        <v>2476</v>
      </c>
    </row>
    <row r="122" spans="1:6">
      <c r="A122" s="94" t="s">
        <v>2284</v>
      </c>
      <c r="B122" s="94" t="s">
        <v>2285</v>
      </c>
      <c r="C122" s="94" t="s">
        <v>2286</v>
      </c>
      <c r="D122" s="94" t="s">
        <v>2287</v>
      </c>
      <c r="E122" s="94" t="str">
        <f t="shared" si="1"/>
        <v>iso4217:TND</v>
      </c>
      <c r="F122" s="94" t="s">
        <v>2477</v>
      </c>
    </row>
    <row r="123" spans="1:6">
      <c r="A123" s="94" t="s">
        <v>2288</v>
      </c>
      <c r="B123" s="94" t="s">
        <v>2289</v>
      </c>
      <c r="C123" s="94" t="s">
        <v>2290</v>
      </c>
      <c r="D123" s="94" t="s">
        <v>2291</v>
      </c>
      <c r="E123" s="94" t="str">
        <f t="shared" si="1"/>
        <v>iso4217:BDT</v>
      </c>
      <c r="F123" s="94" t="s">
        <v>2478</v>
      </c>
    </row>
    <row r="124" spans="1:6">
      <c r="A124" s="94" t="s">
        <v>2292</v>
      </c>
      <c r="B124" s="94" t="s">
        <v>2293</v>
      </c>
      <c r="C124" s="94" t="s">
        <v>2294</v>
      </c>
      <c r="D124" s="94" t="s">
        <v>2295</v>
      </c>
      <c r="E124" s="94" t="str">
        <f t="shared" si="1"/>
        <v>iso4217:TZS</v>
      </c>
      <c r="F124" s="94" t="s">
        <v>2479</v>
      </c>
    </row>
    <row r="125" spans="1:6">
      <c r="A125" s="94" t="s">
        <v>2296</v>
      </c>
      <c r="B125" s="94" t="s">
        <v>2297</v>
      </c>
      <c r="C125" s="94" t="s">
        <v>2298</v>
      </c>
      <c r="D125" s="94" t="s">
        <v>2299</v>
      </c>
      <c r="E125" s="94" t="str">
        <f t="shared" si="1"/>
        <v>iso4217:UGX</v>
      </c>
      <c r="F125" s="94" t="s">
        <v>2480</v>
      </c>
    </row>
    <row r="126" spans="1:6">
      <c r="A126" s="94" t="s">
        <v>2300</v>
      </c>
      <c r="B126" s="94" t="s">
        <v>2301</v>
      </c>
      <c r="C126" s="94" t="s">
        <v>2302</v>
      </c>
      <c r="D126" s="94" t="s">
        <v>2302</v>
      </c>
      <c r="E126" s="94" t="str">
        <f t="shared" si="1"/>
        <v>iso4217:UAH</v>
      </c>
      <c r="F126" s="94" t="s">
        <v>2481</v>
      </c>
    </row>
    <row r="127" spans="1:6">
      <c r="A127" s="94" t="s">
        <v>2303</v>
      </c>
      <c r="B127" s="94" t="s">
        <v>2304</v>
      </c>
      <c r="C127" s="94" t="s">
        <v>2305</v>
      </c>
      <c r="D127" s="94" t="s">
        <v>2306</v>
      </c>
      <c r="E127" s="94" t="str">
        <f t="shared" si="1"/>
        <v>iso4217:UYU</v>
      </c>
      <c r="F127" s="94" t="s">
        <v>2482</v>
      </c>
    </row>
    <row r="128" spans="1:6">
      <c r="A128" s="94" t="s">
        <v>2307</v>
      </c>
      <c r="B128" s="94" t="s">
        <v>2308</v>
      </c>
      <c r="C128" s="94" t="s">
        <v>2309</v>
      </c>
      <c r="D128" s="94" t="s">
        <v>2310</v>
      </c>
      <c r="E128" s="94" t="str">
        <f t="shared" si="1"/>
        <v>iso4217:MRU</v>
      </c>
      <c r="F128" s="94" t="s">
        <v>2483</v>
      </c>
    </row>
    <row r="129" spans="1:6">
      <c r="A129" s="94" t="s">
        <v>2311</v>
      </c>
      <c r="B129" s="94" t="s">
        <v>2312</v>
      </c>
      <c r="C129" s="94" t="s">
        <v>2313</v>
      </c>
      <c r="D129" s="94" t="s">
        <v>2314</v>
      </c>
      <c r="E129" s="94" t="str">
        <f t="shared" si="1"/>
        <v>iso4217:VEF</v>
      </c>
      <c r="F129" s="94" t="s">
        <v>2484</v>
      </c>
    </row>
    <row r="130" spans="1:6">
      <c r="A130" s="94" t="s">
        <v>2315</v>
      </c>
      <c r="B130" s="94" t="s">
        <v>2316</v>
      </c>
      <c r="C130" s="94" t="s">
        <v>2317</v>
      </c>
      <c r="D130" s="94" t="s">
        <v>2317</v>
      </c>
      <c r="E130" s="94" t="str">
        <f t="shared" si="1"/>
        <v>iso4217:VND</v>
      </c>
      <c r="F130" s="94" t="s">
        <v>2485</v>
      </c>
    </row>
    <row r="131" spans="1:6">
      <c r="A131" s="94" t="s">
        <v>2318</v>
      </c>
      <c r="B131" s="94" t="s">
        <v>2319</v>
      </c>
      <c r="C131" s="94" t="s">
        <v>2320</v>
      </c>
      <c r="D131" s="94" t="s">
        <v>2321</v>
      </c>
      <c r="E131" s="94" t="str">
        <f t="shared" ref="E131:E139" si="2">"iso4217:"&amp;C131</f>
        <v>iso4217:KPW</v>
      </c>
      <c r="F131" s="94" t="s">
        <v>2486</v>
      </c>
    </row>
    <row r="132" spans="1:6">
      <c r="A132" s="94" t="s">
        <v>2322</v>
      </c>
      <c r="B132" s="94" t="s">
        <v>2323</v>
      </c>
      <c r="C132" s="94" t="s">
        <v>2324</v>
      </c>
      <c r="D132" s="94" t="s">
        <v>2325</v>
      </c>
      <c r="E132" s="94" t="str">
        <f t="shared" si="2"/>
        <v>iso4217:KRW</v>
      </c>
      <c r="F132" s="94" t="s">
        <v>2487</v>
      </c>
    </row>
    <row r="133" spans="1:6">
      <c r="A133" s="94" t="s">
        <v>2326</v>
      </c>
      <c r="B133" s="94" t="s">
        <v>2327</v>
      </c>
      <c r="C133" s="94" t="s">
        <v>2328</v>
      </c>
      <c r="D133" s="94" t="s">
        <v>2329</v>
      </c>
      <c r="E133" s="94" t="str">
        <f t="shared" si="2"/>
        <v>iso4217:WST</v>
      </c>
      <c r="F133" s="94" t="s">
        <v>2488</v>
      </c>
    </row>
    <row r="134" spans="1:6">
      <c r="A134" s="94" t="s">
        <v>2330</v>
      </c>
      <c r="B134" s="94" t="s">
        <v>2331</v>
      </c>
      <c r="C134" s="94" t="s">
        <v>2332</v>
      </c>
      <c r="D134" s="94" t="s">
        <v>2333</v>
      </c>
      <c r="E134" s="94" t="str">
        <f t="shared" si="2"/>
        <v>iso4217:JPY</v>
      </c>
      <c r="F134" s="94" t="s">
        <v>2489</v>
      </c>
    </row>
    <row r="135" spans="1:6">
      <c r="A135" s="94" t="s">
        <v>2334</v>
      </c>
      <c r="B135" s="94" t="s">
        <v>2335</v>
      </c>
      <c r="C135" s="94" t="s">
        <v>2336</v>
      </c>
      <c r="D135" s="94" t="s">
        <v>2337</v>
      </c>
      <c r="E135" s="94" t="str">
        <f t="shared" si="2"/>
        <v>iso4217:YER</v>
      </c>
      <c r="F135" s="94" t="s">
        <v>2490</v>
      </c>
    </row>
    <row r="136" spans="1:6">
      <c r="A136" s="94" t="s">
        <v>2338</v>
      </c>
      <c r="B136" s="94" t="s">
        <v>2339</v>
      </c>
      <c r="C136" s="94" t="s">
        <v>2340</v>
      </c>
      <c r="D136" s="94" t="s">
        <v>2340</v>
      </c>
      <c r="E136" s="94" t="str">
        <f t="shared" si="2"/>
        <v>iso4217:CDF</v>
      </c>
      <c r="F136" s="94" t="s">
        <v>2491</v>
      </c>
    </row>
    <row r="137" spans="1:6">
      <c r="A137" s="94" t="s">
        <v>2341</v>
      </c>
      <c r="B137" s="94" t="s">
        <v>2342</v>
      </c>
      <c r="C137" s="94" t="s">
        <v>2343</v>
      </c>
      <c r="D137" s="94" t="s">
        <v>2344</v>
      </c>
      <c r="E137" s="94" t="str">
        <f t="shared" si="2"/>
        <v>iso4217:ZWD</v>
      </c>
      <c r="F137" s="94" t="s">
        <v>2492</v>
      </c>
    </row>
    <row r="138" spans="1:6">
      <c r="A138" s="94" t="s">
        <v>2345</v>
      </c>
      <c r="B138" s="94" t="s">
        <v>2346</v>
      </c>
      <c r="C138" s="94" t="s">
        <v>2347</v>
      </c>
      <c r="D138" s="94" t="s">
        <v>2348</v>
      </c>
      <c r="E138" s="94" t="str">
        <f t="shared" si="2"/>
        <v>iso4217:ZMW</v>
      </c>
      <c r="F138" s="94" t="s">
        <v>2493</v>
      </c>
    </row>
    <row r="139" spans="1:6">
      <c r="A139" s="94" t="s">
        <v>2349</v>
      </c>
      <c r="B139" s="94" t="s">
        <v>2350</v>
      </c>
      <c r="C139" s="94" t="s">
        <v>2351</v>
      </c>
      <c r="D139" s="94" t="s">
        <v>2352</v>
      </c>
      <c r="E139" s="94" t="str">
        <f t="shared" si="2"/>
        <v>iso4217:PLN</v>
      </c>
      <c r="F139" s="94" t="s">
        <v>2494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33"/>
  <sheetViews>
    <sheetView topLeftCell="A3" workbookViewId="0">
      <selection activeCell="D5" sqref="D5:D11"/>
    </sheetView>
  </sheetViews>
  <sheetFormatPr defaultColWidth="6.86328125" defaultRowHeight="13.9"/>
  <cols>
    <col min="1" max="1" width="51.73046875" style="1" customWidth="1"/>
    <col min="2" max="3" width="7" style="4" hidden="1" customWidth="1"/>
    <col min="4" max="4" width="17.3984375" style="1" customWidth="1"/>
    <col min="5" max="5" width="15.1328125" style="1" customWidth="1"/>
    <col min="6" max="7" width="12.3984375" style="1" hidden="1" customWidth="1"/>
    <col min="8" max="8" width="14.265625" style="1" hidden="1" customWidth="1"/>
    <col min="9" max="9" width="13.1328125" style="1" hidden="1" customWidth="1"/>
    <col min="10" max="10" width="15.3984375" style="1" hidden="1" customWidth="1"/>
    <col min="11" max="11" width="13.3984375" style="1" hidden="1" customWidth="1"/>
    <col min="12" max="13" width="12.3984375" style="1" hidden="1" customWidth="1"/>
    <col min="14" max="14" width="6.86328125" style="4"/>
    <col min="15" max="18" width="7" style="1" customWidth="1"/>
    <col min="19" max="16384" width="6.86328125" style="4"/>
  </cols>
  <sheetData>
    <row r="1" spans="1:15" ht="18.2" hidden="1" customHeight="1">
      <c r="A1" s="39"/>
      <c r="B1" s="3"/>
      <c r="C1" s="3"/>
      <c r="N1" s="27"/>
    </row>
    <row r="2" spans="1:15" ht="12.75" hidden="1" customHeight="1">
      <c r="A2" s="1" t="s">
        <v>181</v>
      </c>
      <c r="B2" s="3"/>
      <c r="C2" s="3"/>
      <c r="E2" s="18"/>
      <c r="N2" s="27"/>
    </row>
    <row r="3" spans="1:15" ht="27.5" customHeight="1">
      <c r="B3" s="3"/>
      <c r="C3" s="3"/>
      <c r="D3" s="22" t="s">
        <v>182</v>
      </c>
      <c r="E3" s="22" t="str">
        <f>IF(ISBLANK(E2),IF(E15&lt;0,"(Non-taxable)","Disallowable"&amp;CHAR(10)&amp;"/non-deductible"),E2)</f>
        <v>Disallowable
/non-deductible</v>
      </c>
      <c r="F3" s="22" t="str">
        <f>"Wholly"&amp;CHAR(10)&amp;"onshore"</f>
        <v>Wholly
onshore</v>
      </c>
      <c r="G3" s="22" t="str">
        <f>"Wholly"&amp;CHAR(10)&amp;"offshore"</f>
        <v>Wholly
offshore</v>
      </c>
      <c r="H3" s="22" t="str">
        <f>"Amount for"&amp;CHAR(10)&amp;"apportionment"</f>
        <v>Amount for
apportionment</v>
      </c>
      <c r="I3" s="22" t="str">
        <f>"Total onshore"&amp;CHAR(10)&amp;"amount"</f>
        <v>Total onshore
amount</v>
      </c>
      <c r="J3" s="22" t="str">
        <f>"Total onshore"&amp;CHAR(10)&amp;"amount override"</f>
        <v>Total onshore
amount override</v>
      </c>
      <c r="K3" s="22" t="str">
        <f>"Total offshore"&amp;CHAR(10)&amp;"amount"</f>
        <v>Total offshore
amount</v>
      </c>
      <c r="L3" s="22" t="str">
        <f>"Prior year"&amp;CHAR(10)&amp;"Total"</f>
        <v>Prior year
Total</v>
      </c>
      <c r="M3" s="22" t="str">
        <f>IF(M15&gt;=0,"Prior year"&amp;CHAR(10)&amp;"Disallowed","Prior year"&amp;CHAR(10)&amp;"Non-taxable")</f>
        <v>Prior year
Disallowed</v>
      </c>
      <c r="N3" s="27"/>
    </row>
    <row r="4" spans="1:15" ht="15" customHeight="1">
      <c r="B4" s="3"/>
      <c r="C4" s="3"/>
      <c r="D4" s="1" t="s">
        <v>274</v>
      </c>
      <c r="E4" s="1" t="s">
        <v>274</v>
      </c>
      <c r="F4" s="23" t="s">
        <v>25</v>
      </c>
      <c r="G4" s="23" t="s">
        <v>25</v>
      </c>
      <c r="H4" s="23" t="s">
        <v>25</v>
      </c>
      <c r="I4" s="23" t="s">
        <v>25</v>
      </c>
      <c r="J4" s="23" t="s">
        <v>25</v>
      </c>
      <c r="K4" s="23" t="s">
        <v>25</v>
      </c>
      <c r="L4" s="23" t="s">
        <v>25</v>
      </c>
      <c r="M4" s="23" t="s">
        <v>25</v>
      </c>
      <c r="N4" s="27"/>
    </row>
    <row r="5" spans="1:15" ht="12.75" customHeight="1">
      <c r="A5" s="1" t="s">
        <v>218</v>
      </c>
      <c r="B5" s="3"/>
      <c r="C5" s="3"/>
      <c r="D5" s="44">
        <v>98000</v>
      </c>
      <c r="E5" s="18"/>
      <c r="F5" s="18"/>
      <c r="G5" s="18"/>
      <c r="H5" s="6">
        <f t="shared" ref="H5:H13" si="0">IF(N5=1,0,D5-E5-F5-G5)</f>
        <v>98000</v>
      </c>
      <c r="I5" s="6" t="e">
        <f t="shared" ref="I5:I13" si="1">ROUND(IF(N5=1,0,IF(ISBLANK(J5),H5*(1-$D$21)+F5,J5)),0)</f>
        <v>#REF!</v>
      </c>
      <c r="J5" s="18"/>
      <c r="K5" s="6" t="e">
        <f t="shared" ref="K5:K13" si="2">IF(N5=1,0,H5-I5+F5+G5)</f>
        <v>#REF!</v>
      </c>
      <c r="L5" s="5"/>
      <c r="M5" s="5"/>
      <c r="N5" s="27"/>
      <c r="O5" s="1" t="s">
        <v>1</v>
      </c>
    </row>
    <row r="6" spans="1:15" ht="12.75" customHeight="1">
      <c r="A6" s="1" t="s">
        <v>219</v>
      </c>
      <c r="B6" s="3"/>
      <c r="C6" s="3"/>
      <c r="D6" s="44">
        <v>13780</v>
      </c>
      <c r="E6" s="18"/>
      <c r="F6" s="18"/>
      <c r="G6" s="18"/>
      <c r="H6" s="6">
        <f t="shared" si="0"/>
        <v>13780</v>
      </c>
      <c r="I6" s="6" t="e">
        <f t="shared" si="1"/>
        <v>#REF!</v>
      </c>
      <c r="J6" s="18"/>
      <c r="K6" s="6" t="e">
        <f t="shared" si="2"/>
        <v>#REF!</v>
      </c>
      <c r="L6" s="5"/>
      <c r="M6" s="5"/>
      <c r="N6" s="27"/>
    </row>
    <row r="7" spans="1:15" ht="12.75" customHeight="1">
      <c r="A7" s="1" t="s">
        <v>220</v>
      </c>
      <c r="B7" s="3"/>
      <c r="C7" s="3"/>
      <c r="D7" s="44">
        <v>3959</v>
      </c>
      <c r="E7" s="18">
        <f>D7</f>
        <v>3959</v>
      </c>
      <c r="F7" s="18"/>
      <c r="G7" s="18"/>
      <c r="H7" s="6">
        <f t="shared" si="0"/>
        <v>0</v>
      </c>
      <c r="I7" s="6" t="e">
        <f t="shared" si="1"/>
        <v>#REF!</v>
      </c>
      <c r="J7" s="18"/>
      <c r="K7" s="6" t="e">
        <f t="shared" si="2"/>
        <v>#REF!</v>
      </c>
      <c r="L7" s="5"/>
      <c r="M7" s="5"/>
      <c r="N7" s="27"/>
    </row>
    <row r="8" spans="1:15" ht="12.75" customHeight="1">
      <c r="A8" s="1" t="s">
        <v>221</v>
      </c>
      <c r="B8" s="3"/>
      <c r="C8" s="3"/>
      <c r="D8" s="44">
        <v>7445</v>
      </c>
      <c r="E8" s="18"/>
      <c r="F8" s="18"/>
      <c r="G8" s="18"/>
      <c r="H8" s="6">
        <f t="shared" si="0"/>
        <v>7445</v>
      </c>
      <c r="I8" s="6" t="e">
        <f t="shared" si="1"/>
        <v>#REF!</v>
      </c>
      <c r="J8" s="18"/>
      <c r="K8" s="6" t="e">
        <f t="shared" si="2"/>
        <v>#REF!</v>
      </c>
      <c r="L8" s="5"/>
      <c r="M8" s="5"/>
      <c r="N8" s="27"/>
    </row>
    <row r="9" spans="1:15" ht="12.75" customHeight="1">
      <c r="A9" s="1" t="s">
        <v>222</v>
      </c>
      <c r="B9" s="3"/>
      <c r="C9" s="3"/>
      <c r="D9" s="44">
        <v>11394</v>
      </c>
      <c r="E9" s="18"/>
      <c r="F9" s="18"/>
      <c r="G9" s="18"/>
      <c r="H9" s="6">
        <f t="shared" si="0"/>
        <v>11394</v>
      </c>
      <c r="I9" s="6" t="e">
        <f t="shared" si="1"/>
        <v>#REF!</v>
      </c>
      <c r="J9" s="18"/>
      <c r="K9" s="6" t="e">
        <f t="shared" si="2"/>
        <v>#REF!</v>
      </c>
      <c r="L9" s="5"/>
      <c r="M9" s="5"/>
      <c r="N9" s="27"/>
    </row>
    <row r="10" spans="1:15" ht="12.75" customHeight="1">
      <c r="A10" s="1" t="s">
        <v>223</v>
      </c>
      <c r="B10" s="3"/>
      <c r="C10" s="3"/>
      <c r="D10" s="44">
        <v>44530</v>
      </c>
      <c r="E10" s="18"/>
      <c r="F10" s="18"/>
      <c r="G10" s="18"/>
      <c r="H10" s="6">
        <f t="shared" si="0"/>
        <v>44530</v>
      </c>
      <c r="I10" s="6" t="e">
        <f t="shared" si="1"/>
        <v>#REF!</v>
      </c>
      <c r="J10" s="18"/>
      <c r="K10" s="6" t="e">
        <f t="shared" si="2"/>
        <v>#REF!</v>
      </c>
      <c r="L10" s="5"/>
      <c r="M10" s="5"/>
      <c r="N10" s="27"/>
    </row>
    <row r="11" spans="1:15" ht="12.75" customHeight="1">
      <c r="A11" s="1" t="s">
        <v>224</v>
      </c>
      <c r="B11" s="3"/>
      <c r="C11" s="3"/>
      <c r="D11" s="44">
        <v>39140</v>
      </c>
      <c r="E11" s="18"/>
      <c r="F11" s="18"/>
      <c r="G11" s="18"/>
      <c r="H11" s="6">
        <f t="shared" si="0"/>
        <v>39140</v>
      </c>
      <c r="I11" s="6" t="e">
        <f t="shared" si="1"/>
        <v>#REF!</v>
      </c>
      <c r="J11" s="18"/>
      <c r="K11" s="6" t="e">
        <f t="shared" si="2"/>
        <v>#REF!</v>
      </c>
      <c r="L11" s="5"/>
      <c r="M11" s="5"/>
      <c r="N11" s="27"/>
    </row>
    <row r="12" spans="1:15" ht="12.75" hidden="1" customHeight="1">
      <c r="A12" s="1" t="s">
        <v>215</v>
      </c>
      <c r="B12" s="3"/>
      <c r="C12" s="3"/>
      <c r="D12" s="18"/>
      <c r="E12" s="18"/>
      <c r="F12" s="18"/>
      <c r="G12" s="18"/>
      <c r="H12" s="6">
        <f t="shared" si="0"/>
        <v>0</v>
      </c>
      <c r="I12" s="6" t="e">
        <f t="shared" si="1"/>
        <v>#REF!</v>
      </c>
      <c r="J12" s="18"/>
      <c r="K12" s="6" t="e">
        <f t="shared" si="2"/>
        <v>#REF!</v>
      </c>
      <c r="L12" s="5"/>
      <c r="M12" s="5"/>
      <c r="N12" s="27"/>
    </row>
    <row r="13" spans="1:15" ht="12.75" hidden="1" customHeight="1">
      <c r="A13" s="1" t="s">
        <v>215</v>
      </c>
      <c r="B13" s="3"/>
      <c r="C13" s="3"/>
      <c r="D13" s="18"/>
      <c r="E13" s="18"/>
      <c r="F13" s="18"/>
      <c r="G13" s="18"/>
      <c r="H13" s="6">
        <f t="shared" si="0"/>
        <v>0</v>
      </c>
      <c r="I13" s="6" t="e">
        <f t="shared" si="1"/>
        <v>#REF!</v>
      </c>
      <c r="J13" s="18"/>
      <c r="K13" s="6" t="e">
        <f t="shared" si="2"/>
        <v>#REF!</v>
      </c>
      <c r="L13" s="5"/>
      <c r="M13" s="5"/>
      <c r="N13" s="27"/>
    </row>
    <row r="14" spans="1:15" ht="17.55" customHeight="1">
      <c r="B14" s="3"/>
      <c r="C14" s="3"/>
      <c r="D14" s="23" t="s">
        <v>25</v>
      </c>
      <c r="E14" s="23" t="s">
        <v>25</v>
      </c>
      <c r="F14" s="23" t="s">
        <v>25</v>
      </c>
      <c r="G14" s="23" t="s">
        <v>25</v>
      </c>
      <c r="H14" s="23" t="s">
        <v>25</v>
      </c>
      <c r="I14" s="23" t="s">
        <v>25</v>
      </c>
      <c r="J14" s="23" t="s">
        <v>25</v>
      </c>
      <c r="K14" s="23" t="s">
        <v>25</v>
      </c>
      <c r="L14" s="23" t="s">
        <v>25</v>
      </c>
      <c r="M14" s="23" t="s">
        <v>25</v>
      </c>
      <c r="N14" s="27"/>
    </row>
    <row r="15" spans="1:15" ht="16.8" customHeight="1">
      <c r="A15" s="1" t="s">
        <v>182</v>
      </c>
      <c r="B15" s="3"/>
      <c r="C15" s="3"/>
      <c r="D15" s="6">
        <f>IF(SUM(D4:D14)&lt;&gt;'D3'!D22,"CHECK "&amp;SUM(D4:D14)&amp;CHAR(10)&amp;" with "&amp;'D3'!D22&amp;CHAR(10)&amp;" error "&amp;SUM(D4:D14)-'D3'!D22,SUM(D4:D14))</f>
        <v>218248</v>
      </c>
      <c r="E15" s="6">
        <f t="shared" ref="E15:M15" si="3">SUM(E4:E14)</f>
        <v>3959</v>
      </c>
      <c r="F15" s="6">
        <f t="shared" si="3"/>
        <v>0</v>
      </c>
      <c r="G15" s="6">
        <f t="shared" si="3"/>
        <v>0</v>
      </c>
      <c r="H15" s="6">
        <f t="shared" si="3"/>
        <v>214289</v>
      </c>
      <c r="I15" s="6" t="e">
        <f t="shared" si="3"/>
        <v>#REF!</v>
      </c>
      <c r="J15" s="6">
        <f t="shared" si="3"/>
        <v>0</v>
      </c>
      <c r="K15" s="6" t="e">
        <f t="shared" si="3"/>
        <v>#REF!</v>
      </c>
      <c r="L15" s="6">
        <f t="shared" si="3"/>
        <v>0</v>
      </c>
      <c r="M15" s="6">
        <f t="shared" si="3"/>
        <v>0</v>
      </c>
      <c r="N15" s="27"/>
    </row>
    <row r="16" spans="1:15" ht="15" customHeight="1">
      <c r="B16" s="3"/>
      <c r="C16" s="3"/>
      <c r="D16" s="23" t="s">
        <v>25</v>
      </c>
      <c r="E16" s="23" t="s">
        <v>25</v>
      </c>
      <c r="F16" s="23" t="s">
        <v>25</v>
      </c>
      <c r="G16" s="23" t="s">
        <v>25</v>
      </c>
      <c r="H16" s="23" t="s">
        <v>25</v>
      </c>
      <c r="I16" s="23" t="s">
        <v>25</v>
      </c>
      <c r="J16" s="23" t="s">
        <v>25</v>
      </c>
      <c r="K16" s="23" t="s">
        <v>25</v>
      </c>
      <c r="L16" s="5"/>
      <c r="M16" s="5"/>
      <c r="N16" s="27"/>
    </row>
    <row r="17" spans="1:14" ht="12.75" hidden="1" customHeight="1">
      <c r="A17" s="1" t="s">
        <v>168</v>
      </c>
      <c r="B17" s="3"/>
      <c r="C17" s="3"/>
      <c r="L17" s="6">
        <f>L19-L15</f>
        <v>0</v>
      </c>
      <c r="M17" s="6">
        <f>M19-M15</f>
        <v>0</v>
      </c>
      <c r="N17" s="27"/>
    </row>
    <row r="18" spans="1:14" ht="15" hidden="1" customHeight="1">
      <c r="B18" s="3"/>
      <c r="C18" s="3"/>
      <c r="L18" s="23" t="s">
        <v>25</v>
      </c>
      <c r="M18" s="23" t="s">
        <v>25</v>
      </c>
      <c r="N18" s="27"/>
    </row>
    <row r="19" spans="1:14" ht="12.75" hidden="1" customHeight="1">
      <c r="A19" s="1" t="s">
        <v>185</v>
      </c>
      <c r="B19" s="3"/>
      <c r="C19" s="3"/>
      <c r="D19" s="5"/>
      <c r="L19" s="5"/>
      <c r="M19" s="5"/>
      <c r="N19" s="27"/>
    </row>
    <row r="20" spans="1:14" ht="15" hidden="1" customHeight="1">
      <c r="B20" s="3"/>
      <c r="C20" s="3"/>
      <c r="L20" s="23" t="s">
        <v>25</v>
      </c>
      <c r="M20" s="23" t="s">
        <v>25</v>
      </c>
      <c r="N20" s="27"/>
    </row>
    <row r="21" spans="1:14" ht="19.8" hidden="1" customHeight="1">
      <c r="A21" s="1" t="e">
        <f>"Offshore apportionment ratio (based on "&amp;[5]AA!B1&amp;")"</f>
        <v>#REF!</v>
      </c>
      <c r="B21" s="3"/>
      <c r="C21" s="3"/>
      <c r="D21" s="20" t="e">
        <f>[5]AA!C56</f>
        <v>#REF!</v>
      </c>
      <c r="N21" s="27"/>
    </row>
    <row r="22" spans="1:14" ht="12.75" hidden="1" customHeight="1">
      <c r="B22" s="3"/>
      <c r="C22" s="3"/>
      <c r="D22" s="23" t="s">
        <v>25</v>
      </c>
      <c r="N22" s="27"/>
    </row>
    <row r="23" spans="1:14" ht="12.5" hidden="1" customHeight="1">
      <c r="A23" s="1" t="s">
        <v>63</v>
      </c>
      <c r="B23" s="3"/>
      <c r="C23" s="3"/>
      <c r="D23" s="23" t="s">
        <v>64</v>
      </c>
      <c r="N23" s="27"/>
    </row>
    <row r="24" spans="1:14" ht="11.75" customHeight="1">
      <c r="N24" s="27"/>
    </row>
    <row r="25" spans="1:14" ht="15" customHeight="1">
      <c r="N25" s="27"/>
    </row>
    <row r="26" spans="1:14" ht="15" customHeight="1">
      <c r="N26" s="27"/>
    </row>
    <row r="27" spans="1:14" ht="15" customHeight="1">
      <c r="N27" s="27"/>
    </row>
    <row r="28" spans="1:14" ht="15" customHeight="1">
      <c r="N28" s="27"/>
    </row>
    <row r="29" spans="1:14" ht="15" customHeight="1">
      <c r="N29" s="27"/>
    </row>
    <row r="30" spans="1:14" ht="15" customHeight="1">
      <c r="N30" s="27"/>
    </row>
    <row r="31" spans="1:14" ht="15" customHeight="1">
      <c r="N31" s="27"/>
    </row>
    <row r="32" spans="1:14" ht="15" customHeight="1">
      <c r="N32" s="27"/>
    </row>
    <row r="33" ht="15" customHeight="1"/>
  </sheetData>
  <phoneticPr fontId="1" type="noConversion"/>
  <dataValidations count="1">
    <dataValidation type="list" allowBlank="1" showInputMessage="1" showErrorMessage="1" sqref="D23" xr:uid="{00000000-0002-0000-0C00-000000000000}">
      <formula1>"Yes,No"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1"/>
  <sheetViews>
    <sheetView topLeftCell="A3" workbookViewId="0">
      <selection activeCell="A27" sqref="A27"/>
    </sheetView>
  </sheetViews>
  <sheetFormatPr defaultColWidth="6.86328125" defaultRowHeight="13.9"/>
  <cols>
    <col min="1" max="1" width="60.1328125" style="1" customWidth="1"/>
    <col min="2" max="2" width="18.59765625" style="1" customWidth="1"/>
    <col min="3" max="3" width="12.3984375" style="1" customWidth="1"/>
    <col min="4" max="4" width="17" style="1" hidden="1" customWidth="1"/>
    <col min="5" max="5" width="12.3984375" style="1" customWidth="1"/>
    <col min="6" max="7" width="19.3984375" style="1" hidden="1" customWidth="1"/>
    <col min="8" max="12" width="7" style="1" customWidth="1"/>
    <col min="13" max="16384" width="6.86328125" style="4"/>
  </cols>
  <sheetData>
    <row r="1" spans="1:8" ht="17.100000000000001" customHeight="1">
      <c r="A1" s="39"/>
    </row>
    <row r="2" spans="1:8" ht="40.35" customHeight="1">
      <c r="B2" s="22" t="s">
        <v>225</v>
      </c>
      <c r="C2" s="22" t="s">
        <v>226</v>
      </c>
      <c r="D2" s="22" t="s">
        <v>227</v>
      </c>
      <c r="E2" s="22" t="s">
        <v>182</v>
      </c>
      <c r="F2" s="22" t="s">
        <v>228</v>
      </c>
      <c r="G2" s="22" t="s">
        <v>229</v>
      </c>
    </row>
    <row r="3" spans="1:8" ht="15" customHeight="1">
      <c r="B3" s="1" t="s">
        <v>274</v>
      </c>
      <c r="C3" s="1" t="s">
        <v>274</v>
      </c>
      <c r="D3" s="1" t="s">
        <v>25</v>
      </c>
      <c r="E3" s="1" t="s">
        <v>274</v>
      </c>
      <c r="F3" s="1" t="s">
        <v>25</v>
      </c>
      <c r="G3" s="1" t="s">
        <v>25</v>
      </c>
    </row>
    <row r="4" spans="1:8" ht="12.75" customHeight="1">
      <c r="A4" s="1" t="s">
        <v>230</v>
      </c>
      <c r="B4" s="44">
        <v>0</v>
      </c>
      <c r="C4" s="44">
        <v>101334</v>
      </c>
      <c r="D4" s="18"/>
      <c r="E4" s="5">
        <f>SUM($B$4:$D$4)</f>
        <v>101334</v>
      </c>
      <c r="F4" s="18"/>
      <c r="G4" s="18"/>
      <c r="H4" s="1" t="s">
        <v>1</v>
      </c>
    </row>
    <row r="5" spans="1:8" ht="12.75" customHeight="1">
      <c r="A5" s="1" t="s">
        <v>231</v>
      </c>
      <c r="B5" s="18">
        <v>54000</v>
      </c>
      <c r="C5" s="18">
        <v>0</v>
      </c>
      <c r="D5" s="18"/>
      <c r="E5" s="5">
        <f>SUM(B5:D5)</f>
        <v>54000</v>
      </c>
      <c r="F5" s="5"/>
      <c r="G5" s="5"/>
      <c r="H5" s="1" t="s">
        <v>1</v>
      </c>
    </row>
    <row r="6" spans="1:8" ht="12.75" hidden="1" customHeight="1">
      <c r="A6" s="1" t="s">
        <v>232</v>
      </c>
      <c r="B6" s="18"/>
      <c r="C6" s="18"/>
      <c r="D6" s="18"/>
      <c r="E6" s="5">
        <f>SUM(B6:D6)</f>
        <v>0</v>
      </c>
      <c r="F6" s="5"/>
      <c r="G6" s="5"/>
    </row>
    <row r="7" spans="1:8" ht="12.75" customHeight="1">
      <c r="A7" s="1" t="s">
        <v>233</v>
      </c>
      <c r="B7" s="44">
        <v>0</v>
      </c>
      <c r="C7" s="44">
        <v>-1020</v>
      </c>
      <c r="D7" s="18"/>
      <c r="E7" s="5">
        <f>SUM(B7:D7)</f>
        <v>-1020</v>
      </c>
      <c r="F7" s="18"/>
      <c r="G7" s="18"/>
      <c r="H7" s="1" t="s">
        <v>1</v>
      </c>
    </row>
    <row r="8" spans="1:8" ht="12.75" hidden="1" customHeight="1">
      <c r="A8" s="1" t="s">
        <v>234</v>
      </c>
      <c r="B8" s="5"/>
      <c r="C8" s="5"/>
      <c r="D8" s="18"/>
      <c r="E8" s="5">
        <f>SUM(B8:D8)</f>
        <v>0</v>
      </c>
      <c r="F8" s="18"/>
      <c r="G8" s="18"/>
    </row>
    <row r="9" spans="1:8" ht="15" hidden="1" customHeight="1">
      <c r="D9" s="18"/>
      <c r="E9" s="5"/>
      <c r="F9" s="18"/>
      <c r="G9" s="18"/>
    </row>
    <row r="10" spans="1:8" ht="12.75" hidden="1" customHeight="1">
      <c r="A10" s="1" t="s">
        <v>235</v>
      </c>
      <c r="B10" s="18"/>
      <c r="C10" s="18"/>
      <c r="D10" s="18"/>
      <c r="E10" s="5">
        <f>SUM(B10:D10)</f>
        <v>0</v>
      </c>
      <c r="F10" s="18"/>
      <c r="G10" s="18"/>
    </row>
    <row r="11" spans="1:8" ht="15" customHeight="1">
      <c r="B11" s="1" t="s">
        <v>25</v>
      </c>
      <c r="C11" s="1" t="s">
        <v>25</v>
      </c>
      <c r="D11" s="1" t="s">
        <v>25</v>
      </c>
      <c r="E11" s="1" t="s">
        <v>25</v>
      </c>
      <c r="F11" s="1" t="s">
        <v>25</v>
      </c>
      <c r="G11" s="1" t="s">
        <v>25</v>
      </c>
    </row>
    <row r="12" spans="1:8" ht="12.75" customHeight="1">
      <c r="A12" s="1" t="s">
        <v>236</v>
      </c>
      <c r="B12" s="45">
        <f t="shared" ref="B12:G12" si="0">SUM(B3:B11)</f>
        <v>54000</v>
      </c>
      <c r="C12" s="45">
        <f t="shared" si="0"/>
        <v>100314</v>
      </c>
      <c r="D12" s="5">
        <f t="shared" si="0"/>
        <v>0</v>
      </c>
      <c r="E12" s="5">
        <f t="shared" si="0"/>
        <v>154314</v>
      </c>
      <c r="F12" s="5">
        <f t="shared" si="0"/>
        <v>0</v>
      </c>
      <c r="G12" s="5">
        <f t="shared" si="0"/>
        <v>0</v>
      </c>
      <c r="H12" s="1" t="s">
        <v>1</v>
      </c>
    </row>
    <row r="13" spans="1:8" ht="15" customHeight="1">
      <c r="B13" s="1" t="s">
        <v>25</v>
      </c>
      <c r="C13" s="1" t="s">
        <v>25</v>
      </c>
      <c r="D13" s="1" t="s">
        <v>25</v>
      </c>
      <c r="E13" s="1" t="s">
        <v>25</v>
      </c>
      <c r="F13" s="1" t="s">
        <v>25</v>
      </c>
      <c r="G13" s="1" t="s">
        <v>25</v>
      </c>
    </row>
    <row r="14" spans="1:8" ht="15" customHeight="1">
      <c r="B14" s="5"/>
    </row>
    <row r="15" spans="1:8" ht="12.75" customHeight="1">
      <c r="A15" s="1" t="str">
        <f>IF(B15&lt;0,"Decrease ","Increase ")&amp;"in general provision"</f>
        <v>Increase in general provision</v>
      </c>
      <c r="B15" s="45">
        <f>$B$12-$B$4</f>
        <v>54000</v>
      </c>
    </row>
    <row r="16" spans="1:8" ht="15" customHeight="1">
      <c r="B16" s="1" t="s">
        <v>25</v>
      </c>
    </row>
    <row r="17" spans="1:2" ht="12.75" hidden="1" customHeight="1">
      <c r="A17" s="1" t="s">
        <v>231</v>
      </c>
      <c r="B17" s="5">
        <f>E5</f>
        <v>54000</v>
      </c>
    </row>
    <row r="18" spans="1:2" ht="12.75" hidden="1" customHeight="1">
      <c r="A18" s="1" t="s">
        <v>232</v>
      </c>
      <c r="B18" s="5">
        <f>E6</f>
        <v>0</v>
      </c>
    </row>
    <row r="19" spans="1:2" ht="15" hidden="1" customHeight="1">
      <c r="B19" s="1" t="s">
        <v>25</v>
      </c>
    </row>
    <row r="20" spans="1:2" ht="12.75" hidden="1" customHeight="1">
      <c r="A20" s="1" t="s">
        <v>237</v>
      </c>
      <c r="B20" s="40" t="str">
        <f>IF(SUM(B16:B19)&lt;&gt;-'D3'!D26,"CHECK "&amp;SUM(B16:B19)&amp;CHAR(10)&amp;" with "&amp;-'D3'!D26&amp;CHAR(10)&amp;" error "&amp;SUM(B16:B19)--'D3'!D26,SUM(B16:B19))</f>
        <v>CHECK 54000
 with -54000
 error 108000</v>
      </c>
    </row>
    <row r="21" spans="1:2" ht="17" hidden="1" customHeight="1">
      <c r="B21" s="1" t="s">
        <v>25</v>
      </c>
    </row>
    <row r="22" spans="1:2" ht="15" customHeight="1"/>
    <row r="23" spans="1:2" ht="15" customHeight="1">
      <c r="A23" s="1" t="s">
        <v>238</v>
      </c>
    </row>
    <row r="24" spans="1:2" ht="15" customHeight="1"/>
    <row r="25" spans="1:2" ht="15" customHeight="1">
      <c r="A25" s="1" t="s">
        <v>239</v>
      </c>
    </row>
    <row r="26" spans="1:2" ht="15" customHeight="1">
      <c r="B26" s="1" t="s">
        <v>274</v>
      </c>
    </row>
    <row r="27" spans="1:2" ht="15" customHeight="1">
      <c r="A27" s="1" t="s">
        <v>240</v>
      </c>
      <c r="B27" s="5">
        <v>2310</v>
      </c>
    </row>
    <row r="28" spans="1:2" ht="15" customHeight="1">
      <c r="A28" s="1" t="s">
        <v>241</v>
      </c>
      <c r="B28" s="5">
        <v>7145</v>
      </c>
    </row>
    <row r="29" spans="1:2" ht="15" customHeight="1">
      <c r="A29" s="1" t="s">
        <v>242</v>
      </c>
      <c r="B29" s="5">
        <v>635</v>
      </c>
    </row>
    <row r="30" spans="1:2" ht="15" customHeight="1">
      <c r="A30" s="1" t="s">
        <v>243</v>
      </c>
      <c r="B30" s="5">
        <v>9969</v>
      </c>
    </row>
    <row r="31" spans="1:2" ht="15" customHeight="1">
      <c r="A31" s="1" t="s">
        <v>244</v>
      </c>
      <c r="B31" s="5">
        <v>1376</v>
      </c>
    </row>
    <row r="32" spans="1:2" ht="15" customHeight="1">
      <c r="A32" s="1" t="s">
        <v>245</v>
      </c>
      <c r="B32" s="5">
        <v>1362</v>
      </c>
    </row>
    <row r="33" spans="1:2" ht="15" customHeight="1">
      <c r="A33" s="1" t="s">
        <v>246</v>
      </c>
      <c r="B33" s="5">
        <v>3041</v>
      </c>
    </row>
    <row r="34" spans="1:2" ht="15" customHeight="1">
      <c r="A34" s="1" t="s">
        <v>247</v>
      </c>
      <c r="B34" s="5">
        <v>64546</v>
      </c>
    </row>
    <row r="35" spans="1:2" ht="15" customHeight="1">
      <c r="A35" s="1" t="s">
        <v>248</v>
      </c>
      <c r="B35" s="5">
        <v>324</v>
      </c>
    </row>
    <row r="36" spans="1:2" ht="15" customHeight="1">
      <c r="A36" s="1" t="s">
        <v>249</v>
      </c>
      <c r="B36" s="5">
        <v>16</v>
      </c>
    </row>
    <row r="37" spans="1:2" ht="15" customHeight="1">
      <c r="A37" s="1" t="s">
        <v>250</v>
      </c>
      <c r="B37" s="5">
        <v>413</v>
      </c>
    </row>
    <row r="38" spans="1:2" ht="15" customHeight="1">
      <c r="A38" s="1" t="s">
        <v>251</v>
      </c>
      <c r="B38" s="5">
        <v>532</v>
      </c>
    </row>
    <row r="39" spans="1:2" ht="15" customHeight="1">
      <c r="A39" s="1" t="s">
        <v>252</v>
      </c>
      <c r="B39" s="5">
        <v>374</v>
      </c>
    </row>
    <row r="40" spans="1:2" ht="15" customHeight="1">
      <c r="A40" s="1" t="s">
        <v>253</v>
      </c>
      <c r="B40" s="5">
        <v>7216</v>
      </c>
    </row>
    <row r="41" spans="1:2" ht="15" customHeight="1">
      <c r="A41" s="1" t="s">
        <v>254</v>
      </c>
      <c r="B41" s="5">
        <v>726</v>
      </c>
    </row>
    <row r="42" spans="1:2" ht="15" customHeight="1">
      <c r="A42" s="1" t="s">
        <v>255</v>
      </c>
      <c r="B42" s="5">
        <v>329</v>
      </c>
    </row>
    <row r="43" spans="1:2" ht="15" customHeight="1">
      <c r="B43" s="1" t="s">
        <v>25</v>
      </c>
    </row>
    <row r="44" spans="1:2" ht="15" customHeight="1">
      <c r="B44" s="5">
        <f>SUM(B27:B42)</f>
        <v>100314</v>
      </c>
    </row>
    <row r="45" spans="1:2" ht="15" customHeight="1">
      <c r="B45" s="1" t="s">
        <v>25</v>
      </c>
    </row>
    <row r="46" spans="1:2" ht="15" customHeight="1"/>
    <row r="47" spans="1:2" ht="15" customHeight="1"/>
    <row r="48" spans="1:2" ht="15" customHeight="1"/>
    <row r="49" ht="15" customHeight="1"/>
    <row r="50" ht="15" customHeight="1"/>
    <row r="51" ht="15" customHeight="1"/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60"/>
  <sheetViews>
    <sheetView topLeftCell="G1" workbookViewId="0">
      <selection activeCell="J2" sqref="J2"/>
    </sheetView>
  </sheetViews>
  <sheetFormatPr defaultColWidth="6.86328125" defaultRowHeight="13.9"/>
  <cols>
    <col min="1" max="1" width="16.3984375" style="4" customWidth="1"/>
    <col min="2" max="2" width="54.3984375" style="4" customWidth="1"/>
    <col min="3" max="3" width="18.265625" style="4" customWidth="1"/>
    <col min="4" max="4" width="17.3984375" style="4" customWidth="1"/>
    <col min="5" max="5" width="27.73046875" style="4" customWidth="1"/>
    <col min="6" max="6" width="35.59765625" style="4" customWidth="1"/>
    <col min="7" max="7" width="26.1328125" style="4" customWidth="1"/>
    <col min="8" max="8" width="18.86328125" style="4" customWidth="1"/>
    <col min="9" max="9" width="28.59765625" style="4" customWidth="1"/>
    <col min="10" max="16384" width="6.86328125" style="4"/>
  </cols>
  <sheetData>
    <row r="1" spans="1:33" ht="15" customHeight="1">
      <c r="A1" s="3" t="s">
        <v>256</v>
      </c>
      <c r="B1" s="3" t="s">
        <v>257</v>
      </c>
      <c r="C1" s="3" t="s">
        <v>258</v>
      </c>
      <c r="D1" s="3" t="s">
        <v>259</v>
      </c>
      <c r="E1" s="3" t="s">
        <v>260</v>
      </c>
      <c r="F1" s="3" t="s">
        <v>261</v>
      </c>
      <c r="G1" s="3" t="s">
        <v>262</v>
      </c>
      <c r="H1" s="4" t="s">
        <v>263</v>
      </c>
      <c r="I1" s="4" t="s">
        <v>264</v>
      </c>
      <c r="AG1" s="3"/>
    </row>
    <row r="2" spans="1:33" ht="15" customHeight="1">
      <c r="A2" s="3" t="s">
        <v>25</v>
      </c>
      <c r="B2" s="3" t="s">
        <v>25</v>
      </c>
      <c r="C2" s="3" t="s">
        <v>25</v>
      </c>
      <c r="D2" s="3" t="s">
        <v>25</v>
      </c>
      <c r="E2" s="3" t="s">
        <v>25</v>
      </c>
      <c r="F2" s="1" t="s">
        <v>274</v>
      </c>
      <c r="G2" s="1" t="s">
        <v>274</v>
      </c>
      <c r="H2" s="1" t="s">
        <v>274</v>
      </c>
      <c r="I2" s="1" t="s">
        <v>274</v>
      </c>
      <c r="AG2" s="3"/>
    </row>
    <row r="3" spans="1:33" ht="15" customHeight="1">
      <c r="A3" s="3" t="s">
        <v>265</v>
      </c>
      <c r="B3" s="3" t="s">
        <v>266</v>
      </c>
      <c r="C3" s="3" t="s">
        <v>267</v>
      </c>
      <c r="D3" s="4" t="s">
        <v>268</v>
      </c>
      <c r="E3" s="3">
        <v>6</v>
      </c>
      <c r="F3" s="27">
        <v>1247087</v>
      </c>
      <c r="G3" s="27">
        <v>0</v>
      </c>
      <c r="H3" s="27">
        <v>0</v>
      </c>
      <c r="I3" s="27">
        <f>F3</f>
        <v>1247087</v>
      </c>
      <c r="AG3" s="3"/>
    </row>
    <row r="4" spans="1:33" ht="15" customHeight="1">
      <c r="A4" s="3" t="s">
        <v>265</v>
      </c>
      <c r="B4" s="3" t="s">
        <v>269</v>
      </c>
      <c r="C4" s="3" t="s">
        <v>270</v>
      </c>
      <c r="D4" s="4" t="s">
        <v>271</v>
      </c>
      <c r="E4" s="3">
        <v>18</v>
      </c>
      <c r="F4" s="27">
        <v>4041377</v>
      </c>
      <c r="G4" s="27">
        <v>0</v>
      </c>
      <c r="H4" s="27">
        <v>0</v>
      </c>
      <c r="I4" s="27">
        <f>F4</f>
        <v>4041377</v>
      </c>
      <c r="AG4" s="3"/>
    </row>
    <row r="5" spans="1:33" ht="15" customHeight="1">
      <c r="A5" s="3" t="s">
        <v>265</v>
      </c>
      <c r="B5" s="3" t="s">
        <v>272</v>
      </c>
      <c r="C5" s="3" t="s">
        <v>270</v>
      </c>
      <c r="D5" s="3" t="s">
        <v>271</v>
      </c>
      <c r="E5" s="3">
        <v>18</v>
      </c>
      <c r="F5" s="27">
        <v>1443005</v>
      </c>
      <c r="G5" s="27">
        <v>0</v>
      </c>
      <c r="H5" s="27">
        <v>0</v>
      </c>
      <c r="I5" s="27">
        <f>F5</f>
        <v>1443005</v>
      </c>
      <c r="AG5" s="3"/>
    </row>
    <row r="6" spans="1:33" ht="15" customHeight="1">
      <c r="A6" s="3"/>
      <c r="B6" s="3"/>
      <c r="C6" s="3"/>
      <c r="D6" s="3"/>
      <c r="E6" s="3"/>
      <c r="F6" s="3" t="s">
        <v>25</v>
      </c>
      <c r="G6" s="3" t="s">
        <v>25</v>
      </c>
      <c r="H6" s="4" t="s">
        <v>25</v>
      </c>
      <c r="I6" s="4" t="s">
        <v>25</v>
      </c>
      <c r="AG6" s="3"/>
    </row>
    <row r="7" spans="1:33" ht="15" customHeight="1">
      <c r="A7" s="3"/>
      <c r="B7" s="3"/>
      <c r="C7" s="3"/>
      <c r="D7" s="3"/>
      <c r="E7" s="3"/>
      <c r="F7" s="27">
        <f>SUM(F3:F5)</f>
        <v>6731469</v>
      </c>
      <c r="G7" s="27">
        <v>0</v>
      </c>
      <c r="H7" s="27">
        <v>0</v>
      </c>
      <c r="I7" s="27">
        <f>SUM(I3:I5)</f>
        <v>6731469</v>
      </c>
      <c r="AG7" s="3"/>
    </row>
    <row r="8" spans="1:33" ht="15" customHeight="1">
      <c r="A8" s="3"/>
      <c r="B8" s="3"/>
      <c r="C8" s="3"/>
      <c r="D8" s="3"/>
      <c r="E8" s="3"/>
      <c r="F8" s="3" t="s">
        <v>25</v>
      </c>
      <c r="G8" s="3" t="s">
        <v>25</v>
      </c>
      <c r="H8" s="4" t="s">
        <v>25</v>
      </c>
      <c r="I8" s="4" t="s">
        <v>25</v>
      </c>
      <c r="AG8" s="3"/>
    </row>
    <row r="9" spans="1:33" ht="15" customHeight="1">
      <c r="A9" s="3"/>
      <c r="B9" s="3"/>
      <c r="C9" s="3"/>
      <c r="D9" s="3"/>
      <c r="E9" s="3"/>
      <c r="F9" s="34" t="s">
        <v>1</v>
      </c>
      <c r="G9" s="3"/>
      <c r="AG9" s="3"/>
    </row>
    <row r="10" spans="1:33" ht="15" customHeight="1">
      <c r="A10" s="3"/>
      <c r="B10" s="3"/>
      <c r="C10" s="3"/>
      <c r="D10" s="3"/>
      <c r="E10" s="3"/>
      <c r="F10" s="3"/>
      <c r="G10" s="3"/>
      <c r="AG10" s="3"/>
    </row>
    <row r="11" spans="1:33" ht="15" customHeight="1">
      <c r="A11" s="3"/>
      <c r="B11" s="3"/>
      <c r="C11" s="3"/>
      <c r="D11" s="3"/>
      <c r="E11" s="3"/>
      <c r="F11" s="3"/>
      <c r="G11" s="3"/>
      <c r="AG11" s="3"/>
    </row>
    <row r="12" spans="1:33" ht="15" customHeight="1">
      <c r="A12" s="3"/>
      <c r="B12" s="3"/>
      <c r="C12" s="3"/>
      <c r="D12" s="3"/>
      <c r="E12" s="3"/>
      <c r="F12" s="3"/>
      <c r="G12" s="3"/>
      <c r="AG12" s="3"/>
    </row>
    <row r="13" spans="1:33" ht="15" customHeight="1">
      <c r="A13" s="3"/>
      <c r="B13" s="3"/>
      <c r="C13" s="3"/>
      <c r="D13" s="3"/>
      <c r="E13" s="3"/>
      <c r="F13" s="3"/>
      <c r="G13" s="3"/>
      <c r="AG13" s="3"/>
    </row>
    <row r="14" spans="1:33" ht="15" customHeight="1">
      <c r="A14" s="3"/>
      <c r="B14" s="3"/>
      <c r="C14" s="3"/>
      <c r="D14" s="3"/>
      <c r="E14" s="3"/>
      <c r="F14" s="3"/>
      <c r="G14" s="3"/>
      <c r="AG14" s="3"/>
    </row>
    <row r="15" spans="1:33" ht="15" customHeight="1">
      <c r="A15" s="3"/>
      <c r="B15" s="3"/>
      <c r="C15" s="3"/>
      <c r="D15" s="3"/>
      <c r="E15" s="3"/>
      <c r="F15" s="3"/>
      <c r="G15" s="3"/>
      <c r="AG15" s="3"/>
    </row>
    <row r="16" spans="1:33" ht="15" customHeight="1">
      <c r="A16" s="3"/>
      <c r="B16" s="3"/>
      <c r="C16" s="3"/>
      <c r="D16" s="3"/>
      <c r="E16" s="3"/>
      <c r="F16" s="3"/>
      <c r="G16" s="3"/>
      <c r="AG16" s="3"/>
    </row>
    <row r="17" spans="1:33" ht="15" customHeight="1">
      <c r="A17" s="3"/>
      <c r="B17" s="3"/>
      <c r="C17" s="3"/>
      <c r="D17" s="3"/>
      <c r="E17" s="3"/>
      <c r="F17" s="3"/>
      <c r="G17" s="3"/>
      <c r="AG17" s="3"/>
    </row>
    <row r="18" spans="1:33" ht="15" customHeight="1">
      <c r="A18" s="3"/>
      <c r="B18" s="3"/>
      <c r="C18" s="3"/>
      <c r="D18" s="3"/>
      <c r="E18" s="3"/>
      <c r="F18" s="3"/>
      <c r="G18" s="3"/>
      <c r="AG18" s="3"/>
    </row>
    <row r="19" spans="1:33" ht="15" customHeight="1">
      <c r="A19" s="3"/>
      <c r="B19" s="3"/>
      <c r="C19" s="3"/>
      <c r="D19" s="3"/>
      <c r="E19" s="3"/>
      <c r="F19" s="3"/>
      <c r="G19" s="3"/>
      <c r="AG19" s="3"/>
    </row>
    <row r="20" spans="1:33" ht="15" customHeight="1">
      <c r="A20" s="3"/>
      <c r="B20" s="3"/>
      <c r="C20" s="3"/>
      <c r="D20" s="3"/>
      <c r="E20" s="3"/>
      <c r="F20" s="3"/>
      <c r="G20" s="3"/>
      <c r="AG20" s="3"/>
    </row>
    <row r="21" spans="1:33" ht="15" customHeight="1">
      <c r="A21" s="3"/>
      <c r="B21" s="3"/>
      <c r="C21" s="3"/>
      <c r="D21" s="3"/>
      <c r="E21" s="3"/>
      <c r="F21" s="3"/>
      <c r="G21" s="3"/>
      <c r="AG21" s="3"/>
    </row>
    <row r="22" spans="1:33" ht="15" customHeight="1">
      <c r="A22" s="3"/>
      <c r="B22" s="3"/>
      <c r="C22" s="3"/>
      <c r="D22" s="3"/>
      <c r="E22" s="3"/>
      <c r="F22" s="3"/>
      <c r="G22" s="3"/>
      <c r="AG22" s="3"/>
    </row>
    <row r="23" spans="1:33" ht="15" customHeight="1">
      <c r="A23" s="3"/>
      <c r="B23" s="3"/>
      <c r="C23" s="3"/>
      <c r="D23" s="3"/>
      <c r="E23" s="3"/>
      <c r="F23" s="3"/>
      <c r="G23" s="3"/>
      <c r="AG23" s="3"/>
    </row>
    <row r="24" spans="1:33" ht="15" customHeight="1">
      <c r="A24" s="3"/>
      <c r="B24" s="3"/>
      <c r="C24" s="3"/>
      <c r="D24" s="3"/>
      <c r="E24" s="3"/>
      <c r="F24" s="3"/>
      <c r="G24" s="3"/>
      <c r="AG24" s="3"/>
    </row>
    <row r="25" spans="1:33" ht="15" customHeight="1">
      <c r="A25" s="3"/>
      <c r="B25" s="3"/>
      <c r="C25" s="3"/>
      <c r="D25" s="3"/>
      <c r="E25" s="3"/>
      <c r="F25" s="3"/>
      <c r="G25" s="3"/>
      <c r="AG25" s="3"/>
    </row>
    <row r="26" spans="1:33" ht="15" customHeight="1">
      <c r="A26" s="3"/>
      <c r="B26" s="3"/>
      <c r="C26" s="3"/>
      <c r="D26" s="3"/>
      <c r="E26" s="3"/>
      <c r="F26" s="3"/>
      <c r="G26" s="3"/>
      <c r="AG26" s="3"/>
    </row>
    <row r="27" spans="1:33" ht="15" customHeight="1">
      <c r="A27" s="3"/>
      <c r="B27" s="3"/>
      <c r="C27" s="3"/>
      <c r="D27" s="3"/>
      <c r="E27" s="3"/>
      <c r="F27" s="3"/>
      <c r="G27" s="3"/>
      <c r="AG27" s="3"/>
    </row>
    <row r="28" spans="1:33" ht="15" customHeight="1">
      <c r="A28" s="3"/>
      <c r="B28" s="3"/>
      <c r="C28" s="3"/>
      <c r="D28" s="3"/>
      <c r="E28" s="3"/>
      <c r="F28" s="3"/>
      <c r="G28" s="3"/>
      <c r="AG28" s="3"/>
    </row>
    <row r="29" spans="1:33" ht="15" customHeight="1">
      <c r="A29" s="3"/>
      <c r="B29" s="3"/>
      <c r="C29" s="3"/>
      <c r="D29" s="3"/>
      <c r="E29" s="3"/>
      <c r="F29" s="3"/>
      <c r="G29" s="3"/>
      <c r="AG29" s="3"/>
    </row>
    <row r="30" spans="1:33" ht="15" customHeight="1">
      <c r="A30" s="3"/>
      <c r="B30" s="3"/>
      <c r="C30" s="3"/>
      <c r="D30" s="3"/>
      <c r="E30" s="3"/>
      <c r="F30" s="3"/>
      <c r="G30" s="3"/>
      <c r="AG30" s="3"/>
    </row>
    <row r="31" spans="1:33" ht="15" customHeight="1">
      <c r="A31" s="3"/>
      <c r="B31" s="3"/>
      <c r="C31" s="3"/>
      <c r="D31" s="3"/>
      <c r="E31" s="3"/>
      <c r="F31" s="3"/>
      <c r="G31" s="3"/>
      <c r="AG31" s="3"/>
    </row>
    <row r="32" spans="1:33" ht="15" customHeight="1">
      <c r="A32" s="3"/>
      <c r="B32" s="3"/>
      <c r="C32" s="3"/>
      <c r="D32" s="3"/>
      <c r="E32" s="3"/>
      <c r="F32" s="3"/>
      <c r="G32" s="3"/>
      <c r="AG32" s="3"/>
    </row>
    <row r="33" spans="1:33" ht="15" customHeight="1">
      <c r="A33" s="3"/>
      <c r="B33" s="3"/>
      <c r="C33" s="3"/>
      <c r="D33" s="3"/>
      <c r="E33" s="3"/>
      <c r="F33" s="3"/>
      <c r="G33" s="3"/>
      <c r="AG33" s="3"/>
    </row>
    <row r="34" spans="1:33" ht="15" customHeight="1">
      <c r="A34" s="3"/>
      <c r="B34" s="3"/>
      <c r="C34" s="3"/>
      <c r="D34" s="3"/>
      <c r="E34" s="3"/>
      <c r="F34" s="3"/>
      <c r="G34" s="3"/>
      <c r="AG34" s="3"/>
    </row>
    <row r="35" spans="1:33" ht="15" customHeight="1">
      <c r="A35" s="3"/>
      <c r="B35" s="3"/>
      <c r="C35" s="3"/>
      <c r="D35" s="3"/>
      <c r="E35" s="3"/>
      <c r="F35" s="3"/>
      <c r="G35" s="3"/>
      <c r="AG35" s="3"/>
    </row>
    <row r="36" spans="1:33" ht="15" customHeight="1">
      <c r="A36" s="3"/>
      <c r="B36" s="3"/>
      <c r="C36" s="3"/>
      <c r="D36" s="3"/>
      <c r="E36" s="3"/>
      <c r="F36" s="3"/>
      <c r="G36" s="3"/>
      <c r="AG36" s="3"/>
    </row>
    <row r="37" spans="1:33" ht="15" customHeight="1">
      <c r="A37" s="3"/>
      <c r="B37" s="3"/>
      <c r="C37" s="3"/>
      <c r="D37" s="3"/>
      <c r="E37" s="3"/>
      <c r="F37" s="3"/>
      <c r="G37" s="3"/>
      <c r="AG37" s="3"/>
    </row>
    <row r="38" spans="1:33" ht="15" customHeight="1">
      <c r="A38" s="3"/>
      <c r="B38" s="3"/>
      <c r="C38" s="3"/>
      <c r="D38" s="3"/>
      <c r="E38" s="3"/>
      <c r="F38" s="3"/>
      <c r="G38" s="3"/>
      <c r="AG38" s="3"/>
    </row>
    <row r="39" spans="1:33" ht="15" customHeight="1">
      <c r="A39" s="3"/>
      <c r="B39" s="3"/>
      <c r="C39" s="3"/>
      <c r="D39" s="3"/>
      <c r="E39" s="3"/>
      <c r="F39" s="3"/>
      <c r="G39" s="3"/>
      <c r="AG39" s="3"/>
    </row>
    <row r="40" spans="1:33" ht="15" customHeight="1">
      <c r="A40" s="3"/>
      <c r="B40" s="3"/>
      <c r="C40" s="3"/>
      <c r="D40" s="3"/>
      <c r="E40" s="3"/>
      <c r="F40" s="3"/>
      <c r="G40" s="3"/>
      <c r="AG40" s="3"/>
    </row>
    <row r="41" spans="1:33" ht="15" customHeight="1">
      <c r="A41" s="3"/>
      <c r="B41" s="3"/>
      <c r="C41" s="3"/>
      <c r="D41" s="3"/>
      <c r="E41" s="3"/>
      <c r="F41" s="3"/>
      <c r="G41" s="3"/>
      <c r="AG41" s="3"/>
    </row>
    <row r="42" spans="1:33" ht="15" customHeight="1">
      <c r="A42" s="3"/>
      <c r="B42" s="3"/>
      <c r="C42" s="3"/>
      <c r="D42" s="3"/>
      <c r="E42" s="3"/>
      <c r="F42" s="3"/>
      <c r="G42" s="3"/>
      <c r="AG42" s="3"/>
    </row>
    <row r="43" spans="1:33" ht="15" customHeight="1">
      <c r="A43" s="3"/>
      <c r="B43" s="3"/>
      <c r="C43" s="3"/>
      <c r="D43" s="3"/>
      <c r="E43" s="3"/>
      <c r="F43" s="3"/>
      <c r="G43" s="3"/>
      <c r="AG43" s="3"/>
    </row>
    <row r="44" spans="1:33" ht="15" customHeight="1">
      <c r="A44" s="3"/>
      <c r="B44" s="3"/>
      <c r="C44" s="3"/>
      <c r="D44" s="3"/>
      <c r="E44" s="3"/>
      <c r="F44" s="3"/>
      <c r="G44" s="3"/>
      <c r="AG44" s="3"/>
    </row>
    <row r="45" spans="1:33" ht="15" customHeight="1">
      <c r="A45" s="3"/>
      <c r="B45" s="3"/>
      <c r="C45" s="3"/>
      <c r="D45" s="3"/>
      <c r="E45" s="3"/>
      <c r="F45" s="3"/>
      <c r="G45" s="3"/>
      <c r="AG45" s="3"/>
    </row>
    <row r="46" spans="1:33" ht="15" customHeight="1">
      <c r="A46" s="3"/>
      <c r="B46" s="3"/>
      <c r="C46" s="3"/>
      <c r="D46" s="3"/>
      <c r="E46" s="3"/>
      <c r="F46" s="3"/>
      <c r="G46" s="3"/>
      <c r="AG46" s="3"/>
    </row>
    <row r="47" spans="1:33" ht="15" customHeight="1">
      <c r="A47" s="3"/>
      <c r="B47" s="3"/>
      <c r="C47" s="3"/>
      <c r="D47" s="3"/>
      <c r="E47" s="3"/>
      <c r="F47" s="3"/>
      <c r="G47" s="3"/>
      <c r="AG47" s="3"/>
    </row>
    <row r="48" spans="1:33" ht="15" customHeight="1">
      <c r="A48" s="3"/>
      <c r="B48" s="3"/>
      <c r="C48" s="3"/>
      <c r="D48" s="3"/>
      <c r="E48" s="3"/>
      <c r="F48" s="3"/>
      <c r="G48" s="3"/>
      <c r="AG48" s="3"/>
    </row>
    <row r="49" spans="1:33" ht="15" customHeight="1">
      <c r="A49" s="3"/>
      <c r="B49" s="3"/>
      <c r="C49" s="3"/>
      <c r="D49" s="3"/>
      <c r="E49" s="3"/>
      <c r="F49" s="3"/>
      <c r="G49" s="3"/>
      <c r="AG49" s="3"/>
    </row>
    <row r="50" spans="1:33" ht="15" customHeight="1">
      <c r="A50" s="3"/>
      <c r="B50" s="3"/>
      <c r="C50" s="3"/>
      <c r="D50" s="3"/>
      <c r="E50" s="3"/>
      <c r="F50" s="3"/>
      <c r="G50" s="3"/>
      <c r="AG50" s="3"/>
    </row>
    <row r="51" spans="1:33" ht="15" customHeight="1">
      <c r="A51" s="3"/>
      <c r="B51" s="3"/>
      <c r="C51" s="3"/>
      <c r="D51" s="3"/>
      <c r="E51" s="3"/>
      <c r="F51" s="3"/>
      <c r="G51" s="3"/>
      <c r="AG51" s="3"/>
    </row>
    <row r="52" spans="1:33" ht="15" customHeight="1">
      <c r="A52" s="3"/>
      <c r="B52" s="3"/>
      <c r="C52" s="3"/>
      <c r="D52" s="3"/>
      <c r="E52" s="3"/>
      <c r="F52" s="3"/>
      <c r="G52" s="3"/>
      <c r="AG52" s="3"/>
    </row>
    <row r="53" spans="1:33" ht="15" customHeight="1">
      <c r="A53" s="3"/>
      <c r="B53" s="3"/>
      <c r="C53" s="3"/>
      <c r="D53" s="3"/>
      <c r="E53" s="3"/>
      <c r="F53" s="3"/>
      <c r="G53" s="3"/>
      <c r="AG53" s="3"/>
    </row>
    <row r="54" spans="1:33" ht="15" customHeight="1">
      <c r="A54" s="3"/>
      <c r="B54" s="3"/>
      <c r="C54" s="3"/>
      <c r="D54" s="3"/>
      <c r="E54" s="3"/>
      <c r="F54" s="3"/>
      <c r="G54" s="3"/>
      <c r="AG54" s="3"/>
    </row>
    <row r="55" spans="1:33" ht="15" customHeight="1">
      <c r="A55" s="3"/>
      <c r="B55" s="3"/>
      <c r="C55" s="3"/>
      <c r="D55" s="3"/>
      <c r="E55" s="3"/>
      <c r="F55" s="3"/>
      <c r="G55" s="3"/>
      <c r="AG55" s="3"/>
    </row>
    <row r="56" spans="1:33" ht="15" customHeight="1">
      <c r="A56" s="3"/>
      <c r="B56" s="3"/>
      <c r="C56" s="3"/>
      <c r="D56" s="3"/>
      <c r="E56" s="3"/>
      <c r="F56" s="3"/>
      <c r="G56" s="3"/>
      <c r="AG56" s="3"/>
    </row>
    <row r="57" spans="1:33" ht="15" customHeight="1">
      <c r="A57" s="3"/>
      <c r="B57" s="3"/>
      <c r="C57" s="3"/>
      <c r="D57" s="3"/>
      <c r="E57" s="3"/>
      <c r="F57" s="3"/>
      <c r="G57" s="3"/>
      <c r="AG57" s="3"/>
    </row>
    <row r="58" spans="1:33" ht="15" customHeight="1">
      <c r="A58" s="3"/>
      <c r="B58" s="3"/>
      <c r="C58" s="3"/>
      <c r="D58" s="3"/>
      <c r="E58" s="3"/>
      <c r="F58" s="3"/>
      <c r="G58" s="3"/>
      <c r="AG58" s="3"/>
    </row>
    <row r="59" spans="1:33" ht="15" customHeight="1">
      <c r="A59" s="3"/>
      <c r="B59" s="3"/>
      <c r="C59" s="3"/>
      <c r="D59" s="3"/>
      <c r="E59" s="3"/>
      <c r="F59" s="3"/>
      <c r="G59" s="3"/>
      <c r="AG59" s="3"/>
    </row>
    <row r="60" spans="1:33" ht="15" customHeight="1">
      <c r="A60" s="3"/>
      <c r="B60" s="3"/>
      <c r="C60" s="3"/>
      <c r="D60" s="3"/>
      <c r="E60" s="3"/>
      <c r="F60" s="3"/>
      <c r="G60" s="3"/>
      <c r="AG60" s="3"/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FBE32-02F2-4CAA-BF44-3FDF777B9378}">
  <sheetPr>
    <tabColor rgb="FFFFFF00"/>
  </sheetPr>
  <dimension ref="A1:F3"/>
  <sheetViews>
    <sheetView workbookViewId="0">
      <selection activeCell="F50" sqref="F50"/>
    </sheetView>
  </sheetViews>
  <sheetFormatPr defaultRowHeight="13.9"/>
  <cols>
    <col min="1" max="1" width="43.46484375" style="55" customWidth="1"/>
    <col min="2" max="2" width="23.33203125" style="55" customWidth="1"/>
    <col min="3" max="3" width="24.9296875" style="55" customWidth="1"/>
    <col min="4" max="4" width="16.1328125" style="55" customWidth="1"/>
    <col min="5" max="5" width="14.6640625" style="55" customWidth="1"/>
    <col min="6" max="6" width="18.9296875" style="55" customWidth="1"/>
    <col min="7" max="16384" width="9.06640625" style="55"/>
  </cols>
  <sheetData>
    <row r="1" spans="1:6">
      <c r="A1" s="54" t="s">
        <v>335</v>
      </c>
      <c r="B1" s="54" t="s">
        <v>336</v>
      </c>
      <c r="C1" s="54" t="s">
        <v>337</v>
      </c>
      <c r="D1" s="54" t="s">
        <v>338</v>
      </c>
      <c r="E1" s="54" t="s">
        <v>339</v>
      </c>
      <c r="F1" s="54" t="s">
        <v>340</v>
      </c>
    </row>
    <row r="2" spans="1:6">
      <c r="A2" s="55" t="s">
        <v>344</v>
      </c>
      <c r="B2" s="55" t="e">
        <f>IRDFileNumber</f>
        <v>#NAME?</v>
      </c>
      <c r="C2" s="56" t="s">
        <v>341</v>
      </c>
      <c r="D2" s="55" t="s">
        <v>342</v>
      </c>
      <c r="E2" s="57">
        <v>44287</v>
      </c>
      <c r="F2" s="57">
        <v>44651</v>
      </c>
    </row>
    <row r="3" spans="1:6">
      <c r="A3" s="55" t="s">
        <v>346</v>
      </c>
      <c r="B3" s="55" t="e">
        <f>IRDFileNumber</f>
        <v>#NAME?</v>
      </c>
      <c r="C3" s="56" t="s">
        <v>341</v>
      </c>
      <c r="D3" s="55" t="s">
        <v>343</v>
      </c>
      <c r="F3" s="57">
        <v>44651</v>
      </c>
    </row>
  </sheetData>
  <phoneticPr fontId="1" type="noConversion"/>
  <hyperlinks>
    <hyperlink ref="C2" r:id="rId1" xr:uid="{622246DF-662C-441D-8582-33F66271C670}"/>
    <hyperlink ref="C3" r:id="rId2" xr:uid="{030B1DED-63C5-4721-A149-210D703F2FF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CACD0-1AF0-4B58-B82E-2853765A1FAA}">
  <sheetPr>
    <tabColor rgb="FFFFFF00"/>
  </sheetPr>
  <dimension ref="A1:M548"/>
  <sheetViews>
    <sheetView topLeftCell="F1" workbookViewId="0">
      <selection activeCell="F50" sqref="F50"/>
    </sheetView>
  </sheetViews>
  <sheetFormatPr defaultRowHeight="13.9"/>
  <cols>
    <col min="1" max="1" width="64.9296875" customWidth="1"/>
    <col min="2" max="2" width="53.19921875" customWidth="1"/>
    <col min="3" max="3" width="18.33203125" customWidth="1"/>
    <col min="4" max="5" width="16.06640625" customWidth="1"/>
    <col min="6" max="6" width="16.53125" customWidth="1"/>
    <col min="7" max="7" width="24.9296875" customWidth="1"/>
    <col min="8" max="8" width="40" customWidth="1"/>
    <col min="9" max="9" width="12.3984375" customWidth="1"/>
    <col min="10" max="10" width="14" customWidth="1"/>
    <col min="11" max="11" width="36.3984375" customWidth="1"/>
    <col min="12" max="12" width="13.86328125" customWidth="1"/>
  </cols>
  <sheetData>
    <row r="1" spans="1:13" ht="18.399999999999999" customHeight="1">
      <c r="A1" s="48" t="s">
        <v>348</v>
      </c>
      <c r="B1" s="48" t="s">
        <v>347</v>
      </c>
      <c r="C1" s="48" t="s">
        <v>349</v>
      </c>
      <c r="D1" s="48" t="s">
        <v>350</v>
      </c>
      <c r="E1" s="48" t="s">
        <v>351</v>
      </c>
      <c r="F1" s="48" t="s">
        <v>352</v>
      </c>
      <c r="G1" s="48" t="s">
        <v>353</v>
      </c>
      <c r="H1" s="48" t="s">
        <v>404</v>
      </c>
      <c r="I1" s="48" t="s">
        <v>1480</v>
      </c>
      <c r="J1" s="58" t="s">
        <v>1791</v>
      </c>
      <c r="K1" s="48" t="s">
        <v>1789</v>
      </c>
      <c r="L1" s="48" t="s">
        <v>1790</v>
      </c>
      <c r="M1" s="58" t="s">
        <v>1805</v>
      </c>
    </row>
    <row r="2" spans="1:13">
      <c r="A2" t="s">
        <v>501</v>
      </c>
      <c r="B2" t="s">
        <v>898</v>
      </c>
      <c r="C2" t="s">
        <v>899</v>
      </c>
      <c r="E2" t="b">
        <v>1</v>
      </c>
      <c r="F2" t="s">
        <v>900</v>
      </c>
      <c r="G2" t="s">
        <v>910</v>
      </c>
      <c r="H2" s="55" t="s">
        <v>344</v>
      </c>
      <c r="I2">
        <v>1</v>
      </c>
      <c r="J2">
        <f>COUNTIF(__XbrlMatch!B:B,__TC_Taxonomy_Core!A2)</f>
        <v>0</v>
      </c>
      <c r="K2" t="s">
        <v>25</v>
      </c>
      <c r="M2">
        <f>I2-J2</f>
        <v>1</v>
      </c>
    </row>
    <row r="3" spans="1:13">
      <c r="A3" t="s">
        <v>432</v>
      </c>
      <c r="B3" t="s">
        <v>898</v>
      </c>
      <c r="C3" t="s">
        <v>899</v>
      </c>
      <c r="E3" t="b">
        <v>1</v>
      </c>
      <c r="F3" t="s">
        <v>900</v>
      </c>
      <c r="G3" t="s">
        <v>911</v>
      </c>
      <c r="H3" t="s">
        <v>345</v>
      </c>
      <c r="I3">
        <v>1</v>
      </c>
      <c r="J3">
        <f>COUNTIF(__XbrlMatch!B:B,__TC_Taxonomy_Core!A3)</f>
        <v>1</v>
      </c>
      <c r="K3" t="s">
        <v>25</v>
      </c>
      <c r="M3">
        <f t="shared" ref="M3:M64" si="0">I3-J3</f>
        <v>0</v>
      </c>
    </row>
    <row r="4" spans="1:13">
      <c r="A4" t="s">
        <v>502</v>
      </c>
      <c r="B4" t="s">
        <v>898</v>
      </c>
      <c r="C4" t="s">
        <v>899</v>
      </c>
      <c r="E4" t="b">
        <v>1</v>
      </c>
      <c r="F4" t="s">
        <v>900</v>
      </c>
      <c r="G4" t="s">
        <v>910</v>
      </c>
      <c r="H4" s="55" t="s">
        <v>344</v>
      </c>
      <c r="I4">
        <v>1</v>
      </c>
      <c r="J4">
        <f>COUNTIF(__XbrlMatch!B:B,__TC_Taxonomy_Core!A4)</f>
        <v>0</v>
      </c>
      <c r="K4" t="s">
        <v>25</v>
      </c>
      <c r="M4">
        <f t="shared" si="0"/>
        <v>1</v>
      </c>
    </row>
    <row r="5" spans="1:13">
      <c r="A5" t="s">
        <v>503</v>
      </c>
      <c r="B5" t="s">
        <v>898</v>
      </c>
      <c r="C5" t="s">
        <v>899</v>
      </c>
      <c r="E5" t="b">
        <v>1</v>
      </c>
      <c r="G5" t="s">
        <v>910</v>
      </c>
      <c r="H5" s="55" t="s">
        <v>344</v>
      </c>
      <c r="I5">
        <v>1</v>
      </c>
      <c r="J5">
        <f>COUNTIF(__XbrlMatch!B:B,__TC_Taxonomy_Core!A5)</f>
        <v>0</v>
      </c>
      <c r="K5" t="s">
        <v>25</v>
      </c>
      <c r="M5">
        <f t="shared" si="0"/>
        <v>1</v>
      </c>
    </row>
    <row r="6" spans="1:13">
      <c r="A6" t="s">
        <v>504</v>
      </c>
      <c r="B6" t="s">
        <v>901</v>
      </c>
      <c r="C6" t="s">
        <v>899</v>
      </c>
      <c r="E6" t="b">
        <v>1</v>
      </c>
      <c r="G6" t="s">
        <v>910</v>
      </c>
      <c r="H6" s="55" t="s">
        <v>344</v>
      </c>
      <c r="I6">
        <v>1</v>
      </c>
      <c r="J6">
        <f>COUNTIF(__XbrlMatch!B:B,__TC_Taxonomy_Core!A6)</f>
        <v>0</v>
      </c>
      <c r="K6" t="s">
        <v>1735</v>
      </c>
      <c r="L6" t="s">
        <v>1497</v>
      </c>
      <c r="M6">
        <f t="shared" si="0"/>
        <v>1</v>
      </c>
    </row>
    <row r="7" spans="1:13">
      <c r="A7" t="s">
        <v>505</v>
      </c>
      <c r="B7" t="s">
        <v>898</v>
      </c>
      <c r="C7" t="s">
        <v>899</v>
      </c>
      <c r="E7" t="b">
        <v>1</v>
      </c>
      <c r="G7" t="s">
        <v>910</v>
      </c>
      <c r="H7" s="55" t="s">
        <v>344</v>
      </c>
      <c r="I7">
        <v>1</v>
      </c>
      <c r="J7">
        <f>COUNTIF(__XbrlMatch!B:B,__TC_Taxonomy_Core!A7)</f>
        <v>0</v>
      </c>
      <c r="K7" t="s">
        <v>25</v>
      </c>
      <c r="M7">
        <f t="shared" si="0"/>
        <v>1</v>
      </c>
    </row>
    <row r="8" spans="1:13">
      <c r="A8" t="s">
        <v>494</v>
      </c>
      <c r="B8" t="s">
        <v>902</v>
      </c>
      <c r="C8" t="s">
        <v>899</v>
      </c>
      <c r="E8" t="b">
        <v>1</v>
      </c>
      <c r="G8" t="s">
        <v>910</v>
      </c>
      <c r="H8" s="55" t="s">
        <v>344</v>
      </c>
      <c r="I8">
        <v>1</v>
      </c>
      <c r="J8">
        <f>COUNTIF(__XbrlMatch!B:B,__TC_Taxonomy_Core!A8)</f>
        <v>0</v>
      </c>
      <c r="K8" t="s">
        <v>25</v>
      </c>
      <c r="M8">
        <f t="shared" si="0"/>
        <v>1</v>
      </c>
    </row>
    <row r="9" spans="1:13">
      <c r="A9" t="s">
        <v>506</v>
      </c>
      <c r="B9" t="s">
        <v>898</v>
      </c>
      <c r="C9" t="s">
        <v>899</v>
      </c>
      <c r="E9" t="b">
        <v>1</v>
      </c>
      <c r="G9" t="s">
        <v>910</v>
      </c>
      <c r="H9" s="55" t="s">
        <v>344</v>
      </c>
      <c r="I9">
        <v>1</v>
      </c>
      <c r="J9">
        <f>COUNTIF(__XbrlMatch!B:B,__TC_Taxonomy_Core!A9)</f>
        <v>0</v>
      </c>
      <c r="K9" t="s">
        <v>25</v>
      </c>
      <c r="M9">
        <f t="shared" si="0"/>
        <v>1</v>
      </c>
    </row>
    <row r="10" spans="1:13">
      <c r="A10" t="s">
        <v>477</v>
      </c>
      <c r="B10" t="s">
        <v>901</v>
      </c>
      <c r="C10" t="s">
        <v>899</v>
      </c>
      <c r="E10" t="b">
        <v>1</v>
      </c>
      <c r="G10" t="s">
        <v>910</v>
      </c>
      <c r="H10" s="55" t="s">
        <v>344</v>
      </c>
      <c r="I10">
        <v>1</v>
      </c>
      <c r="J10">
        <f>COUNTIF(__XbrlMatch!B:B,__TC_Taxonomy_Core!A10)</f>
        <v>1</v>
      </c>
      <c r="K10" t="s">
        <v>25</v>
      </c>
      <c r="M10">
        <f t="shared" si="0"/>
        <v>0</v>
      </c>
    </row>
    <row r="11" spans="1:13">
      <c r="A11" t="s">
        <v>507</v>
      </c>
      <c r="B11" t="s">
        <v>898</v>
      </c>
      <c r="C11" t="s">
        <v>899</v>
      </c>
      <c r="E11" t="b">
        <v>1</v>
      </c>
      <c r="G11" t="s">
        <v>910</v>
      </c>
      <c r="H11" s="55" t="s">
        <v>344</v>
      </c>
      <c r="I11">
        <v>1</v>
      </c>
      <c r="J11">
        <f>COUNTIF(__XbrlMatch!B:B,__TC_Taxonomy_Core!A11)</f>
        <v>0</v>
      </c>
      <c r="K11" t="s">
        <v>25</v>
      </c>
      <c r="M11">
        <f t="shared" si="0"/>
        <v>1</v>
      </c>
    </row>
    <row r="12" spans="1:13">
      <c r="A12" t="s">
        <v>508</v>
      </c>
      <c r="B12" t="s">
        <v>898</v>
      </c>
      <c r="C12" t="s">
        <v>899</v>
      </c>
      <c r="E12" t="b">
        <v>1</v>
      </c>
      <c r="G12" t="s">
        <v>910</v>
      </c>
      <c r="H12" s="55" t="s">
        <v>344</v>
      </c>
      <c r="I12">
        <v>1</v>
      </c>
      <c r="J12">
        <f>COUNTIF(__XbrlMatch!B:B,__TC_Taxonomy_Core!A12)</f>
        <v>0</v>
      </c>
      <c r="K12" t="s">
        <v>25</v>
      </c>
      <c r="M12">
        <f t="shared" si="0"/>
        <v>1</v>
      </c>
    </row>
    <row r="13" spans="1:13">
      <c r="A13" t="s">
        <v>509</v>
      </c>
      <c r="B13" t="s">
        <v>898</v>
      </c>
      <c r="C13" t="s">
        <v>899</v>
      </c>
      <c r="E13" t="b">
        <v>1</v>
      </c>
      <c r="G13" t="s">
        <v>910</v>
      </c>
      <c r="H13" s="55" t="s">
        <v>344</v>
      </c>
      <c r="I13">
        <v>1</v>
      </c>
      <c r="J13">
        <f>COUNTIF(__XbrlMatch!B:B,__TC_Taxonomy_Core!A13)</f>
        <v>0</v>
      </c>
      <c r="K13" t="s">
        <v>25</v>
      </c>
      <c r="M13">
        <f t="shared" si="0"/>
        <v>1</v>
      </c>
    </row>
    <row r="14" spans="1:13">
      <c r="A14" t="s">
        <v>510</v>
      </c>
      <c r="B14" t="s">
        <v>898</v>
      </c>
      <c r="C14" t="s">
        <v>899</v>
      </c>
      <c r="E14" t="b">
        <v>1</v>
      </c>
      <c r="G14" t="s">
        <v>910</v>
      </c>
      <c r="H14" s="55" t="s">
        <v>344</v>
      </c>
      <c r="I14">
        <v>1</v>
      </c>
      <c r="J14">
        <f>COUNTIF(__XbrlMatch!B:B,__TC_Taxonomy_Core!A14)</f>
        <v>0</v>
      </c>
      <c r="K14" t="s">
        <v>25</v>
      </c>
      <c r="M14">
        <f t="shared" si="0"/>
        <v>1</v>
      </c>
    </row>
    <row r="15" spans="1:13">
      <c r="A15" t="s">
        <v>511</v>
      </c>
      <c r="B15" t="s">
        <v>901</v>
      </c>
      <c r="C15" t="s">
        <v>899</v>
      </c>
      <c r="E15" t="b">
        <v>1</v>
      </c>
      <c r="G15" t="s">
        <v>910</v>
      </c>
      <c r="H15" s="55" t="s">
        <v>344</v>
      </c>
      <c r="I15">
        <v>1</v>
      </c>
      <c r="J15">
        <f>COUNTIF(__XbrlMatch!B:B,__TC_Taxonomy_Core!A15)</f>
        <v>0</v>
      </c>
      <c r="K15" t="s">
        <v>25</v>
      </c>
      <c r="M15">
        <f t="shared" si="0"/>
        <v>1</v>
      </c>
    </row>
    <row r="16" spans="1:13">
      <c r="A16" t="s">
        <v>512</v>
      </c>
      <c r="B16" t="s">
        <v>898</v>
      </c>
      <c r="C16" t="s">
        <v>899</v>
      </c>
      <c r="E16" t="b">
        <v>1</v>
      </c>
      <c r="G16" t="s">
        <v>910</v>
      </c>
      <c r="H16" s="55" t="s">
        <v>344</v>
      </c>
      <c r="I16">
        <v>1</v>
      </c>
      <c r="J16">
        <f>COUNTIF(__XbrlMatch!B:B,__TC_Taxonomy_Core!A16)</f>
        <v>0</v>
      </c>
      <c r="K16" t="s">
        <v>25</v>
      </c>
      <c r="M16">
        <f t="shared" si="0"/>
        <v>1</v>
      </c>
    </row>
    <row r="17" spans="1:13">
      <c r="A17" t="s">
        <v>513</v>
      </c>
      <c r="B17" t="s">
        <v>898</v>
      </c>
      <c r="C17" t="s">
        <v>899</v>
      </c>
      <c r="E17" t="b">
        <v>1</v>
      </c>
      <c r="G17" t="s">
        <v>910</v>
      </c>
      <c r="H17" s="55" t="s">
        <v>344</v>
      </c>
      <c r="I17">
        <v>1</v>
      </c>
      <c r="J17">
        <f>COUNTIF(__XbrlMatch!B:B,__TC_Taxonomy_Core!A17)</f>
        <v>0</v>
      </c>
      <c r="K17" t="s">
        <v>25</v>
      </c>
      <c r="M17">
        <f t="shared" si="0"/>
        <v>1</v>
      </c>
    </row>
    <row r="18" spans="1:13">
      <c r="A18" t="s">
        <v>514</v>
      </c>
      <c r="B18" t="s">
        <v>898</v>
      </c>
      <c r="C18" t="s">
        <v>899</v>
      </c>
      <c r="E18" t="b">
        <v>1</v>
      </c>
      <c r="G18" t="s">
        <v>910</v>
      </c>
      <c r="H18" s="55" t="s">
        <v>344</v>
      </c>
      <c r="I18">
        <v>1</v>
      </c>
      <c r="J18">
        <f>COUNTIF(__XbrlMatch!B:B,__TC_Taxonomy_Core!A18)</f>
        <v>0</v>
      </c>
      <c r="K18" t="s">
        <v>25</v>
      </c>
      <c r="M18">
        <f t="shared" si="0"/>
        <v>1</v>
      </c>
    </row>
    <row r="19" spans="1:13">
      <c r="A19" t="s">
        <v>515</v>
      </c>
      <c r="B19" t="s">
        <v>898</v>
      </c>
      <c r="C19" t="s">
        <v>899</v>
      </c>
      <c r="E19" t="b">
        <v>1</v>
      </c>
      <c r="F19" t="s">
        <v>900</v>
      </c>
      <c r="G19" t="s">
        <v>911</v>
      </c>
      <c r="H19" t="s">
        <v>345</v>
      </c>
      <c r="I19">
        <v>1</v>
      </c>
      <c r="J19">
        <f>COUNTIF(__XbrlMatch!B:B,__TC_Taxonomy_Core!A19)</f>
        <v>0</v>
      </c>
      <c r="K19" t="s">
        <v>25</v>
      </c>
      <c r="M19">
        <f t="shared" si="0"/>
        <v>1</v>
      </c>
    </row>
    <row r="20" spans="1:13">
      <c r="A20" t="s">
        <v>487</v>
      </c>
      <c r="B20" t="s">
        <v>903</v>
      </c>
      <c r="C20" t="s">
        <v>899</v>
      </c>
      <c r="E20" t="b">
        <v>1</v>
      </c>
      <c r="G20" t="s">
        <v>910</v>
      </c>
      <c r="H20" s="55" t="s">
        <v>344</v>
      </c>
      <c r="I20">
        <v>1</v>
      </c>
      <c r="J20">
        <f>COUNTIF(__XbrlMatch!B:B,__TC_Taxonomy_Core!A20)</f>
        <v>0</v>
      </c>
      <c r="K20" t="s">
        <v>25</v>
      </c>
      <c r="M20">
        <f t="shared" si="0"/>
        <v>1</v>
      </c>
    </row>
    <row r="21" spans="1:13">
      <c r="A21" t="s">
        <v>498</v>
      </c>
      <c r="B21" t="s">
        <v>904</v>
      </c>
      <c r="C21" t="s">
        <v>899</v>
      </c>
      <c r="E21" t="b">
        <v>1</v>
      </c>
      <c r="G21" t="s">
        <v>910</v>
      </c>
      <c r="H21" s="55" t="s">
        <v>344</v>
      </c>
      <c r="I21">
        <v>0</v>
      </c>
      <c r="J21">
        <f>COUNTIF(__XbrlMatch!B:B,__TC_Taxonomy_Core!A21)</f>
        <v>0</v>
      </c>
      <c r="K21" t="s">
        <v>1560</v>
      </c>
      <c r="L21" t="s">
        <v>1485</v>
      </c>
      <c r="M21">
        <f t="shared" si="0"/>
        <v>0</v>
      </c>
    </row>
    <row r="22" spans="1:13">
      <c r="A22" t="s">
        <v>483</v>
      </c>
      <c r="B22" t="s">
        <v>901</v>
      </c>
      <c r="C22" t="s">
        <v>899</v>
      </c>
      <c r="E22" t="b">
        <v>1</v>
      </c>
      <c r="G22" t="s">
        <v>910</v>
      </c>
      <c r="H22" s="55" t="s">
        <v>344</v>
      </c>
      <c r="I22">
        <v>1</v>
      </c>
      <c r="J22">
        <f>COUNTIF(__XbrlMatch!B:B,__TC_Taxonomy_Core!A22)</f>
        <v>0</v>
      </c>
      <c r="K22" t="s">
        <v>25</v>
      </c>
      <c r="M22">
        <f t="shared" si="0"/>
        <v>1</v>
      </c>
    </row>
    <row r="23" spans="1:13">
      <c r="A23" t="s">
        <v>516</v>
      </c>
      <c r="B23" t="s">
        <v>901</v>
      </c>
      <c r="C23" t="s">
        <v>899</v>
      </c>
      <c r="E23" t="b">
        <v>1</v>
      </c>
      <c r="G23" t="s">
        <v>910</v>
      </c>
      <c r="H23" s="55" t="s">
        <v>344</v>
      </c>
      <c r="I23">
        <v>1</v>
      </c>
      <c r="J23">
        <f>COUNTIF(__XbrlMatch!B:B,__TC_Taxonomy_Core!A23)</f>
        <v>0</v>
      </c>
      <c r="K23" t="s">
        <v>25</v>
      </c>
      <c r="M23">
        <f t="shared" si="0"/>
        <v>1</v>
      </c>
    </row>
    <row r="24" spans="1:13">
      <c r="A24" t="s">
        <v>517</v>
      </c>
      <c r="B24" t="s">
        <v>901</v>
      </c>
      <c r="C24" t="s">
        <v>899</v>
      </c>
      <c r="E24" t="b">
        <v>1</v>
      </c>
      <c r="G24" t="s">
        <v>910</v>
      </c>
      <c r="H24" s="55" t="s">
        <v>344</v>
      </c>
      <c r="I24">
        <v>1</v>
      </c>
      <c r="J24">
        <f>COUNTIF(__XbrlMatch!B:B,__TC_Taxonomy_Core!A24)</f>
        <v>0</v>
      </c>
      <c r="K24" t="s">
        <v>25</v>
      </c>
      <c r="M24">
        <f t="shared" si="0"/>
        <v>1</v>
      </c>
    </row>
    <row r="25" spans="1:13">
      <c r="A25" t="s">
        <v>518</v>
      </c>
      <c r="B25" t="s">
        <v>898</v>
      </c>
      <c r="C25" t="s">
        <v>899</v>
      </c>
      <c r="E25" t="b">
        <v>1</v>
      </c>
      <c r="G25" t="s">
        <v>910</v>
      </c>
      <c r="H25" s="55" t="s">
        <v>344</v>
      </c>
      <c r="I25">
        <v>1</v>
      </c>
      <c r="J25">
        <f>COUNTIF(__XbrlMatch!B:B,__TC_Taxonomy_Core!A25)</f>
        <v>0</v>
      </c>
      <c r="K25" t="s">
        <v>25</v>
      </c>
      <c r="M25">
        <f t="shared" si="0"/>
        <v>1</v>
      </c>
    </row>
    <row r="26" spans="1:13">
      <c r="A26" t="s">
        <v>519</v>
      </c>
      <c r="B26" t="s">
        <v>898</v>
      </c>
      <c r="C26" t="s">
        <v>899</v>
      </c>
      <c r="E26" t="b">
        <v>1</v>
      </c>
      <c r="F26" t="s">
        <v>905</v>
      </c>
      <c r="G26" t="s">
        <v>910</v>
      </c>
      <c r="H26" s="55" t="s">
        <v>344</v>
      </c>
      <c r="I26">
        <v>1</v>
      </c>
      <c r="J26">
        <f>COUNTIF(__XbrlMatch!B:B,__TC_Taxonomy_Core!A26)</f>
        <v>0</v>
      </c>
      <c r="K26" t="s">
        <v>25</v>
      </c>
      <c r="M26">
        <f t="shared" si="0"/>
        <v>1</v>
      </c>
    </row>
    <row r="27" spans="1:13">
      <c r="A27" t="s">
        <v>438</v>
      </c>
      <c r="B27" t="s">
        <v>901</v>
      </c>
      <c r="C27" t="s">
        <v>899</v>
      </c>
      <c r="E27" t="b">
        <v>1</v>
      </c>
      <c r="G27" t="s">
        <v>910</v>
      </c>
      <c r="H27" s="55" t="s">
        <v>344</v>
      </c>
      <c r="I27">
        <v>1</v>
      </c>
      <c r="J27">
        <f>COUNTIF(__XbrlMatch!B:B,__TC_Taxonomy_Core!A27)</f>
        <v>1</v>
      </c>
      <c r="K27" t="s">
        <v>25</v>
      </c>
      <c r="M27">
        <f t="shared" si="0"/>
        <v>0</v>
      </c>
    </row>
    <row r="28" spans="1:13">
      <c r="A28" t="s">
        <v>520</v>
      </c>
      <c r="B28" t="s">
        <v>898</v>
      </c>
      <c r="C28" t="s">
        <v>899</v>
      </c>
      <c r="E28" t="b">
        <v>1</v>
      </c>
      <c r="F28" t="s">
        <v>905</v>
      </c>
      <c r="G28" t="s">
        <v>910</v>
      </c>
      <c r="H28" s="55" t="s">
        <v>344</v>
      </c>
      <c r="I28">
        <v>1</v>
      </c>
      <c r="J28">
        <f>COUNTIF(__XbrlMatch!B:B,__TC_Taxonomy_Core!A28)</f>
        <v>0</v>
      </c>
      <c r="K28" t="s">
        <v>25</v>
      </c>
      <c r="M28">
        <f t="shared" si="0"/>
        <v>1</v>
      </c>
    </row>
    <row r="29" spans="1:13">
      <c r="A29" t="s">
        <v>521</v>
      </c>
      <c r="B29" t="s">
        <v>898</v>
      </c>
      <c r="C29" t="s">
        <v>899</v>
      </c>
      <c r="E29" t="b">
        <v>1</v>
      </c>
      <c r="F29" t="s">
        <v>905</v>
      </c>
      <c r="G29" t="s">
        <v>910</v>
      </c>
      <c r="H29" s="55" t="s">
        <v>344</v>
      </c>
      <c r="I29">
        <v>1</v>
      </c>
      <c r="J29">
        <f>COUNTIF(__XbrlMatch!B:B,__TC_Taxonomy_Core!A29)</f>
        <v>0</v>
      </c>
      <c r="K29" t="s">
        <v>25</v>
      </c>
      <c r="M29">
        <f t="shared" si="0"/>
        <v>1</v>
      </c>
    </row>
    <row r="30" spans="1:13">
      <c r="A30" t="s">
        <v>522</v>
      </c>
      <c r="B30" t="s">
        <v>898</v>
      </c>
      <c r="C30" t="s">
        <v>899</v>
      </c>
      <c r="E30" t="b">
        <v>1</v>
      </c>
      <c r="F30" t="s">
        <v>905</v>
      </c>
      <c r="G30" t="s">
        <v>910</v>
      </c>
      <c r="H30" s="55" t="s">
        <v>344</v>
      </c>
      <c r="I30">
        <v>1</v>
      </c>
      <c r="J30">
        <f>COUNTIF(__XbrlMatch!B:B,__TC_Taxonomy_Core!A30)</f>
        <v>0</v>
      </c>
      <c r="K30" t="s">
        <v>25</v>
      </c>
      <c r="M30">
        <f t="shared" si="0"/>
        <v>1</v>
      </c>
    </row>
    <row r="31" spans="1:13">
      <c r="A31" t="s">
        <v>523</v>
      </c>
      <c r="B31" t="s">
        <v>898</v>
      </c>
      <c r="C31" t="s">
        <v>899</v>
      </c>
      <c r="E31" t="b">
        <v>1</v>
      </c>
      <c r="F31" t="s">
        <v>905</v>
      </c>
      <c r="G31" t="s">
        <v>910</v>
      </c>
      <c r="H31" s="55" t="s">
        <v>344</v>
      </c>
      <c r="I31">
        <v>1</v>
      </c>
      <c r="J31">
        <f>COUNTIF(__XbrlMatch!B:B,__TC_Taxonomy_Core!A31)</f>
        <v>0</v>
      </c>
      <c r="K31" t="s">
        <v>25</v>
      </c>
      <c r="M31">
        <f t="shared" si="0"/>
        <v>1</v>
      </c>
    </row>
    <row r="32" spans="1:13">
      <c r="A32" t="s">
        <v>444</v>
      </c>
      <c r="B32" t="s">
        <v>901</v>
      </c>
      <c r="C32" t="s">
        <v>899</v>
      </c>
      <c r="E32" t="b">
        <v>1</v>
      </c>
      <c r="G32" t="s">
        <v>910</v>
      </c>
      <c r="H32" s="55" t="s">
        <v>344</v>
      </c>
      <c r="I32">
        <v>1</v>
      </c>
      <c r="J32">
        <f>COUNTIF(__XbrlMatch!B:B,__TC_Taxonomy_Core!A32)</f>
        <v>1</v>
      </c>
      <c r="K32" t="s">
        <v>25</v>
      </c>
      <c r="M32">
        <f t="shared" si="0"/>
        <v>0</v>
      </c>
    </row>
    <row r="33" spans="1:13">
      <c r="A33" t="s">
        <v>524</v>
      </c>
      <c r="B33" t="s">
        <v>898</v>
      </c>
      <c r="C33" t="s">
        <v>899</v>
      </c>
      <c r="E33" t="b">
        <v>1</v>
      </c>
      <c r="F33" t="s">
        <v>905</v>
      </c>
      <c r="G33" t="s">
        <v>910</v>
      </c>
      <c r="H33" s="55" t="s">
        <v>344</v>
      </c>
      <c r="I33">
        <v>1</v>
      </c>
      <c r="J33">
        <f>COUNTIF(__XbrlMatch!B:B,__TC_Taxonomy_Core!A33)</f>
        <v>0</v>
      </c>
      <c r="K33" t="s">
        <v>25</v>
      </c>
      <c r="M33">
        <f t="shared" si="0"/>
        <v>1</v>
      </c>
    </row>
    <row r="34" spans="1:13">
      <c r="A34" t="s">
        <v>448</v>
      </c>
      <c r="B34" t="s">
        <v>901</v>
      </c>
      <c r="C34" t="s">
        <v>899</v>
      </c>
      <c r="E34" t="b">
        <v>1</v>
      </c>
      <c r="G34" t="s">
        <v>910</v>
      </c>
      <c r="H34" s="55" t="s">
        <v>344</v>
      </c>
      <c r="I34">
        <v>1</v>
      </c>
      <c r="J34">
        <f>COUNTIF(__XbrlMatch!B:B,__TC_Taxonomy_Core!A34)</f>
        <v>1</v>
      </c>
      <c r="K34" t="s">
        <v>25</v>
      </c>
      <c r="M34">
        <f t="shared" si="0"/>
        <v>0</v>
      </c>
    </row>
    <row r="35" spans="1:13">
      <c r="A35" t="s">
        <v>464</v>
      </c>
      <c r="B35" t="s">
        <v>898</v>
      </c>
      <c r="C35" t="s">
        <v>899</v>
      </c>
      <c r="E35" t="b">
        <v>1</v>
      </c>
      <c r="F35" t="s">
        <v>905</v>
      </c>
      <c r="G35" t="s">
        <v>910</v>
      </c>
      <c r="H35" s="55" t="s">
        <v>344</v>
      </c>
      <c r="I35">
        <v>1</v>
      </c>
      <c r="J35">
        <f>COUNTIF(__XbrlMatch!B:B,__TC_Taxonomy_Core!A35)</f>
        <v>1</v>
      </c>
      <c r="K35" t="s">
        <v>25</v>
      </c>
      <c r="M35">
        <f t="shared" si="0"/>
        <v>0</v>
      </c>
    </row>
    <row r="36" spans="1:13">
      <c r="A36" t="s">
        <v>525</v>
      </c>
      <c r="B36" t="s">
        <v>901</v>
      </c>
      <c r="C36" t="s">
        <v>899</v>
      </c>
      <c r="E36" t="b">
        <v>1</v>
      </c>
      <c r="G36" t="s">
        <v>910</v>
      </c>
      <c r="H36" s="55" t="s">
        <v>344</v>
      </c>
      <c r="I36">
        <v>1</v>
      </c>
      <c r="J36">
        <f>COUNTIF(__XbrlMatch!B:B,__TC_Taxonomy_Core!A36)</f>
        <v>0</v>
      </c>
      <c r="K36" t="s">
        <v>25</v>
      </c>
      <c r="M36">
        <f t="shared" si="0"/>
        <v>1</v>
      </c>
    </row>
    <row r="37" spans="1:13">
      <c r="A37" t="s">
        <v>526</v>
      </c>
      <c r="B37" t="s">
        <v>898</v>
      </c>
      <c r="C37" t="s">
        <v>899</v>
      </c>
      <c r="E37" t="b">
        <v>1</v>
      </c>
      <c r="F37" t="s">
        <v>905</v>
      </c>
      <c r="G37" t="s">
        <v>910</v>
      </c>
      <c r="H37" s="55" t="s">
        <v>344</v>
      </c>
      <c r="I37">
        <v>1</v>
      </c>
      <c r="J37">
        <f>COUNTIF(__XbrlMatch!B:B,__TC_Taxonomy_Core!A37)</f>
        <v>0</v>
      </c>
      <c r="K37" t="s">
        <v>25</v>
      </c>
      <c r="M37">
        <f t="shared" si="0"/>
        <v>1</v>
      </c>
    </row>
    <row r="38" spans="1:13">
      <c r="A38" t="s">
        <v>465</v>
      </c>
      <c r="B38" t="s">
        <v>898</v>
      </c>
      <c r="C38" t="s">
        <v>899</v>
      </c>
      <c r="E38" t="b">
        <v>1</v>
      </c>
      <c r="F38" t="s">
        <v>905</v>
      </c>
      <c r="G38" t="s">
        <v>910</v>
      </c>
      <c r="H38" s="55" t="s">
        <v>344</v>
      </c>
      <c r="I38">
        <v>1</v>
      </c>
      <c r="J38">
        <f>COUNTIF(__XbrlMatch!B:B,__TC_Taxonomy_Core!A38)</f>
        <v>1</v>
      </c>
      <c r="K38" t="s">
        <v>25</v>
      </c>
      <c r="M38">
        <f t="shared" si="0"/>
        <v>0</v>
      </c>
    </row>
    <row r="39" spans="1:13">
      <c r="A39" t="s">
        <v>527</v>
      </c>
      <c r="B39" t="s">
        <v>898</v>
      </c>
      <c r="C39" t="s">
        <v>899</v>
      </c>
      <c r="E39" t="b">
        <v>1</v>
      </c>
      <c r="F39" t="s">
        <v>905</v>
      </c>
      <c r="G39" t="s">
        <v>910</v>
      </c>
      <c r="H39" s="55" t="s">
        <v>344</v>
      </c>
      <c r="I39">
        <v>1</v>
      </c>
      <c r="J39">
        <f>COUNTIF(__XbrlMatch!B:B,__TC_Taxonomy_Core!A39)</f>
        <v>0</v>
      </c>
      <c r="K39" t="s">
        <v>25</v>
      </c>
      <c r="M39">
        <f t="shared" si="0"/>
        <v>1</v>
      </c>
    </row>
    <row r="40" spans="1:13">
      <c r="A40" t="s">
        <v>528</v>
      </c>
      <c r="B40" t="s">
        <v>898</v>
      </c>
      <c r="C40" t="s">
        <v>899</v>
      </c>
      <c r="E40" t="b">
        <v>1</v>
      </c>
      <c r="F40" t="s">
        <v>905</v>
      </c>
      <c r="G40" t="s">
        <v>910</v>
      </c>
      <c r="H40" s="55" t="s">
        <v>344</v>
      </c>
      <c r="I40">
        <v>1</v>
      </c>
      <c r="J40">
        <f>COUNTIF(__XbrlMatch!B:B,__TC_Taxonomy_Core!A40)</f>
        <v>0</v>
      </c>
      <c r="K40" t="s">
        <v>25</v>
      </c>
      <c r="M40">
        <f t="shared" si="0"/>
        <v>1</v>
      </c>
    </row>
    <row r="41" spans="1:13">
      <c r="A41" t="s">
        <v>529</v>
      </c>
      <c r="B41" t="s">
        <v>898</v>
      </c>
      <c r="C41" t="s">
        <v>899</v>
      </c>
      <c r="E41" t="b">
        <v>1</v>
      </c>
      <c r="F41" t="s">
        <v>905</v>
      </c>
      <c r="G41" t="s">
        <v>910</v>
      </c>
      <c r="H41" s="55" t="s">
        <v>344</v>
      </c>
      <c r="I41">
        <v>1</v>
      </c>
      <c r="J41">
        <f>COUNTIF(__XbrlMatch!B:B,__TC_Taxonomy_Core!A41)</f>
        <v>0</v>
      </c>
      <c r="K41" t="s">
        <v>25</v>
      </c>
      <c r="M41">
        <f t="shared" si="0"/>
        <v>1</v>
      </c>
    </row>
    <row r="42" spans="1:13">
      <c r="A42" t="s">
        <v>530</v>
      </c>
      <c r="B42" t="s">
        <v>901</v>
      </c>
      <c r="C42" t="s">
        <v>899</v>
      </c>
      <c r="E42" t="b">
        <v>1</v>
      </c>
      <c r="G42" t="s">
        <v>910</v>
      </c>
      <c r="H42" s="55" t="s">
        <v>344</v>
      </c>
      <c r="I42">
        <v>1</v>
      </c>
      <c r="J42">
        <f>COUNTIF(__XbrlMatch!B:B,__TC_Taxonomy_Core!A42)</f>
        <v>0</v>
      </c>
      <c r="K42" t="s">
        <v>25</v>
      </c>
      <c r="M42">
        <f t="shared" si="0"/>
        <v>1</v>
      </c>
    </row>
    <row r="43" spans="1:13">
      <c r="A43" t="s">
        <v>531</v>
      </c>
      <c r="B43" t="s">
        <v>901</v>
      </c>
      <c r="C43" t="s">
        <v>899</v>
      </c>
      <c r="E43" t="b">
        <v>1</v>
      </c>
      <c r="G43" t="s">
        <v>910</v>
      </c>
      <c r="H43" s="55" t="s">
        <v>344</v>
      </c>
      <c r="I43">
        <v>1</v>
      </c>
      <c r="J43">
        <f>COUNTIF(__XbrlMatch!B:B,__TC_Taxonomy_Core!A43)</f>
        <v>0</v>
      </c>
      <c r="K43" t="s">
        <v>25</v>
      </c>
      <c r="M43">
        <f t="shared" si="0"/>
        <v>1</v>
      </c>
    </row>
    <row r="44" spans="1:13">
      <c r="A44" t="s">
        <v>532</v>
      </c>
      <c r="B44" t="s">
        <v>898</v>
      </c>
      <c r="C44" t="s">
        <v>899</v>
      </c>
      <c r="E44" t="b">
        <v>1</v>
      </c>
      <c r="F44" t="s">
        <v>905</v>
      </c>
      <c r="G44" t="s">
        <v>910</v>
      </c>
      <c r="H44" s="55" t="s">
        <v>344</v>
      </c>
      <c r="I44">
        <v>1</v>
      </c>
      <c r="J44">
        <f>COUNTIF(__XbrlMatch!B:B,__TC_Taxonomy_Core!A44)</f>
        <v>0</v>
      </c>
      <c r="K44" t="s">
        <v>25</v>
      </c>
      <c r="M44">
        <f t="shared" si="0"/>
        <v>1</v>
      </c>
    </row>
    <row r="45" spans="1:13">
      <c r="A45" t="s">
        <v>533</v>
      </c>
      <c r="B45" t="s">
        <v>898</v>
      </c>
      <c r="C45" t="s">
        <v>899</v>
      </c>
      <c r="E45" t="b">
        <v>1</v>
      </c>
      <c r="F45" t="s">
        <v>905</v>
      </c>
      <c r="G45" t="s">
        <v>910</v>
      </c>
      <c r="H45" s="55" t="s">
        <v>344</v>
      </c>
      <c r="I45">
        <v>1</v>
      </c>
      <c r="J45">
        <f>COUNTIF(__XbrlMatch!B:B,__TC_Taxonomy_Core!A45)</f>
        <v>0</v>
      </c>
      <c r="K45" t="s">
        <v>25</v>
      </c>
      <c r="M45">
        <f t="shared" si="0"/>
        <v>1</v>
      </c>
    </row>
    <row r="46" spans="1:13">
      <c r="A46" t="s">
        <v>449</v>
      </c>
      <c r="B46" t="s">
        <v>898</v>
      </c>
      <c r="C46" t="s">
        <v>899</v>
      </c>
      <c r="E46" t="b">
        <v>1</v>
      </c>
      <c r="F46" t="s">
        <v>905</v>
      </c>
      <c r="G46" t="s">
        <v>910</v>
      </c>
      <c r="H46" s="55" t="s">
        <v>344</v>
      </c>
      <c r="I46">
        <v>1</v>
      </c>
      <c r="J46">
        <f>COUNTIF(__XbrlMatch!B:B,__TC_Taxonomy_Core!A46)</f>
        <v>1</v>
      </c>
      <c r="K46" t="s">
        <v>25</v>
      </c>
      <c r="M46">
        <f t="shared" si="0"/>
        <v>0</v>
      </c>
    </row>
    <row r="47" spans="1:13">
      <c r="A47" t="s">
        <v>534</v>
      </c>
      <c r="B47" t="s">
        <v>901</v>
      </c>
      <c r="C47" t="s">
        <v>899</v>
      </c>
      <c r="E47" t="b">
        <v>1</v>
      </c>
      <c r="G47" t="s">
        <v>910</v>
      </c>
      <c r="H47" s="55" t="s">
        <v>344</v>
      </c>
      <c r="I47">
        <v>1</v>
      </c>
      <c r="J47">
        <f>COUNTIF(__XbrlMatch!B:B,__TC_Taxonomy_Core!A47)</f>
        <v>0</v>
      </c>
      <c r="K47" t="s">
        <v>25</v>
      </c>
      <c r="M47">
        <f t="shared" si="0"/>
        <v>1</v>
      </c>
    </row>
    <row r="48" spans="1:13">
      <c r="A48" t="s">
        <v>535</v>
      </c>
      <c r="B48" t="s">
        <v>901</v>
      </c>
      <c r="C48" t="s">
        <v>899</v>
      </c>
      <c r="E48" t="b">
        <v>1</v>
      </c>
      <c r="G48" t="s">
        <v>910</v>
      </c>
      <c r="H48" s="55" t="s">
        <v>344</v>
      </c>
      <c r="I48">
        <v>1</v>
      </c>
      <c r="J48">
        <f>COUNTIF(__XbrlMatch!B:B,__TC_Taxonomy_Core!A48)</f>
        <v>0</v>
      </c>
      <c r="K48" t="s">
        <v>25</v>
      </c>
      <c r="M48">
        <f t="shared" si="0"/>
        <v>1</v>
      </c>
    </row>
    <row r="49" spans="1:13">
      <c r="A49" t="s">
        <v>536</v>
      </c>
      <c r="B49" t="s">
        <v>901</v>
      </c>
      <c r="C49" t="s">
        <v>899</v>
      </c>
      <c r="E49" t="b">
        <v>1</v>
      </c>
      <c r="G49" t="s">
        <v>910</v>
      </c>
      <c r="H49" s="55" t="s">
        <v>344</v>
      </c>
      <c r="I49">
        <v>1</v>
      </c>
      <c r="J49">
        <f>COUNTIF(__XbrlMatch!B:B,__TC_Taxonomy_Core!A49)</f>
        <v>0</v>
      </c>
      <c r="K49" t="s">
        <v>25</v>
      </c>
      <c r="M49">
        <f t="shared" si="0"/>
        <v>1</v>
      </c>
    </row>
    <row r="50" spans="1:13">
      <c r="A50" t="s">
        <v>537</v>
      </c>
      <c r="B50" t="s">
        <v>898</v>
      </c>
      <c r="C50" t="s">
        <v>899</v>
      </c>
      <c r="E50" t="b">
        <v>1</v>
      </c>
      <c r="F50" t="s">
        <v>905</v>
      </c>
      <c r="G50" t="s">
        <v>910</v>
      </c>
      <c r="H50" s="55" t="s">
        <v>344</v>
      </c>
      <c r="I50">
        <v>1</v>
      </c>
      <c r="J50">
        <f>COUNTIF(__XbrlMatch!B:B,__TC_Taxonomy_Core!A50)</f>
        <v>0</v>
      </c>
      <c r="K50" t="s">
        <v>25</v>
      </c>
      <c r="M50">
        <f t="shared" si="0"/>
        <v>1</v>
      </c>
    </row>
    <row r="51" spans="1:13">
      <c r="A51" t="s">
        <v>538</v>
      </c>
      <c r="B51" t="s">
        <v>901</v>
      </c>
      <c r="C51" t="s">
        <v>899</v>
      </c>
      <c r="E51" t="b">
        <v>1</v>
      </c>
      <c r="G51" t="s">
        <v>910</v>
      </c>
      <c r="H51" s="55" t="s">
        <v>344</v>
      </c>
      <c r="I51">
        <v>1</v>
      </c>
      <c r="J51">
        <f>COUNTIF(__XbrlMatch!B:B,__TC_Taxonomy_Core!A51)</f>
        <v>0</v>
      </c>
      <c r="K51" t="s">
        <v>25</v>
      </c>
      <c r="M51">
        <f t="shared" si="0"/>
        <v>1</v>
      </c>
    </row>
    <row r="52" spans="1:13">
      <c r="A52" t="s">
        <v>392</v>
      </c>
      <c r="B52" t="s">
        <v>898</v>
      </c>
      <c r="C52" t="s">
        <v>899</v>
      </c>
      <c r="E52" t="b">
        <v>1</v>
      </c>
      <c r="G52" t="s">
        <v>910</v>
      </c>
      <c r="H52" s="55" t="s">
        <v>344</v>
      </c>
      <c r="I52">
        <v>1</v>
      </c>
      <c r="J52">
        <f>COUNTIF(__XbrlMatch!B:B,__TC_Taxonomy_Core!A52)</f>
        <v>0</v>
      </c>
      <c r="K52" t="s">
        <v>1665</v>
      </c>
      <c r="L52" t="s">
        <v>1497</v>
      </c>
      <c r="M52">
        <f t="shared" si="0"/>
        <v>1</v>
      </c>
    </row>
    <row r="53" spans="1:13">
      <c r="A53" t="s">
        <v>458</v>
      </c>
      <c r="B53" t="s">
        <v>901</v>
      </c>
      <c r="C53" t="s">
        <v>899</v>
      </c>
      <c r="E53" t="b">
        <v>1</v>
      </c>
      <c r="G53" t="s">
        <v>910</v>
      </c>
      <c r="H53" s="55" t="s">
        <v>344</v>
      </c>
      <c r="I53">
        <v>1</v>
      </c>
      <c r="J53">
        <f>COUNTIF(__XbrlMatch!B:B,__TC_Taxonomy_Core!A53)</f>
        <v>1</v>
      </c>
      <c r="K53" t="s">
        <v>25</v>
      </c>
      <c r="M53">
        <f t="shared" si="0"/>
        <v>0</v>
      </c>
    </row>
    <row r="54" spans="1:13">
      <c r="A54" t="s">
        <v>478</v>
      </c>
      <c r="B54" t="s">
        <v>901</v>
      </c>
      <c r="C54" t="s">
        <v>899</v>
      </c>
      <c r="E54" t="b">
        <v>1</v>
      </c>
      <c r="G54" t="s">
        <v>910</v>
      </c>
      <c r="H54" s="55" t="s">
        <v>344</v>
      </c>
      <c r="I54">
        <v>1</v>
      </c>
      <c r="J54">
        <f>COUNTIF(__XbrlMatch!B:B,__TC_Taxonomy_Core!A54)</f>
        <v>1</v>
      </c>
      <c r="K54" t="s">
        <v>25</v>
      </c>
      <c r="M54">
        <f t="shared" si="0"/>
        <v>0</v>
      </c>
    </row>
    <row r="55" spans="1:13">
      <c r="A55" t="s">
        <v>539</v>
      </c>
      <c r="B55" t="s">
        <v>901</v>
      </c>
      <c r="C55" t="s">
        <v>899</v>
      </c>
      <c r="E55" t="b">
        <v>1</v>
      </c>
      <c r="G55" t="s">
        <v>910</v>
      </c>
      <c r="H55" s="55" t="s">
        <v>344</v>
      </c>
      <c r="I55">
        <v>1</v>
      </c>
      <c r="J55">
        <f>COUNTIF(__XbrlMatch!B:B,__TC_Taxonomy_Core!A55)</f>
        <v>0</v>
      </c>
      <c r="K55" t="s">
        <v>25</v>
      </c>
      <c r="M55">
        <f t="shared" si="0"/>
        <v>1</v>
      </c>
    </row>
    <row r="56" spans="1:13">
      <c r="A56" t="s">
        <v>393</v>
      </c>
      <c r="B56" t="s">
        <v>898</v>
      </c>
      <c r="C56" t="s">
        <v>899</v>
      </c>
      <c r="E56" t="b">
        <v>1</v>
      </c>
      <c r="G56" t="s">
        <v>910</v>
      </c>
      <c r="H56" s="55" t="s">
        <v>344</v>
      </c>
      <c r="I56">
        <v>1</v>
      </c>
      <c r="J56">
        <f>COUNTIF(__XbrlMatch!B:B,__TC_Taxonomy_Core!A56)</f>
        <v>0</v>
      </c>
      <c r="K56" t="s">
        <v>1679</v>
      </c>
      <c r="L56" t="s">
        <v>1497</v>
      </c>
      <c r="M56">
        <f t="shared" si="0"/>
        <v>1</v>
      </c>
    </row>
    <row r="57" spans="1:13">
      <c r="A57" t="s">
        <v>397</v>
      </c>
      <c r="B57" t="s">
        <v>898</v>
      </c>
      <c r="C57" t="s">
        <v>899</v>
      </c>
      <c r="E57" t="b">
        <v>1</v>
      </c>
      <c r="F57" t="s">
        <v>900</v>
      </c>
      <c r="G57" t="s">
        <v>911</v>
      </c>
      <c r="H57" t="s">
        <v>345</v>
      </c>
      <c r="I57">
        <v>1</v>
      </c>
      <c r="J57">
        <f>COUNTIF(__XbrlMatch!B:B,__TC_Taxonomy_Core!A57)</f>
        <v>0</v>
      </c>
      <c r="K57" t="s">
        <v>1695</v>
      </c>
      <c r="L57" t="s">
        <v>1497</v>
      </c>
      <c r="M57">
        <f t="shared" si="0"/>
        <v>1</v>
      </c>
    </row>
    <row r="58" spans="1:13">
      <c r="A58" t="s">
        <v>276</v>
      </c>
      <c r="B58" t="s">
        <v>898</v>
      </c>
      <c r="C58" t="s">
        <v>899</v>
      </c>
      <c r="E58" t="b">
        <v>1</v>
      </c>
      <c r="G58" t="s">
        <v>910</v>
      </c>
      <c r="H58" s="55" t="s">
        <v>344</v>
      </c>
      <c r="I58">
        <v>1</v>
      </c>
      <c r="J58">
        <f>COUNTIF(__XbrlMatch!B:B,__TC_Taxonomy_Core!A58)</f>
        <v>1</v>
      </c>
      <c r="K58" t="s">
        <v>1670</v>
      </c>
      <c r="L58" t="s">
        <v>1497</v>
      </c>
      <c r="M58">
        <f t="shared" si="0"/>
        <v>0</v>
      </c>
    </row>
    <row r="59" spans="1:13">
      <c r="A59" t="s">
        <v>540</v>
      </c>
      <c r="B59" t="s">
        <v>901</v>
      </c>
      <c r="C59" t="s">
        <v>899</v>
      </c>
      <c r="E59" t="b">
        <v>1</v>
      </c>
      <c r="G59" t="s">
        <v>910</v>
      </c>
      <c r="H59" s="55" t="s">
        <v>344</v>
      </c>
      <c r="I59">
        <v>1</v>
      </c>
      <c r="J59">
        <f>COUNTIF(__XbrlMatch!B:B,__TC_Taxonomy_Core!A59)</f>
        <v>0</v>
      </c>
      <c r="K59" t="s">
        <v>25</v>
      </c>
      <c r="M59">
        <f t="shared" si="0"/>
        <v>1</v>
      </c>
    </row>
    <row r="60" spans="1:13">
      <c r="A60" t="s">
        <v>541</v>
      </c>
      <c r="B60" t="s">
        <v>901</v>
      </c>
      <c r="C60" t="s">
        <v>899</v>
      </c>
      <c r="E60" t="b">
        <v>1</v>
      </c>
      <c r="G60" t="s">
        <v>910</v>
      </c>
      <c r="H60" s="55" t="s">
        <v>344</v>
      </c>
      <c r="I60">
        <v>1</v>
      </c>
      <c r="J60">
        <f>COUNTIF(__XbrlMatch!B:B,__TC_Taxonomy_Core!A60)</f>
        <v>0</v>
      </c>
      <c r="K60" t="s">
        <v>25</v>
      </c>
      <c r="M60">
        <f t="shared" si="0"/>
        <v>1</v>
      </c>
    </row>
    <row r="61" spans="1:13">
      <c r="A61" t="s">
        <v>542</v>
      </c>
      <c r="B61" t="s">
        <v>901</v>
      </c>
      <c r="C61" t="s">
        <v>899</v>
      </c>
      <c r="E61" t="b">
        <v>1</v>
      </c>
      <c r="G61" t="s">
        <v>910</v>
      </c>
      <c r="H61" s="55" t="s">
        <v>344</v>
      </c>
      <c r="I61">
        <v>1</v>
      </c>
      <c r="J61">
        <f>COUNTIF(__XbrlMatch!B:B,__TC_Taxonomy_Core!A61)</f>
        <v>0</v>
      </c>
      <c r="K61" t="s">
        <v>25</v>
      </c>
      <c r="M61">
        <f t="shared" si="0"/>
        <v>1</v>
      </c>
    </row>
    <row r="62" spans="1:13">
      <c r="A62" t="s">
        <v>543</v>
      </c>
      <c r="B62" t="s">
        <v>901</v>
      </c>
      <c r="C62" t="s">
        <v>899</v>
      </c>
      <c r="E62" t="b">
        <v>1</v>
      </c>
      <c r="G62" t="s">
        <v>910</v>
      </c>
      <c r="H62" s="55" t="s">
        <v>344</v>
      </c>
      <c r="I62">
        <v>1</v>
      </c>
      <c r="J62">
        <f>COUNTIF(__XbrlMatch!B:B,__TC_Taxonomy_Core!A62)</f>
        <v>0</v>
      </c>
      <c r="K62" t="s">
        <v>25</v>
      </c>
      <c r="M62">
        <f t="shared" si="0"/>
        <v>1</v>
      </c>
    </row>
    <row r="63" spans="1:13">
      <c r="A63" t="s">
        <v>544</v>
      </c>
      <c r="B63" t="s">
        <v>898</v>
      </c>
      <c r="C63" t="s">
        <v>899</v>
      </c>
      <c r="E63" t="b">
        <v>1</v>
      </c>
      <c r="G63" t="s">
        <v>910</v>
      </c>
      <c r="H63" s="55" t="s">
        <v>344</v>
      </c>
      <c r="I63">
        <v>1</v>
      </c>
      <c r="J63">
        <f>COUNTIF(__XbrlMatch!B:B,__TC_Taxonomy_Core!A63)</f>
        <v>0</v>
      </c>
      <c r="K63" t="s">
        <v>25</v>
      </c>
      <c r="M63">
        <f t="shared" si="0"/>
        <v>1</v>
      </c>
    </row>
    <row r="64" spans="1:13">
      <c r="A64" t="s">
        <v>545</v>
      </c>
      <c r="B64" t="s">
        <v>901</v>
      </c>
      <c r="C64" t="s">
        <v>899</v>
      </c>
      <c r="E64" t="b">
        <v>1</v>
      </c>
      <c r="G64" t="s">
        <v>910</v>
      </c>
      <c r="H64" s="55" t="s">
        <v>344</v>
      </c>
      <c r="I64">
        <v>1</v>
      </c>
      <c r="J64">
        <f>COUNTIF(__XbrlMatch!B:B,__TC_Taxonomy_Core!A64)</f>
        <v>0</v>
      </c>
      <c r="K64" t="s">
        <v>25</v>
      </c>
      <c r="M64">
        <f t="shared" si="0"/>
        <v>1</v>
      </c>
    </row>
    <row r="65" spans="1:13">
      <c r="A65" t="s">
        <v>546</v>
      </c>
      <c r="B65" t="s">
        <v>901</v>
      </c>
      <c r="C65" t="s">
        <v>899</v>
      </c>
      <c r="E65" t="b">
        <v>1</v>
      </c>
      <c r="G65" t="s">
        <v>910</v>
      </c>
      <c r="H65" s="55" t="s">
        <v>344</v>
      </c>
      <c r="I65">
        <v>1</v>
      </c>
      <c r="J65">
        <f>COUNTIF(__XbrlMatch!B:B,__TC_Taxonomy_Core!A65)</f>
        <v>0</v>
      </c>
      <c r="K65" t="s">
        <v>25</v>
      </c>
      <c r="M65">
        <f t="shared" ref="M65:M128" si="1">I65-J65</f>
        <v>1</v>
      </c>
    </row>
    <row r="66" spans="1:13">
      <c r="A66" t="s">
        <v>547</v>
      </c>
      <c r="B66" t="s">
        <v>901</v>
      </c>
      <c r="C66" t="s">
        <v>899</v>
      </c>
      <c r="E66" t="b">
        <v>1</v>
      </c>
      <c r="G66" t="s">
        <v>910</v>
      </c>
      <c r="H66" s="55" t="s">
        <v>344</v>
      </c>
      <c r="I66">
        <v>1</v>
      </c>
      <c r="J66">
        <f>COUNTIF(__XbrlMatch!B:B,__TC_Taxonomy_Core!A66)</f>
        <v>0</v>
      </c>
      <c r="K66" t="s">
        <v>25</v>
      </c>
      <c r="M66">
        <f t="shared" si="1"/>
        <v>1</v>
      </c>
    </row>
    <row r="67" spans="1:13">
      <c r="A67" t="s">
        <v>548</v>
      </c>
      <c r="B67" t="s">
        <v>901</v>
      </c>
      <c r="C67" t="s">
        <v>899</v>
      </c>
      <c r="E67" t="b">
        <v>1</v>
      </c>
      <c r="G67" t="s">
        <v>910</v>
      </c>
      <c r="H67" s="55" t="s">
        <v>344</v>
      </c>
      <c r="I67">
        <v>1</v>
      </c>
      <c r="J67">
        <f>COUNTIF(__XbrlMatch!B:B,__TC_Taxonomy_Core!A67)</f>
        <v>0</v>
      </c>
      <c r="K67" t="s">
        <v>25</v>
      </c>
      <c r="M67">
        <f t="shared" si="1"/>
        <v>1</v>
      </c>
    </row>
    <row r="68" spans="1:13">
      <c r="A68" t="s">
        <v>549</v>
      </c>
      <c r="B68" t="s">
        <v>901</v>
      </c>
      <c r="C68" t="s">
        <v>899</v>
      </c>
      <c r="E68" t="b">
        <v>1</v>
      </c>
      <c r="G68" t="s">
        <v>910</v>
      </c>
      <c r="H68" s="55" t="s">
        <v>344</v>
      </c>
      <c r="I68">
        <v>1</v>
      </c>
      <c r="J68">
        <f>COUNTIF(__XbrlMatch!B:B,__TC_Taxonomy_Core!A68)</f>
        <v>0</v>
      </c>
      <c r="K68" t="s">
        <v>25</v>
      </c>
      <c r="M68">
        <f t="shared" si="1"/>
        <v>1</v>
      </c>
    </row>
    <row r="69" spans="1:13">
      <c r="A69" t="s">
        <v>550</v>
      </c>
      <c r="B69" t="s">
        <v>901</v>
      </c>
      <c r="C69" t="s">
        <v>899</v>
      </c>
      <c r="E69" t="b">
        <v>1</v>
      </c>
      <c r="G69" t="s">
        <v>910</v>
      </c>
      <c r="H69" s="55" t="s">
        <v>344</v>
      </c>
      <c r="I69">
        <v>1</v>
      </c>
      <c r="J69">
        <f>COUNTIF(__XbrlMatch!B:B,__TC_Taxonomy_Core!A69)</f>
        <v>0</v>
      </c>
      <c r="K69" t="s">
        <v>25</v>
      </c>
      <c r="M69">
        <f t="shared" si="1"/>
        <v>1</v>
      </c>
    </row>
    <row r="70" spans="1:13">
      <c r="A70" t="s">
        <v>551</v>
      </c>
      <c r="B70" t="s">
        <v>902</v>
      </c>
      <c r="C70" t="s">
        <v>899</v>
      </c>
      <c r="E70" t="b">
        <v>1</v>
      </c>
      <c r="G70" t="s">
        <v>910</v>
      </c>
      <c r="H70" s="55" t="s">
        <v>344</v>
      </c>
      <c r="I70">
        <v>0</v>
      </c>
      <c r="J70">
        <f>COUNTIF(__XbrlMatch!B:B,__TC_Taxonomy_Core!A70)</f>
        <v>0</v>
      </c>
      <c r="K70" t="s">
        <v>1509</v>
      </c>
      <c r="L70" t="s">
        <v>1485</v>
      </c>
      <c r="M70">
        <f t="shared" si="1"/>
        <v>0</v>
      </c>
    </row>
    <row r="71" spans="1:13">
      <c r="A71" t="s">
        <v>491</v>
      </c>
      <c r="B71" t="s">
        <v>902</v>
      </c>
      <c r="C71" t="s">
        <v>899</v>
      </c>
      <c r="E71" t="b">
        <v>1</v>
      </c>
      <c r="G71" t="s">
        <v>910</v>
      </c>
      <c r="H71" s="55" t="s">
        <v>344</v>
      </c>
      <c r="I71">
        <v>0</v>
      </c>
      <c r="J71">
        <f>COUNTIF(__XbrlMatch!B:B,__TC_Taxonomy_Core!A71)</f>
        <v>0</v>
      </c>
      <c r="K71" t="s">
        <v>25</v>
      </c>
      <c r="L71" t="s">
        <v>1485</v>
      </c>
      <c r="M71">
        <f t="shared" si="1"/>
        <v>0</v>
      </c>
    </row>
    <row r="72" spans="1:13">
      <c r="A72" t="s">
        <v>552</v>
      </c>
      <c r="B72" t="s">
        <v>902</v>
      </c>
      <c r="C72" t="s">
        <v>899</v>
      </c>
      <c r="E72" t="b">
        <v>1</v>
      </c>
      <c r="G72" t="s">
        <v>910</v>
      </c>
      <c r="H72" s="55" t="s">
        <v>344</v>
      </c>
      <c r="I72">
        <v>0</v>
      </c>
      <c r="J72">
        <f>COUNTIF(__XbrlMatch!B:B,__TC_Taxonomy_Core!A72)</f>
        <v>0</v>
      </c>
      <c r="K72" t="s">
        <v>1530</v>
      </c>
      <c r="L72" t="s">
        <v>1485</v>
      </c>
      <c r="M72">
        <f t="shared" si="1"/>
        <v>0</v>
      </c>
    </row>
    <row r="73" spans="1:13">
      <c r="A73" t="s">
        <v>553</v>
      </c>
      <c r="B73" t="s">
        <v>902</v>
      </c>
      <c r="C73" t="s">
        <v>899</v>
      </c>
      <c r="E73" t="b">
        <v>1</v>
      </c>
      <c r="G73" t="s">
        <v>910</v>
      </c>
      <c r="H73" s="55" t="s">
        <v>344</v>
      </c>
      <c r="I73">
        <v>1</v>
      </c>
      <c r="J73">
        <f>COUNTIF(__XbrlMatch!B:B,__TC_Taxonomy_Core!A73)</f>
        <v>0</v>
      </c>
      <c r="K73" t="s">
        <v>25</v>
      </c>
      <c r="M73">
        <f t="shared" si="1"/>
        <v>1</v>
      </c>
    </row>
    <row r="74" spans="1:13">
      <c r="A74" t="s">
        <v>358</v>
      </c>
      <c r="B74" t="s">
        <v>902</v>
      </c>
      <c r="C74" t="s">
        <v>899</v>
      </c>
      <c r="E74" t="b">
        <v>1</v>
      </c>
      <c r="G74" t="s">
        <v>910</v>
      </c>
      <c r="H74" s="55" t="s">
        <v>344</v>
      </c>
      <c r="I74">
        <v>0</v>
      </c>
      <c r="J74">
        <f>COUNTIF(__XbrlMatch!B:B,__TC_Taxonomy_Core!A74)</f>
        <v>0</v>
      </c>
      <c r="K74" t="s">
        <v>1556</v>
      </c>
      <c r="L74" t="s">
        <v>1543</v>
      </c>
      <c r="M74">
        <f t="shared" si="1"/>
        <v>0</v>
      </c>
    </row>
    <row r="75" spans="1:13">
      <c r="A75" t="s">
        <v>362</v>
      </c>
      <c r="B75" t="s">
        <v>902</v>
      </c>
      <c r="C75" t="s">
        <v>899</v>
      </c>
      <c r="E75" t="b">
        <v>1</v>
      </c>
      <c r="G75" t="s">
        <v>910</v>
      </c>
      <c r="H75" s="55" t="s">
        <v>344</v>
      </c>
      <c r="I75">
        <v>0</v>
      </c>
      <c r="J75">
        <f>COUNTIF(__XbrlMatch!B:B,__TC_Taxonomy_Core!A75)</f>
        <v>0</v>
      </c>
      <c r="K75" t="s">
        <v>1576</v>
      </c>
      <c r="L75" t="s">
        <v>1543</v>
      </c>
      <c r="M75">
        <f t="shared" si="1"/>
        <v>0</v>
      </c>
    </row>
    <row r="76" spans="1:13">
      <c r="A76" t="s">
        <v>373</v>
      </c>
      <c r="B76" t="s">
        <v>898</v>
      </c>
      <c r="C76" t="s">
        <v>899</v>
      </c>
      <c r="E76" t="b">
        <v>1</v>
      </c>
      <c r="G76" t="s">
        <v>910</v>
      </c>
      <c r="H76" s="55" t="s">
        <v>344</v>
      </c>
      <c r="I76">
        <v>1</v>
      </c>
      <c r="J76">
        <f>COUNTIF(__XbrlMatch!B:B,__TC_Taxonomy_Core!A76)</f>
        <v>0</v>
      </c>
      <c r="K76" t="s">
        <v>1606</v>
      </c>
      <c r="L76" t="s">
        <v>1497</v>
      </c>
      <c r="M76">
        <f t="shared" si="1"/>
        <v>1</v>
      </c>
    </row>
    <row r="77" spans="1:13">
      <c r="A77" t="s">
        <v>374</v>
      </c>
      <c r="B77" t="s">
        <v>898</v>
      </c>
      <c r="C77" t="s">
        <v>899</v>
      </c>
      <c r="E77" t="b">
        <v>1</v>
      </c>
      <c r="G77" t="s">
        <v>910</v>
      </c>
      <c r="H77" s="55" t="s">
        <v>344</v>
      </c>
      <c r="I77">
        <v>1</v>
      </c>
      <c r="J77">
        <f>COUNTIF(__XbrlMatch!B:B,__TC_Taxonomy_Core!A77)</f>
        <v>0</v>
      </c>
      <c r="K77" t="s">
        <v>1609</v>
      </c>
      <c r="L77" t="s">
        <v>1497</v>
      </c>
      <c r="M77">
        <f t="shared" si="1"/>
        <v>1</v>
      </c>
    </row>
    <row r="78" spans="1:13">
      <c r="A78" t="s">
        <v>554</v>
      </c>
      <c r="B78" t="s">
        <v>898</v>
      </c>
      <c r="C78" t="s">
        <v>899</v>
      </c>
      <c r="E78" t="b">
        <v>1</v>
      </c>
      <c r="F78" t="s">
        <v>905</v>
      </c>
      <c r="G78" t="s">
        <v>910</v>
      </c>
      <c r="H78" s="55" t="s">
        <v>344</v>
      </c>
      <c r="I78">
        <v>1</v>
      </c>
      <c r="J78">
        <f>COUNTIF(__XbrlMatch!B:B,__TC_Taxonomy_Core!A78)</f>
        <v>0</v>
      </c>
      <c r="K78" t="s">
        <v>25</v>
      </c>
      <c r="M78">
        <f t="shared" si="1"/>
        <v>1</v>
      </c>
    </row>
    <row r="79" spans="1:13">
      <c r="A79" t="s">
        <v>482</v>
      </c>
      <c r="B79" t="s">
        <v>902</v>
      </c>
      <c r="C79" t="s">
        <v>899</v>
      </c>
      <c r="E79" t="b">
        <v>1</v>
      </c>
      <c r="G79" t="s">
        <v>910</v>
      </c>
      <c r="H79" s="55" t="s">
        <v>344</v>
      </c>
      <c r="I79">
        <v>0</v>
      </c>
      <c r="J79">
        <f>COUNTIF(__XbrlMatch!B:B,__TC_Taxonomy_Core!A79)</f>
        <v>0</v>
      </c>
      <c r="K79" t="s">
        <v>1547</v>
      </c>
      <c r="L79" t="s">
        <v>1485</v>
      </c>
      <c r="M79">
        <f t="shared" si="1"/>
        <v>0</v>
      </c>
    </row>
    <row r="80" spans="1:13">
      <c r="A80" t="s">
        <v>490</v>
      </c>
      <c r="B80" t="s">
        <v>901</v>
      </c>
      <c r="C80" t="s">
        <v>899</v>
      </c>
      <c r="E80" t="b">
        <v>1</v>
      </c>
      <c r="G80" t="s">
        <v>910</v>
      </c>
      <c r="H80" s="55" t="s">
        <v>344</v>
      </c>
      <c r="I80">
        <v>0</v>
      </c>
      <c r="J80">
        <v>1</v>
      </c>
      <c r="K80" t="s">
        <v>25</v>
      </c>
      <c r="L80" t="s">
        <v>1485</v>
      </c>
      <c r="M80">
        <f t="shared" si="1"/>
        <v>-1</v>
      </c>
    </row>
    <row r="81" spans="1:13">
      <c r="A81" t="s">
        <v>555</v>
      </c>
      <c r="B81" t="s">
        <v>898</v>
      </c>
      <c r="C81" t="s">
        <v>899</v>
      </c>
      <c r="E81" t="b">
        <v>1</v>
      </c>
      <c r="G81" t="s">
        <v>910</v>
      </c>
      <c r="H81" s="55" t="s">
        <v>344</v>
      </c>
      <c r="I81">
        <v>1</v>
      </c>
      <c r="J81">
        <f>COUNTIF(__XbrlMatch!B:B,__TC_Taxonomy_Core!A81)</f>
        <v>0</v>
      </c>
      <c r="K81" t="s">
        <v>25</v>
      </c>
      <c r="M81">
        <f t="shared" si="1"/>
        <v>1</v>
      </c>
    </row>
    <row r="82" spans="1:13">
      <c r="A82" t="s">
        <v>556</v>
      </c>
      <c r="B82" t="s">
        <v>898</v>
      </c>
      <c r="C82" t="s">
        <v>899</v>
      </c>
      <c r="E82" t="b">
        <v>1</v>
      </c>
      <c r="G82" t="s">
        <v>910</v>
      </c>
      <c r="H82" s="55" t="s">
        <v>344</v>
      </c>
      <c r="I82">
        <v>1</v>
      </c>
      <c r="J82">
        <f>COUNTIF(__XbrlMatch!B:B,__TC_Taxonomy_Core!A82)</f>
        <v>0</v>
      </c>
      <c r="K82" t="s">
        <v>25</v>
      </c>
      <c r="M82">
        <f t="shared" si="1"/>
        <v>1</v>
      </c>
    </row>
    <row r="83" spans="1:13">
      <c r="A83" t="s">
        <v>433</v>
      </c>
      <c r="B83" t="s">
        <v>898</v>
      </c>
      <c r="C83" t="s">
        <v>899</v>
      </c>
      <c r="E83" t="b">
        <v>1</v>
      </c>
      <c r="G83" t="s">
        <v>910</v>
      </c>
      <c r="H83" s="55" t="s">
        <v>344</v>
      </c>
      <c r="I83">
        <v>1</v>
      </c>
      <c r="J83">
        <f>COUNTIF(__XbrlMatch!B:B,__TC_Taxonomy_Core!A83)</f>
        <v>1</v>
      </c>
      <c r="K83" t="s">
        <v>25</v>
      </c>
      <c r="M83">
        <f t="shared" si="1"/>
        <v>0</v>
      </c>
    </row>
    <row r="84" spans="1:13">
      <c r="A84" t="s">
        <v>447</v>
      </c>
      <c r="B84" t="s">
        <v>898</v>
      </c>
      <c r="C84" t="s">
        <v>899</v>
      </c>
      <c r="E84" t="b">
        <v>1</v>
      </c>
      <c r="G84" t="s">
        <v>910</v>
      </c>
      <c r="H84" s="55" t="s">
        <v>344</v>
      </c>
      <c r="I84">
        <v>1</v>
      </c>
      <c r="J84">
        <f>COUNTIF(__XbrlMatch!B:B,__TC_Taxonomy_Core!A84)</f>
        <v>1</v>
      </c>
      <c r="K84" t="s">
        <v>25</v>
      </c>
      <c r="M84">
        <f t="shared" si="1"/>
        <v>0</v>
      </c>
    </row>
    <row r="85" spans="1:13">
      <c r="A85" t="s">
        <v>557</v>
      </c>
      <c r="B85" t="s">
        <v>898</v>
      </c>
      <c r="C85" t="s">
        <v>899</v>
      </c>
      <c r="E85" t="b">
        <v>1</v>
      </c>
      <c r="F85" t="s">
        <v>900</v>
      </c>
      <c r="G85" t="s">
        <v>910</v>
      </c>
      <c r="H85" s="55" t="s">
        <v>344</v>
      </c>
      <c r="I85">
        <v>1</v>
      </c>
      <c r="J85">
        <f>COUNTIF(__XbrlMatch!B:B,__TC_Taxonomy_Core!A85)</f>
        <v>0</v>
      </c>
      <c r="K85" t="s">
        <v>25</v>
      </c>
      <c r="M85">
        <f t="shared" si="1"/>
        <v>1</v>
      </c>
    </row>
    <row r="86" spans="1:13">
      <c r="A86" t="s">
        <v>558</v>
      </c>
      <c r="B86" t="s">
        <v>898</v>
      </c>
      <c r="C86" t="s">
        <v>899</v>
      </c>
      <c r="E86" t="b">
        <v>1</v>
      </c>
      <c r="F86" t="s">
        <v>905</v>
      </c>
      <c r="G86" t="s">
        <v>910</v>
      </c>
      <c r="H86" s="55" t="s">
        <v>344</v>
      </c>
      <c r="I86">
        <v>1</v>
      </c>
      <c r="J86">
        <f>COUNTIF(__XbrlMatch!B:B,__TC_Taxonomy_Core!A86)</f>
        <v>0</v>
      </c>
      <c r="K86" t="s">
        <v>25</v>
      </c>
      <c r="M86">
        <f t="shared" si="1"/>
        <v>1</v>
      </c>
    </row>
    <row r="87" spans="1:13">
      <c r="A87" t="s">
        <v>559</v>
      </c>
      <c r="B87" t="s">
        <v>898</v>
      </c>
      <c r="C87" t="s">
        <v>899</v>
      </c>
      <c r="E87" t="b">
        <v>1</v>
      </c>
      <c r="F87" t="s">
        <v>905</v>
      </c>
      <c r="G87" t="s">
        <v>910</v>
      </c>
      <c r="H87" s="55" t="s">
        <v>344</v>
      </c>
      <c r="I87">
        <v>1</v>
      </c>
      <c r="J87">
        <f>COUNTIF(__XbrlMatch!B:B,__TC_Taxonomy_Core!A87)</f>
        <v>0</v>
      </c>
      <c r="K87" t="s">
        <v>25</v>
      </c>
      <c r="M87">
        <f t="shared" si="1"/>
        <v>1</v>
      </c>
    </row>
    <row r="88" spans="1:13">
      <c r="A88" t="s">
        <v>398</v>
      </c>
      <c r="B88" t="s">
        <v>898</v>
      </c>
      <c r="C88" t="s">
        <v>899</v>
      </c>
      <c r="E88" t="b">
        <v>1</v>
      </c>
      <c r="F88" t="s">
        <v>900</v>
      </c>
      <c r="G88" t="s">
        <v>910</v>
      </c>
      <c r="H88" s="55" t="s">
        <v>344</v>
      </c>
      <c r="I88">
        <v>1</v>
      </c>
      <c r="J88">
        <f>COUNTIF(__XbrlMatch!B:B,__TC_Taxonomy_Core!A88)</f>
        <v>0</v>
      </c>
      <c r="K88" t="s">
        <v>1698</v>
      </c>
      <c r="L88" t="s">
        <v>1497</v>
      </c>
      <c r="M88">
        <f t="shared" si="1"/>
        <v>1</v>
      </c>
    </row>
    <row r="89" spans="1:13">
      <c r="A89" t="s">
        <v>560</v>
      </c>
      <c r="B89" t="s">
        <v>898</v>
      </c>
      <c r="C89" t="s">
        <v>899</v>
      </c>
      <c r="E89" t="b">
        <v>1</v>
      </c>
      <c r="F89" t="s">
        <v>900</v>
      </c>
      <c r="G89" t="s">
        <v>910</v>
      </c>
      <c r="H89" s="55" t="s">
        <v>344</v>
      </c>
      <c r="I89">
        <v>1</v>
      </c>
      <c r="J89">
        <f>COUNTIF(__XbrlMatch!B:B,__TC_Taxonomy_Core!A89)</f>
        <v>0</v>
      </c>
      <c r="K89" t="s">
        <v>25</v>
      </c>
      <c r="M89">
        <f t="shared" si="1"/>
        <v>1</v>
      </c>
    </row>
    <row r="90" spans="1:13">
      <c r="A90" t="s">
        <v>561</v>
      </c>
      <c r="B90" t="s">
        <v>898</v>
      </c>
      <c r="C90" t="s">
        <v>899</v>
      </c>
      <c r="E90" t="b">
        <v>1</v>
      </c>
      <c r="F90" t="s">
        <v>905</v>
      </c>
      <c r="G90" t="s">
        <v>910</v>
      </c>
      <c r="H90" s="55" t="s">
        <v>344</v>
      </c>
      <c r="I90">
        <v>1</v>
      </c>
      <c r="J90">
        <f>COUNTIF(__XbrlMatch!B:B,__TC_Taxonomy_Core!A90)</f>
        <v>0</v>
      </c>
      <c r="K90" t="s">
        <v>25</v>
      </c>
      <c r="M90">
        <f t="shared" si="1"/>
        <v>1</v>
      </c>
    </row>
    <row r="91" spans="1:13">
      <c r="A91" t="s">
        <v>395</v>
      </c>
      <c r="B91" t="s">
        <v>898</v>
      </c>
      <c r="C91" t="s">
        <v>899</v>
      </c>
      <c r="E91" t="b">
        <v>1</v>
      </c>
      <c r="F91" t="s">
        <v>905</v>
      </c>
      <c r="G91" t="s">
        <v>910</v>
      </c>
      <c r="H91" s="55" t="s">
        <v>344</v>
      </c>
      <c r="I91">
        <v>1</v>
      </c>
      <c r="J91">
        <f>COUNTIF(__XbrlMatch!B:B,__TC_Taxonomy_Core!A91)</f>
        <v>0</v>
      </c>
      <c r="K91" t="s">
        <v>1686</v>
      </c>
      <c r="L91" t="s">
        <v>1497</v>
      </c>
      <c r="M91">
        <f t="shared" si="1"/>
        <v>1</v>
      </c>
    </row>
    <row r="92" spans="1:13">
      <c r="A92" t="s">
        <v>396</v>
      </c>
      <c r="B92" t="s">
        <v>898</v>
      </c>
      <c r="C92" t="s">
        <v>899</v>
      </c>
      <c r="E92" t="b">
        <v>1</v>
      </c>
      <c r="F92" t="s">
        <v>905</v>
      </c>
      <c r="G92" t="s">
        <v>910</v>
      </c>
      <c r="H92" s="55" t="s">
        <v>344</v>
      </c>
      <c r="I92">
        <v>1</v>
      </c>
      <c r="J92">
        <f>COUNTIF(__XbrlMatch!B:B,__TC_Taxonomy_Core!A92)</f>
        <v>0</v>
      </c>
      <c r="K92" t="s">
        <v>1689</v>
      </c>
      <c r="L92" t="s">
        <v>1497</v>
      </c>
      <c r="M92">
        <f t="shared" si="1"/>
        <v>1</v>
      </c>
    </row>
    <row r="93" spans="1:13">
      <c r="A93" t="s">
        <v>562</v>
      </c>
      <c r="B93" t="s">
        <v>898</v>
      </c>
      <c r="C93" t="s">
        <v>899</v>
      </c>
      <c r="E93" t="b">
        <v>1</v>
      </c>
      <c r="F93" t="s">
        <v>905</v>
      </c>
      <c r="G93" t="s">
        <v>910</v>
      </c>
      <c r="H93" s="55" t="s">
        <v>344</v>
      </c>
      <c r="I93">
        <v>1</v>
      </c>
      <c r="J93">
        <f>COUNTIF(__XbrlMatch!B:B,__TC_Taxonomy_Core!A93)</f>
        <v>0</v>
      </c>
      <c r="K93" t="s">
        <v>25</v>
      </c>
      <c r="M93">
        <f t="shared" si="1"/>
        <v>1</v>
      </c>
    </row>
    <row r="94" spans="1:13">
      <c r="A94" t="s">
        <v>354</v>
      </c>
      <c r="B94" t="s">
        <v>898</v>
      </c>
      <c r="C94" t="s">
        <v>899</v>
      </c>
      <c r="E94" t="b">
        <v>1</v>
      </c>
      <c r="F94" t="s">
        <v>900</v>
      </c>
      <c r="G94" t="s">
        <v>910</v>
      </c>
      <c r="H94" s="55" t="s">
        <v>344</v>
      </c>
      <c r="I94">
        <v>0</v>
      </c>
      <c r="J94">
        <f>COUNTIF(__XbrlMatch!B:B,__TC_Taxonomy_Core!A94)</f>
        <v>0</v>
      </c>
      <c r="K94" t="s">
        <v>1500</v>
      </c>
      <c r="L94" t="s">
        <v>1485</v>
      </c>
      <c r="M94">
        <f t="shared" si="1"/>
        <v>0</v>
      </c>
    </row>
    <row r="95" spans="1:13">
      <c r="A95" t="s">
        <v>563</v>
      </c>
      <c r="B95" t="s">
        <v>898</v>
      </c>
      <c r="C95" t="s">
        <v>899</v>
      </c>
      <c r="E95" t="b">
        <v>1</v>
      </c>
      <c r="F95" t="s">
        <v>900</v>
      </c>
      <c r="G95" t="s">
        <v>910</v>
      </c>
      <c r="H95" s="55" t="s">
        <v>344</v>
      </c>
      <c r="I95">
        <v>1</v>
      </c>
      <c r="J95">
        <f>COUNTIF(__XbrlMatch!B:B,__TC_Taxonomy_Core!A95)</f>
        <v>0</v>
      </c>
      <c r="K95" t="s">
        <v>25</v>
      </c>
      <c r="M95">
        <f t="shared" si="1"/>
        <v>1</v>
      </c>
    </row>
    <row r="96" spans="1:13">
      <c r="A96" t="s">
        <v>564</v>
      </c>
      <c r="B96" t="s">
        <v>898</v>
      </c>
      <c r="C96" t="s">
        <v>899</v>
      </c>
      <c r="E96" t="b">
        <v>1</v>
      </c>
      <c r="F96" t="s">
        <v>900</v>
      </c>
      <c r="G96" t="s">
        <v>910</v>
      </c>
      <c r="H96" s="55" t="s">
        <v>344</v>
      </c>
      <c r="I96">
        <v>1</v>
      </c>
      <c r="J96">
        <f>COUNTIF(__XbrlMatch!B:B,__TC_Taxonomy_Core!A96)</f>
        <v>0</v>
      </c>
      <c r="K96" t="s">
        <v>25</v>
      </c>
      <c r="M96">
        <f t="shared" si="1"/>
        <v>1</v>
      </c>
    </row>
    <row r="97" spans="1:13">
      <c r="A97" t="s">
        <v>565</v>
      </c>
      <c r="B97" t="s">
        <v>898</v>
      </c>
      <c r="C97" t="s">
        <v>899</v>
      </c>
      <c r="E97" t="b">
        <v>1</v>
      </c>
      <c r="F97" t="s">
        <v>900</v>
      </c>
      <c r="G97" t="s">
        <v>910</v>
      </c>
      <c r="H97" s="55" t="s">
        <v>344</v>
      </c>
      <c r="I97">
        <v>1</v>
      </c>
      <c r="J97">
        <f>COUNTIF(__XbrlMatch!B:B,__TC_Taxonomy_Core!A97)</f>
        <v>0</v>
      </c>
      <c r="K97" t="s">
        <v>25</v>
      </c>
      <c r="M97">
        <f t="shared" si="1"/>
        <v>1</v>
      </c>
    </row>
    <row r="98" spans="1:13">
      <c r="A98" t="s">
        <v>566</v>
      </c>
      <c r="B98" t="s">
        <v>898</v>
      </c>
      <c r="C98" t="s">
        <v>899</v>
      </c>
      <c r="E98" t="b">
        <v>1</v>
      </c>
      <c r="F98" t="s">
        <v>900</v>
      </c>
      <c r="G98" t="s">
        <v>910</v>
      </c>
      <c r="H98" s="55" t="s">
        <v>344</v>
      </c>
      <c r="I98">
        <v>1</v>
      </c>
      <c r="J98">
        <f>COUNTIF(__XbrlMatch!B:B,__TC_Taxonomy_Core!A98)</f>
        <v>0</v>
      </c>
      <c r="K98" t="s">
        <v>25</v>
      </c>
      <c r="M98">
        <f t="shared" si="1"/>
        <v>1</v>
      </c>
    </row>
    <row r="99" spans="1:13">
      <c r="A99" t="s">
        <v>567</v>
      </c>
      <c r="B99" t="s">
        <v>898</v>
      </c>
      <c r="C99" t="s">
        <v>899</v>
      </c>
      <c r="E99" t="b">
        <v>1</v>
      </c>
      <c r="F99" t="s">
        <v>900</v>
      </c>
      <c r="G99" t="s">
        <v>910</v>
      </c>
      <c r="H99" s="55" t="s">
        <v>344</v>
      </c>
      <c r="I99">
        <v>1</v>
      </c>
      <c r="J99">
        <f>COUNTIF(__XbrlMatch!B:B,__TC_Taxonomy_Core!A99)</f>
        <v>0</v>
      </c>
      <c r="K99" t="s">
        <v>25</v>
      </c>
      <c r="M99">
        <f t="shared" si="1"/>
        <v>1</v>
      </c>
    </row>
    <row r="100" spans="1:13">
      <c r="A100" t="s">
        <v>568</v>
      </c>
      <c r="B100" t="s">
        <v>898</v>
      </c>
      <c r="C100" t="s">
        <v>899</v>
      </c>
      <c r="E100" t="b">
        <v>1</v>
      </c>
      <c r="F100" t="s">
        <v>900</v>
      </c>
      <c r="G100" t="s">
        <v>910</v>
      </c>
      <c r="H100" s="55" t="s">
        <v>344</v>
      </c>
      <c r="I100">
        <v>1</v>
      </c>
      <c r="J100">
        <f>COUNTIF(__XbrlMatch!B:B,__TC_Taxonomy_Core!A100)</f>
        <v>0</v>
      </c>
      <c r="K100" t="s">
        <v>25</v>
      </c>
      <c r="M100">
        <f t="shared" si="1"/>
        <v>1</v>
      </c>
    </row>
    <row r="101" spans="1:13">
      <c r="A101" t="s">
        <v>569</v>
      </c>
      <c r="B101" t="s">
        <v>898</v>
      </c>
      <c r="C101" t="s">
        <v>899</v>
      </c>
      <c r="E101" t="b">
        <v>1</v>
      </c>
      <c r="F101" t="s">
        <v>900</v>
      </c>
      <c r="G101" t="s">
        <v>910</v>
      </c>
      <c r="H101" s="55" t="s">
        <v>344</v>
      </c>
      <c r="I101">
        <v>1</v>
      </c>
      <c r="J101">
        <f>COUNTIF(__XbrlMatch!B:B,__TC_Taxonomy_Core!A101)</f>
        <v>0</v>
      </c>
      <c r="K101" t="s">
        <v>25</v>
      </c>
      <c r="M101">
        <f t="shared" si="1"/>
        <v>1</v>
      </c>
    </row>
    <row r="102" spans="1:13">
      <c r="A102" t="s">
        <v>570</v>
      </c>
      <c r="B102" t="s">
        <v>898</v>
      </c>
      <c r="C102" t="s">
        <v>899</v>
      </c>
      <c r="E102" t="b">
        <v>1</v>
      </c>
      <c r="F102" t="s">
        <v>900</v>
      </c>
      <c r="G102" t="s">
        <v>910</v>
      </c>
      <c r="H102" s="55" t="s">
        <v>344</v>
      </c>
      <c r="I102">
        <v>1</v>
      </c>
      <c r="J102">
        <f>COUNTIF(__XbrlMatch!B:B,__TC_Taxonomy_Core!A102)</f>
        <v>0</v>
      </c>
      <c r="K102" t="s">
        <v>25</v>
      </c>
      <c r="M102">
        <f t="shared" si="1"/>
        <v>1</v>
      </c>
    </row>
    <row r="103" spans="1:13">
      <c r="A103" t="s">
        <v>571</v>
      </c>
      <c r="B103" t="s">
        <v>898</v>
      </c>
      <c r="C103" t="s">
        <v>899</v>
      </c>
      <c r="E103" t="b">
        <v>1</v>
      </c>
      <c r="F103" t="s">
        <v>900</v>
      </c>
      <c r="G103" t="s">
        <v>910</v>
      </c>
      <c r="H103" s="55" t="s">
        <v>344</v>
      </c>
      <c r="I103">
        <v>1</v>
      </c>
      <c r="J103">
        <f>COUNTIF(__XbrlMatch!B:B,__TC_Taxonomy_Core!A103)</f>
        <v>0</v>
      </c>
      <c r="K103" t="s">
        <v>25</v>
      </c>
      <c r="M103">
        <f t="shared" si="1"/>
        <v>1</v>
      </c>
    </row>
    <row r="104" spans="1:13">
      <c r="A104" t="s">
        <v>572</v>
      </c>
      <c r="B104" t="s">
        <v>898</v>
      </c>
      <c r="C104" t="s">
        <v>899</v>
      </c>
      <c r="E104" t="b">
        <v>1</v>
      </c>
      <c r="F104" t="s">
        <v>900</v>
      </c>
      <c r="G104" t="s">
        <v>910</v>
      </c>
      <c r="H104" s="55" t="s">
        <v>344</v>
      </c>
      <c r="I104">
        <v>1</v>
      </c>
      <c r="J104">
        <f>COUNTIF(__XbrlMatch!B:B,__TC_Taxonomy_Core!A104)</f>
        <v>0</v>
      </c>
      <c r="K104" t="s">
        <v>25</v>
      </c>
      <c r="M104">
        <f t="shared" si="1"/>
        <v>1</v>
      </c>
    </row>
    <row r="105" spans="1:13">
      <c r="A105" t="s">
        <v>573</v>
      </c>
      <c r="B105" t="s">
        <v>898</v>
      </c>
      <c r="C105" t="s">
        <v>899</v>
      </c>
      <c r="E105" t="b">
        <v>1</v>
      </c>
      <c r="F105" t="s">
        <v>900</v>
      </c>
      <c r="G105" t="s">
        <v>910</v>
      </c>
      <c r="H105" s="55" t="s">
        <v>344</v>
      </c>
      <c r="I105">
        <v>1</v>
      </c>
      <c r="J105">
        <f>COUNTIF(__XbrlMatch!B:B,__TC_Taxonomy_Core!A105)</f>
        <v>0</v>
      </c>
      <c r="K105" t="s">
        <v>25</v>
      </c>
      <c r="M105">
        <f t="shared" si="1"/>
        <v>1</v>
      </c>
    </row>
    <row r="106" spans="1:13">
      <c r="A106" t="s">
        <v>574</v>
      </c>
      <c r="B106" t="s">
        <v>898</v>
      </c>
      <c r="C106" t="s">
        <v>899</v>
      </c>
      <c r="E106" t="b">
        <v>1</v>
      </c>
      <c r="F106" t="s">
        <v>900</v>
      </c>
      <c r="G106" t="s">
        <v>910</v>
      </c>
      <c r="H106" s="55" t="s">
        <v>344</v>
      </c>
      <c r="I106">
        <v>1</v>
      </c>
      <c r="J106">
        <f>COUNTIF(__XbrlMatch!B:B,__TC_Taxonomy_Core!A106)</f>
        <v>0</v>
      </c>
      <c r="K106" t="s">
        <v>25</v>
      </c>
      <c r="M106">
        <f t="shared" si="1"/>
        <v>1</v>
      </c>
    </row>
    <row r="107" spans="1:13">
      <c r="A107" t="s">
        <v>368</v>
      </c>
      <c r="B107" t="s">
        <v>898</v>
      </c>
      <c r="C107" t="s">
        <v>899</v>
      </c>
      <c r="E107" t="b">
        <v>1</v>
      </c>
      <c r="F107" t="s">
        <v>900</v>
      </c>
      <c r="G107" t="s">
        <v>910</v>
      </c>
      <c r="H107" s="55" t="s">
        <v>344</v>
      </c>
      <c r="I107">
        <v>1</v>
      </c>
      <c r="J107">
        <f>COUNTIF(__XbrlMatch!B:B,__TC_Taxonomy_Core!A107)</f>
        <v>0</v>
      </c>
      <c r="K107" t="s">
        <v>1591</v>
      </c>
      <c r="L107" t="s">
        <v>1497</v>
      </c>
      <c r="M107">
        <f t="shared" si="1"/>
        <v>1</v>
      </c>
    </row>
    <row r="108" spans="1:13">
      <c r="A108" t="s">
        <v>575</v>
      </c>
      <c r="B108" t="s">
        <v>898</v>
      </c>
      <c r="C108" t="s">
        <v>899</v>
      </c>
      <c r="E108" t="b">
        <v>1</v>
      </c>
      <c r="F108" t="s">
        <v>900</v>
      </c>
      <c r="G108" t="s">
        <v>910</v>
      </c>
      <c r="H108" s="55" t="s">
        <v>344</v>
      </c>
      <c r="I108">
        <v>1</v>
      </c>
      <c r="J108">
        <f>COUNTIF(__XbrlMatch!B:B,__TC_Taxonomy_Core!A108)</f>
        <v>0</v>
      </c>
      <c r="K108" t="s">
        <v>25</v>
      </c>
      <c r="M108">
        <f t="shared" si="1"/>
        <v>1</v>
      </c>
    </row>
    <row r="109" spans="1:13">
      <c r="A109" t="s">
        <v>402</v>
      </c>
      <c r="B109" t="s">
        <v>898</v>
      </c>
      <c r="C109" t="s">
        <v>899</v>
      </c>
      <c r="E109" t="b">
        <v>1</v>
      </c>
      <c r="F109" t="s">
        <v>905</v>
      </c>
      <c r="G109" t="s">
        <v>911</v>
      </c>
      <c r="H109" t="s">
        <v>345</v>
      </c>
      <c r="I109">
        <v>0</v>
      </c>
      <c r="J109">
        <f>COUNTIF(__XbrlMatch!B:B,__TC_Taxonomy_Core!A109)</f>
        <v>0</v>
      </c>
      <c r="K109" t="s">
        <v>1713</v>
      </c>
      <c r="L109" t="s">
        <v>1485</v>
      </c>
      <c r="M109">
        <f t="shared" si="1"/>
        <v>0</v>
      </c>
    </row>
    <row r="110" spans="1:13">
      <c r="A110" t="s">
        <v>576</v>
      </c>
      <c r="B110" t="s">
        <v>898</v>
      </c>
      <c r="C110" t="s">
        <v>899</v>
      </c>
      <c r="E110" t="b">
        <v>1</v>
      </c>
      <c r="F110" t="s">
        <v>900</v>
      </c>
      <c r="G110" t="s">
        <v>910</v>
      </c>
      <c r="H110" s="55" t="s">
        <v>344</v>
      </c>
      <c r="I110">
        <v>1</v>
      </c>
      <c r="J110">
        <f>COUNTIF(__XbrlMatch!B:B,__TC_Taxonomy_Core!A110)</f>
        <v>0</v>
      </c>
      <c r="K110" t="s">
        <v>25</v>
      </c>
      <c r="M110">
        <f t="shared" si="1"/>
        <v>1</v>
      </c>
    </row>
    <row r="111" spans="1:13">
      <c r="A111" t="s">
        <v>577</v>
      </c>
      <c r="B111" t="s">
        <v>898</v>
      </c>
      <c r="C111" t="s">
        <v>899</v>
      </c>
      <c r="E111" t="b">
        <v>1</v>
      </c>
      <c r="F111" t="s">
        <v>900</v>
      </c>
      <c r="G111" t="s">
        <v>910</v>
      </c>
      <c r="H111" s="55" t="s">
        <v>344</v>
      </c>
      <c r="I111">
        <v>1</v>
      </c>
      <c r="J111">
        <f>COUNTIF(__XbrlMatch!B:B,__TC_Taxonomy_Core!A111)</f>
        <v>0</v>
      </c>
      <c r="K111" t="s">
        <v>25</v>
      </c>
      <c r="M111">
        <f t="shared" si="1"/>
        <v>1</v>
      </c>
    </row>
    <row r="112" spans="1:13">
      <c r="A112" t="s">
        <v>578</v>
      </c>
      <c r="B112" t="s">
        <v>898</v>
      </c>
      <c r="C112" t="s">
        <v>899</v>
      </c>
      <c r="E112" t="b">
        <v>1</v>
      </c>
      <c r="F112" t="s">
        <v>900</v>
      </c>
      <c r="G112" t="s">
        <v>910</v>
      </c>
      <c r="H112" s="55" t="s">
        <v>344</v>
      </c>
      <c r="I112">
        <v>1</v>
      </c>
      <c r="J112">
        <f>COUNTIF(__XbrlMatch!B:B,__TC_Taxonomy_Core!A112)</f>
        <v>0</v>
      </c>
      <c r="K112" t="s">
        <v>25</v>
      </c>
      <c r="M112">
        <f t="shared" si="1"/>
        <v>1</v>
      </c>
    </row>
    <row r="113" spans="1:13">
      <c r="A113" t="s">
        <v>579</v>
      </c>
      <c r="B113" t="s">
        <v>898</v>
      </c>
      <c r="C113" t="s">
        <v>899</v>
      </c>
      <c r="E113" t="b">
        <v>1</v>
      </c>
      <c r="F113" t="s">
        <v>900</v>
      </c>
      <c r="G113" t="s">
        <v>910</v>
      </c>
      <c r="H113" s="55" t="s">
        <v>344</v>
      </c>
      <c r="I113">
        <v>1</v>
      </c>
      <c r="J113">
        <f>COUNTIF(__XbrlMatch!B:B,__TC_Taxonomy_Core!A113)</f>
        <v>0</v>
      </c>
      <c r="K113" t="s">
        <v>25</v>
      </c>
      <c r="M113">
        <f t="shared" si="1"/>
        <v>1</v>
      </c>
    </row>
    <row r="114" spans="1:13">
      <c r="A114" t="s">
        <v>580</v>
      </c>
      <c r="B114" t="s">
        <v>898</v>
      </c>
      <c r="C114" t="s">
        <v>899</v>
      </c>
      <c r="E114" t="b">
        <v>1</v>
      </c>
      <c r="F114" t="s">
        <v>900</v>
      </c>
      <c r="G114" t="s">
        <v>910</v>
      </c>
      <c r="H114" s="55" t="s">
        <v>344</v>
      </c>
      <c r="I114">
        <v>1</v>
      </c>
      <c r="J114">
        <f>COUNTIF(__XbrlMatch!B:B,__TC_Taxonomy_Core!A114)</f>
        <v>0</v>
      </c>
      <c r="K114" t="s">
        <v>25</v>
      </c>
      <c r="M114">
        <f t="shared" si="1"/>
        <v>1</v>
      </c>
    </row>
    <row r="115" spans="1:13">
      <c r="A115" t="s">
        <v>367</v>
      </c>
      <c r="B115" t="s">
        <v>898</v>
      </c>
      <c r="C115" t="s">
        <v>899</v>
      </c>
      <c r="E115" t="b">
        <v>1</v>
      </c>
      <c r="F115" t="s">
        <v>900</v>
      </c>
      <c r="G115" t="s">
        <v>910</v>
      </c>
      <c r="H115" s="55" t="s">
        <v>344</v>
      </c>
      <c r="I115">
        <v>1</v>
      </c>
      <c r="J115">
        <f>COUNTIF(__XbrlMatch!B:B,__TC_Taxonomy_Core!A115)</f>
        <v>0</v>
      </c>
      <c r="K115" t="s">
        <v>1588</v>
      </c>
      <c r="L115" t="s">
        <v>1497</v>
      </c>
      <c r="M115">
        <f t="shared" si="1"/>
        <v>1</v>
      </c>
    </row>
    <row r="116" spans="1:13">
      <c r="A116" t="s">
        <v>581</v>
      </c>
      <c r="B116" t="s">
        <v>898</v>
      </c>
      <c r="C116" t="s">
        <v>899</v>
      </c>
      <c r="E116" t="b">
        <v>1</v>
      </c>
      <c r="F116" t="s">
        <v>900</v>
      </c>
      <c r="G116" t="s">
        <v>910</v>
      </c>
      <c r="H116" s="55" t="s">
        <v>344</v>
      </c>
      <c r="I116">
        <v>1</v>
      </c>
      <c r="J116">
        <f>COUNTIF(__XbrlMatch!B:B,__TC_Taxonomy_Core!A116)</f>
        <v>0</v>
      </c>
      <c r="K116" t="s">
        <v>25</v>
      </c>
      <c r="M116">
        <f t="shared" si="1"/>
        <v>1</v>
      </c>
    </row>
    <row r="117" spans="1:13">
      <c r="A117" t="s">
        <v>582</v>
      </c>
      <c r="B117" t="s">
        <v>898</v>
      </c>
      <c r="C117" t="s">
        <v>899</v>
      </c>
      <c r="E117" t="b">
        <v>1</v>
      </c>
      <c r="F117" t="s">
        <v>900</v>
      </c>
      <c r="G117" t="s">
        <v>910</v>
      </c>
      <c r="H117" s="55" t="s">
        <v>344</v>
      </c>
      <c r="I117">
        <v>1</v>
      </c>
      <c r="J117">
        <f>COUNTIF(__XbrlMatch!B:B,__TC_Taxonomy_Core!A117)</f>
        <v>0</v>
      </c>
      <c r="K117" t="s">
        <v>25</v>
      </c>
      <c r="M117">
        <f t="shared" si="1"/>
        <v>1</v>
      </c>
    </row>
    <row r="118" spans="1:13">
      <c r="A118" t="s">
        <v>583</v>
      </c>
      <c r="B118" t="s">
        <v>898</v>
      </c>
      <c r="C118" t="s">
        <v>899</v>
      </c>
      <c r="E118" t="b">
        <v>1</v>
      </c>
      <c r="F118" t="s">
        <v>900</v>
      </c>
      <c r="G118" t="s">
        <v>910</v>
      </c>
      <c r="H118" s="55" t="s">
        <v>344</v>
      </c>
      <c r="I118">
        <v>1</v>
      </c>
      <c r="J118">
        <f>COUNTIF(__XbrlMatch!B:B,__TC_Taxonomy_Core!A118)</f>
        <v>0</v>
      </c>
      <c r="K118" t="s">
        <v>25</v>
      </c>
      <c r="M118">
        <f t="shared" si="1"/>
        <v>1</v>
      </c>
    </row>
    <row r="119" spans="1:13">
      <c r="A119" t="s">
        <v>584</v>
      </c>
      <c r="B119" t="s">
        <v>898</v>
      </c>
      <c r="C119" t="s">
        <v>899</v>
      </c>
      <c r="E119" t="b">
        <v>1</v>
      </c>
      <c r="F119" t="s">
        <v>900</v>
      </c>
      <c r="G119" t="s">
        <v>910</v>
      </c>
      <c r="H119" s="55" t="s">
        <v>344</v>
      </c>
      <c r="I119">
        <v>1</v>
      </c>
      <c r="J119">
        <f>COUNTIF(__XbrlMatch!B:B,__TC_Taxonomy_Core!A119)</f>
        <v>0</v>
      </c>
      <c r="K119" t="s">
        <v>25</v>
      </c>
      <c r="M119">
        <f t="shared" si="1"/>
        <v>1</v>
      </c>
    </row>
    <row r="120" spans="1:13">
      <c r="A120" t="s">
        <v>585</v>
      </c>
      <c r="B120" t="s">
        <v>898</v>
      </c>
      <c r="C120" t="s">
        <v>899</v>
      </c>
      <c r="E120" t="b">
        <v>1</v>
      </c>
      <c r="F120" t="s">
        <v>905</v>
      </c>
      <c r="G120" t="s">
        <v>910</v>
      </c>
      <c r="H120" s="55" t="s">
        <v>344</v>
      </c>
      <c r="I120">
        <v>1</v>
      </c>
      <c r="J120">
        <f>COUNTIF(__XbrlMatch!B:B,__TC_Taxonomy_Core!A120)</f>
        <v>0</v>
      </c>
      <c r="K120" t="s">
        <v>25</v>
      </c>
      <c r="M120">
        <f t="shared" si="1"/>
        <v>1</v>
      </c>
    </row>
    <row r="121" spans="1:13">
      <c r="A121" t="s">
        <v>434</v>
      </c>
      <c r="B121" t="s">
        <v>898</v>
      </c>
      <c r="C121" t="s">
        <v>899</v>
      </c>
      <c r="E121" t="b">
        <v>1</v>
      </c>
      <c r="F121" t="s">
        <v>905</v>
      </c>
      <c r="G121" t="s">
        <v>910</v>
      </c>
      <c r="H121" s="55" t="s">
        <v>344</v>
      </c>
      <c r="I121">
        <v>1</v>
      </c>
      <c r="J121">
        <f>COUNTIF(__XbrlMatch!B:B,__TC_Taxonomy_Core!A121)</f>
        <v>1</v>
      </c>
      <c r="K121" t="s">
        <v>25</v>
      </c>
      <c r="M121">
        <f t="shared" si="1"/>
        <v>0</v>
      </c>
    </row>
    <row r="122" spans="1:13">
      <c r="A122" t="s">
        <v>586</v>
      </c>
      <c r="B122" t="s">
        <v>898</v>
      </c>
      <c r="C122" t="s">
        <v>899</v>
      </c>
      <c r="E122" t="b">
        <v>1</v>
      </c>
      <c r="F122" t="s">
        <v>905</v>
      </c>
      <c r="G122" t="s">
        <v>910</v>
      </c>
      <c r="H122" s="55" t="s">
        <v>344</v>
      </c>
      <c r="I122">
        <v>1</v>
      </c>
      <c r="J122">
        <f>COUNTIF(__XbrlMatch!B:B,__TC_Taxonomy_Core!A122)</f>
        <v>0</v>
      </c>
      <c r="K122" t="s">
        <v>25</v>
      </c>
      <c r="M122">
        <f t="shared" si="1"/>
        <v>1</v>
      </c>
    </row>
    <row r="123" spans="1:13">
      <c r="A123" t="s">
        <v>463</v>
      </c>
      <c r="B123" t="s">
        <v>898</v>
      </c>
      <c r="C123" t="s">
        <v>899</v>
      </c>
      <c r="E123" t="b">
        <v>1</v>
      </c>
      <c r="F123" t="s">
        <v>905</v>
      </c>
      <c r="G123" t="s">
        <v>910</v>
      </c>
      <c r="H123" s="55" t="s">
        <v>344</v>
      </c>
      <c r="I123">
        <v>1</v>
      </c>
      <c r="J123">
        <f>COUNTIF(__XbrlMatch!B:B,__TC_Taxonomy_Core!A123)</f>
        <v>1</v>
      </c>
      <c r="K123" t="s">
        <v>25</v>
      </c>
      <c r="M123">
        <f t="shared" si="1"/>
        <v>0</v>
      </c>
    </row>
    <row r="124" spans="1:13">
      <c r="A124" t="s">
        <v>435</v>
      </c>
      <c r="B124" t="s">
        <v>898</v>
      </c>
      <c r="C124" t="s">
        <v>899</v>
      </c>
      <c r="E124" t="b">
        <v>1</v>
      </c>
      <c r="F124" t="s">
        <v>905</v>
      </c>
      <c r="G124" t="s">
        <v>910</v>
      </c>
      <c r="H124" s="55" t="s">
        <v>344</v>
      </c>
      <c r="I124">
        <v>1</v>
      </c>
      <c r="J124">
        <f>COUNTIF(__XbrlMatch!B:B,__TC_Taxonomy_Core!A124)</f>
        <v>1</v>
      </c>
      <c r="K124" t="s">
        <v>25</v>
      </c>
      <c r="M124">
        <f t="shared" si="1"/>
        <v>0</v>
      </c>
    </row>
    <row r="125" spans="1:13">
      <c r="A125" t="s">
        <v>587</v>
      </c>
      <c r="B125" t="s">
        <v>898</v>
      </c>
      <c r="C125" t="s">
        <v>899</v>
      </c>
      <c r="E125" t="b">
        <v>1</v>
      </c>
      <c r="F125" t="s">
        <v>905</v>
      </c>
      <c r="G125" t="s">
        <v>910</v>
      </c>
      <c r="H125" s="55" t="s">
        <v>344</v>
      </c>
      <c r="I125">
        <v>1</v>
      </c>
      <c r="J125">
        <f>COUNTIF(__XbrlMatch!B:B,__TC_Taxonomy_Core!A125)</f>
        <v>0</v>
      </c>
      <c r="K125" t="s">
        <v>25</v>
      </c>
      <c r="M125">
        <f t="shared" si="1"/>
        <v>1</v>
      </c>
    </row>
    <row r="126" spans="1:13">
      <c r="A126" t="s">
        <v>437</v>
      </c>
      <c r="B126" t="s">
        <v>898</v>
      </c>
      <c r="C126" t="s">
        <v>899</v>
      </c>
      <c r="E126" t="b">
        <v>1</v>
      </c>
      <c r="F126" t="s">
        <v>905</v>
      </c>
      <c r="G126" t="s">
        <v>910</v>
      </c>
      <c r="H126" s="55" t="s">
        <v>344</v>
      </c>
      <c r="I126">
        <v>1</v>
      </c>
      <c r="J126">
        <f>COUNTIF(__XbrlMatch!B:B,__TC_Taxonomy_Core!A126)</f>
        <v>1</v>
      </c>
      <c r="K126" t="s">
        <v>25</v>
      </c>
      <c r="M126">
        <f t="shared" si="1"/>
        <v>0</v>
      </c>
    </row>
    <row r="127" spans="1:13">
      <c r="A127" t="s">
        <v>588</v>
      </c>
      <c r="B127" t="s">
        <v>898</v>
      </c>
      <c r="C127" t="s">
        <v>899</v>
      </c>
      <c r="E127" t="b">
        <v>1</v>
      </c>
      <c r="F127" t="s">
        <v>905</v>
      </c>
      <c r="G127" t="s">
        <v>910</v>
      </c>
      <c r="H127" s="55" t="s">
        <v>344</v>
      </c>
      <c r="I127">
        <v>1</v>
      </c>
      <c r="J127">
        <f>COUNTIF(__XbrlMatch!B:B,__TC_Taxonomy_Core!A127)</f>
        <v>0</v>
      </c>
      <c r="K127" t="s">
        <v>25</v>
      </c>
      <c r="M127">
        <f t="shared" si="1"/>
        <v>1</v>
      </c>
    </row>
    <row r="128" spans="1:13">
      <c r="A128" t="s">
        <v>589</v>
      </c>
      <c r="B128" t="s">
        <v>898</v>
      </c>
      <c r="C128" t="s">
        <v>899</v>
      </c>
      <c r="E128" t="b">
        <v>1</v>
      </c>
      <c r="F128" t="s">
        <v>905</v>
      </c>
      <c r="G128" t="s">
        <v>910</v>
      </c>
      <c r="H128" s="55" t="s">
        <v>344</v>
      </c>
      <c r="I128">
        <v>1</v>
      </c>
      <c r="J128">
        <f>COUNTIF(__XbrlMatch!B:B,__TC_Taxonomy_Core!A128)</f>
        <v>0</v>
      </c>
      <c r="K128" t="s">
        <v>25</v>
      </c>
      <c r="M128">
        <f t="shared" si="1"/>
        <v>1</v>
      </c>
    </row>
    <row r="129" spans="1:13">
      <c r="A129" t="s">
        <v>439</v>
      </c>
      <c r="B129" t="s">
        <v>898</v>
      </c>
      <c r="C129" t="s">
        <v>899</v>
      </c>
      <c r="E129" t="b">
        <v>1</v>
      </c>
      <c r="F129" t="s">
        <v>905</v>
      </c>
      <c r="G129" t="s">
        <v>910</v>
      </c>
      <c r="H129" s="55" t="s">
        <v>344</v>
      </c>
      <c r="I129">
        <v>1</v>
      </c>
      <c r="J129">
        <f>COUNTIF(__XbrlMatch!B:B,__TC_Taxonomy_Core!A129)</f>
        <v>1</v>
      </c>
      <c r="K129" t="s">
        <v>1710</v>
      </c>
      <c r="L129" t="s">
        <v>1497</v>
      </c>
      <c r="M129">
        <f t="shared" ref="M129:M192" si="2">I129-J129</f>
        <v>0</v>
      </c>
    </row>
    <row r="130" spans="1:13">
      <c r="A130" t="s">
        <v>468</v>
      </c>
      <c r="B130" t="s">
        <v>898</v>
      </c>
      <c r="C130" t="s">
        <v>899</v>
      </c>
      <c r="E130" t="b">
        <v>1</v>
      </c>
      <c r="F130" t="s">
        <v>905</v>
      </c>
      <c r="G130" t="s">
        <v>910</v>
      </c>
      <c r="H130" s="55" t="s">
        <v>344</v>
      </c>
      <c r="I130">
        <v>1</v>
      </c>
      <c r="J130">
        <f>COUNTIF(__XbrlMatch!B:B,__TC_Taxonomy_Core!A130)</f>
        <v>1</v>
      </c>
      <c r="K130" t="s">
        <v>25</v>
      </c>
      <c r="M130">
        <f t="shared" si="2"/>
        <v>0</v>
      </c>
    </row>
    <row r="131" spans="1:13">
      <c r="A131" t="s">
        <v>590</v>
      </c>
      <c r="B131" t="s">
        <v>898</v>
      </c>
      <c r="C131" t="s">
        <v>899</v>
      </c>
      <c r="E131" t="b">
        <v>1</v>
      </c>
      <c r="F131" t="s">
        <v>905</v>
      </c>
      <c r="G131" t="s">
        <v>910</v>
      </c>
      <c r="H131" s="55" t="s">
        <v>344</v>
      </c>
      <c r="I131">
        <v>1</v>
      </c>
      <c r="J131">
        <f>COUNTIF(__XbrlMatch!B:B,__TC_Taxonomy_Core!A131)</f>
        <v>0</v>
      </c>
      <c r="K131" t="s">
        <v>25</v>
      </c>
      <c r="M131">
        <f t="shared" si="2"/>
        <v>1</v>
      </c>
    </row>
    <row r="132" spans="1:13">
      <c r="A132" t="s">
        <v>591</v>
      </c>
      <c r="B132" t="s">
        <v>898</v>
      </c>
      <c r="C132" t="s">
        <v>899</v>
      </c>
      <c r="E132" t="b">
        <v>1</v>
      </c>
      <c r="F132" t="s">
        <v>905</v>
      </c>
      <c r="G132" t="s">
        <v>911</v>
      </c>
      <c r="H132" t="s">
        <v>345</v>
      </c>
      <c r="I132">
        <v>1</v>
      </c>
      <c r="J132">
        <f>COUNTIF(__XbrlMatch!B:B,__TC_Taxonomy_Core!A132)</f>
        <v>0</v>
      </c>
      <c r="K132" t="s">
        <v>25</v>
      </c>
      <c r="M132">
        <f t="shared" si="2"/>
        <v>1</v>
      </c>
    </row>
    <row r="133" spans="1:13">
      <c r="A133" t="s">
        <v>592</v>
      </c>
      <c r="B133" t="s">
        <v>898</v>
      </c>
      <c r="C133" t="s">
        <v>899</v>
      </c>
      <c r="E133" t="b">
        <v>1</v>
      </c>
      <c r="F133" t="s">
        <v>900</v>
      </c>
      <c r="G133" t="s">
        <v>910</v>
      </c>
      <c r="H133" s="55" t="s">
        <v>344</v>
      </c>
      <c r="I133">
        <v>1</v>
      </c>
      <c r="J133">
        <f>COUNTIF(__XbrlMatch!B:B,__TC_Taxonomy_Core!A133)</f>
        <v>0</v>
      </c>
      <c r="K133" t="s">
        <v>25</v>
      </c>
      <c r="M133">
        <f t="shared" si="2"/>
        <v>1</v>
      </c>
    </row>
    <row r="134" spans="1:13">
      <c r="A134" t="s">
        <v>593</v>
      </c>
      <c r="B134" t="s">
        <v>898</v>
      </c>
      <c r="C134" t="s">
        <v>899</v>
      </c>
      <c r="E134" t="b">
        <v>1</v>
      </c>
      <c r="F134" t="s">
        <v>905</v>
      </c>
      <c r="G134" t="s">
        <v>910</v>
      </c>
      <c r="H134" s="55" t="s">
        <v>344</v>
      </c>
      <c r="I134">
        <v>1</v>
      </c>
      <c r="J134">
        <f>COUNTIF(__XbrlMatch!B:B,__TC_Taxonomy_Core!A134)</f>
        <v>0</v>
      </c>
      <c r="K134" t="s">
        <v>25</v>
      </c>
      <c r="M134">
        <f t="shared" si="2"/>
        <v>1</v>
      </c>
    </row>
    <row r="135" spans="1:13">
      <c r="A135" t="s">
        <v>594</v>
      </c>
      <c r="B135" t="s">
        <v>898</v>
      </c>
      <c r="C135" t="s">
        <v>899</v>
      </c>
      <c r="E135" t="b">
        <v>1</v>
      </c>
      <c r="F135" t="s">
        <v>905</v>
      </c>
      <c r="G135" t="s">
        <v>910</v>
      </c>
      <c r="H135" s="55" t="s">
        <v>344</v>
      </c>
      <c r="I135">
        <v>1</v>
      </c>
      <c r="J135">
        <f>COUNTIF(__XbrlMatch!B:B,__TC_Taxonomy_Core!A135)</f>
        <v>0</v>
      </c>
      <c r="K135" t="s">
        <v>25</v>
      </c>
      <c r="M135">
        <f t="shared" si="2"/>
        <v>1</v>
      </c>
    </row>
    <row r="136" spans="1:13">
      <c r="A136" t="s">
        <v>440</v>
      </c>
      <c r="B136" t="s">
        <v>898</v>
      </c>
      <c r="C136" t="s">
        <v>899</v>
      </c>
      <c r="E136" t="b">
        <v>1</v>
      </c>
      <c r="F136" t="s">
        <v>905</v>
      </c>
      <c r="G136" t="s">
        <v>910</v>
      </c>
      <c r="H136" s="55" t="s">
        <v>344</v>
      </c>
      <c r="I136">
        <v>1</v>
      </c>
      <c r="J136">
        <f>COUNTIF(__XbrlMatch!B:B,__TC_Taxonomy_Core!A136)</f>
        <v>1</v>
      </c>
      <c r="K136" t="s">
        <v>25</v>
      </c>
      <c r="M136">
        <f t="shared" si="2"/>
        <v>0</v>
      </c>
    </row>
    <row r="137" spans="1:13">
      <c r="A137" t="s">
        <v>442</v>
      </c>
      <c r="B137" t="s">
        <v>898</v>
      </c>
      <c r="C137" t="s">
        <v>899</v>
      </c>
      <c r="E137" t="b">
        <v>1</v>
      </c>
      <c r="F137" t="s">
        <v>905</v>
      </c>
      <c r="G137" t="s">
        <v>910</v>
      </c>
      <c r="H137" s="55" t="s">
        <v>344</v>
      </c>
      <c r="I137">
        <v>1</v>
      </c>
      <c r="J137">
        <f>COUNTIF(__XbrlMatch!B:B,__TC_Taxonomy_Core!A137)</f>
        <v>1</v>
      </c>
      <c r="K137" t="s">
        <v>25</v>
      </c>
      <c r="M137">
        <f t="shared" si="2"/>
        <v>0</v>
      </c>
    </row>
    <row r="138" spans="1:13">
      <c r="A138" t="s">
        <v>595</v>
      </c>
      <c r="B138" t="s">
        <v>898</v>
      </c>
      <c r="C138" t="s">
        <v>899</v>
      </c>
      <c r="E138" t="b">
        <v>1</v>
      </c>
      <c r="F138" t="s">
        <v>905</v>
      </c>
      <c r="G138" t="s">
        <v>910</v>
      </c>
      <c r="H138" s="55" t="s">
        <v>344</v>
      </c>
      <c r="I138">
        <v>1</v>
      </c>
      <c r="J138">
        <f>COUNTIF(__XbrlMatch!B:B,__TC_Taxonomy_Core!A138)</f>
        <v>0</v>
      </c>
      <c r="K138" t="s">
        <v>25</v>
      </c>
      <c r="M138">
        <f t="shared" si="2"/>
        <v>1</v>
      </c>
    </row>
    <row r="139" spans="1:13">
      <c r="A139" t="s">
        <v>441</v>
      </c>
      <c r="B139" t="s">
        <v>898</v>
      </c>
      <c r="C139" t="s">
        <v>899</v>
      </c>
      <c r="E139" t="b">
        <v>1</v>
      </c>
      <c r="F139" t="s">
        <v>905</v>
      </c>
      <c r="G139" t="s">
        <v>910</v>
      </c>
      <c r="H139" s="55" t="s">
        <v>344</v>
      </c>
      <c r="I139">
        <v>1</v>
      </c>
      <c r="J139">
        <f>COUNTIF(__XbrlMatch!B:B,__TC_Taxonomy_Core!A139)</f>
        <v>1</v>
      </c>
      <c r="K139" t="s">
        <v>25</v>
      </c>
      <c r="M139">
        <f t="shared" si="2"/>
        <v>0</v>
      </c>
    </row>
    <row r="140" spans="1:13">
      <c r="A140" t="s">
        <v>443</v>
      </c>
      <c r="B140" t="s">
        <v>898</v>
      </c>
      <c r="C140" t="s">
        <v>899</v>
      </c>
      <c r="E140" t="b">
        <v>1</v>
      </c>
      <c r="F140" t="s">
        <v>905</v>
      </c>
      <c r="G140" t="s">
        <v>910</v>
      </c>
      <c r="H140" s="55" t="s">
        <v>344</v>
      </c>
      <c r="I140">
        <v>1</v>
      </c>
      <c r="J140">
        <f>COUNTIF(__XbrlMatch!B:B,__TC_Taxonomy_Core!A140)</f>
        <v>1</v>
      </c>
      <c r="K140" t="s">
        <v>25</v>
      </c>
      <c r="M140">
        <f t="shared" si="2"/>
        <v>0</v>
      </c>
    </row>
    <row r="141" spans="1:13">
      <c r="A141" t="s">
        <v>445</v>
      </c>
      <c r="B141" t="s">
        <v>898</v>
      </c>
      <c r="C141" t="s">
        <v>899</v>
      </c>
      <c r="E141" t="b">
        <v>1</v>
      </c>
      <c r="F141" t="s">
        <v>905</v>
      </c>
      <c r="G141" t="s">
        <v>910</v>
      </c>
      <c r="H141" s="55" t="s">
        <v>344</v>
      </c>
      <c r="I141">
        <v>1</v>
      </c>
      <c r="J141">
        <f>COUNTIF(__XbrlMatch!B:B,__TC_Taxonomy_Core!A141)</f>
        <v>1</v>
      </c>
      <c r="K141" t="s">
        <v>1611</v>
      </c>
      <c r="L141" t="s">
        <v>1497</v>
      </c>
      <c r="M141">
        <f t="shared" si="2"/>
        <v>0</v>
      </c>
    </row>
    <row r="142" spans="1:13">
      <c r="A142" t="s">
        <v>462</v>
      </c>
      <c r="B142" t="s">
        <v>901</v>
      </c>
      <c r="C142" t="s">
        <v>899</v>
      </c>
      <c r="E142" t="b">
        <v>1</v>
      </c>
      <c r="G142" t="s">
        <v>910</v>
      </c>
      <c r="H142" s="55" t="s">
        <v>344</v>
      </c>
      <c r="I142">
        <v>1</v>
      </c>
      <c r="J142">
        <f>COUNTIF(__XbrlMatch!B:B,__TC_Taxonomy_Core!A142)</f>
        <v>1</v>
      </c>
      <c r="K142" t="s">
        <v>25</v>
      </c>
      <c r="M142">
        <f t="shared" si="2"/>
        <v>0</v>
      </c>
    </row>
    <row r="143" spans="1:13">
      <c r="A143" t="s">
        <v>596</v>
      </c>
      <c r="B143" t="s">
        <v>898</v>
      </c>
      <c r="C143" t="s">
        <v>899</v>
      </c>
      <c r="E143" t="b">
        <v>1</v>
      </c>
      <c r="F143" t="s">
        <v>905</v>
      </c>
      <c r="G143" t="s">
        <v>910</v>
      </c>
      <c r="H143" s="55" t="s">
        <v>344</v>
      </c>
      <c r="I143">
        <v>1</v>
      </c>
      <c r="J143">
        <f>COUNTIF(__XbrlMatch!B:B,__TC_Taxonomy_Core!A143)</f>
        <v>0</v>
      </c>
      <c r="K143" t="s">
        <v>25</v>
      </c>
      <c r="M143">
        <f t="shared" si="2"/>
        <v>1</v>
      </c>
    </row>
    <row r="144" spans="1:13">
      <c r="A144" t="s">
        <v>597</v>
      </c>
      <c r="B144" t="s">
        <v>898</v>
      </c>
      <c r="C144" t="s">
        <v>899</v>
      </c>
      <c r="E144" t="b">
        <v>1</v>
      </c>
      <c r="F144" t="s">
        <v>905</v>
      </c>
      <c r="G144" t="s">
        <v>910</v>
      </c>
      <c r="H144" s="55" t="s">
        <v>344</v>
      </c>
      <c r="I144">
        <v>1</v>
      </c>
      <c r="J144">
        <f>COUNTIF(__XbrlMatch!B:B,__TC_Taxonomy_Core!A144)</f>
        <v>0</v>
      </c>
      <c r="K144" t="s">
        <v>25</v>
      </c>
      <c r="M144">
        <f t="shared" si="2"/>
        <v>1</v>
      </c>
    </row>
    <row r="145" spans="1:13">
      <c r="A145" t="s">
        <v>461</v>
      </c>
      <c r="B145" t="s">
        <v>898</v>
      </c>
      <c r="C145" t="s">
        <v>899</v>
      </c>
      <c r="E145" t="b">
        <v>1</v>
      </c>
      <c r="F145" t="s">
        <v>905</v>
      </c>
      <c r="G145" t="s">
        <v>910</v>
      </c>
      <c r="H145" s="55" t="s">
        <v>344</v>
      </c>
      <c r="I145">
        <v>1</v>
      </c>
      <c r="J145">
        <f>COUNTIF(__XbrlMatch!B:B,__TC_Taxonomy_Core!A145)</f>
        <v>1</v>
      </c>
      <c r="K145" t="s">
        <v>25</v>
      </c>
      <c r="M145">
        <f t="shared" si="2"/>
        <v>0</v>
      </c>
    </row>
    <row r="146" spans="1:13">
      <c r="A146" t="s">
        <v>598</v>
      </c>
      <c r="B146" t="s">
        <v>898</v>
      </c>
      <c r="C146" t="s">
        <v>899</v>
      </c>
      <c r="E146" t="b">
        <v>1</v>
      </c>
      <c r="F146" t="s">
        <v>905</v>
      </c>
      <c r="G146" t="s">
        <v>910</v>
      </c>
      <c r="H146" s="55" t="s">
        <v>344</v>
      </c>
      <c r="I146">
        <v>1</v>
      </c>
      <c r="J146">
        <f>COUNTIF(__XbrlMatch!B:B,__TC_Taxonomy_Core!A146)</f>
        <v>0</v>
      </c>
      <c r="K146" t="s">
        <v>25</v>
      </c>
      <c r="M146">
        <f t="shared" si="2"/>
        <v>1</v>
      </c>
    </row>
    <row r="147" spans="1:13">
      <c r="A147" t="s">
        <v>599</v>
      </c>
      <c r="B147" t="s">
        <v>898</v>
      </c>
      <c r="C147" t="s">
        <v>899</v>
      </c>
      <c r="E147" t="b">
        <v>1</v>
      </c>
      <c r="F147" t="s">
        <v>905</v>
      </c>
      <c r="G147" t="s">
        <v>910</v>
      </c>
      <c r="H147" s="55" t="s">
        <v>344</v>
      </c>
      <c r="I147">
        <v>1</v>
      </c>
      <c r="J147">
        <f>COUNTIF(__XbrlMatch!B:B,__TC_Taxonomy_Core!A147)</f>
        <v>0</v>
      </c>
      <c r="K147" t="s">
        <v>25</v>
      </c>
      <c r="M147">
        <f t="shared" si="2"/>
        <v>1</v>
      </c>
    </row>
    <row r="148" spans="1:13">
      <c r="A148" t="s">
        <v>600</v>
      </c>
      <c r="B148" t="s">
        <v>898</v>
      </c>
      <c r="C148" t="s">
        <v>899</v>
      </c>
      <c r="E148" t="b">
        <v>1</v>
      </c>
      <c r="F148" t="s">
        <v>905</v>
      </c>
      <c r="G148" t="s">
        <v>910</v>
      </c>
      <c r="H148" s="55" t="s">
        <v>344</v>
      </c>
      <c r="I148">
        <v>1</v>
      </c>
      <c r="J148">
        <f>COUNTIF(__XbrlMatch!B:B,__TC_Taxonomy_Core!A148)</f>
        <v>0</v>
      </c>
      <c r="K148" t="s">
        <v>25</v>
      </c>
      <c r="M148">
        <f t="shared" si="2"/>
        <v>1</v>
      </c>
    </row>
    <row r="149" spans="1:13">
      <c r="A149" t="s">
        <v>601</v>
      </c>
      <c r="B149" t="s">
        <v>898</v>
      </c>
      <c r="C149" t="s">
        <v>899</v>
      </c>
      <c r="E149" t="b">
        <v>1</v>
      </c>
      <c r="F149" t="s">
        <v>905</v>
      </c>
      <c r="G149" t="s">
        <v>910</v>
      </c>
      <c r="H149" s="55" t="s">
        <v>344</v>
      </c>
      <c r="I149">
        <v>1</v>
      </c>
      <c r="J149">
        <f>COUNTIF(__XbrlMatch!B:B,__TC_Taxonomy_Core!A149)</f>
        <v>0</v>
      </c>
      <c r="K149" t="s">
        <v>25</v>
      </c>
      <c r="M149">
        <f t="shared" si="2"/>
        <v>1</v>
      </c>
    </row>
    <row r="150" spans="1:13">
      <c r="A150" t="s">
        <v>602</v>
      </c>
      <c r="B150" t="s">
        <v>898</v>
      </c>
      <c r="C150" t="s">
        <v>899</v>
      </c>
      <c r="E150" t="b">
        <v>1</v>
      </c>
      <c r="F150" t="s">
        <v>905</v>
      </c>
      <c r="G150" t="s">
        <v>910</v>
      </c>
      <c r="H150" s="55" t="s">
        <v>344</v>
      </c>
      <c r="I150">
        <v>1</v>
      </c>
      <c r="J150">
        <f>COUNTIF(__XbrlMatch!B:B,__TC_Taxonomy_Core!A150)</f>
        <v>0</v>
      </c>
      <c r="K150" t="s">
        <v>25</v>
      </c>
      <c r="M150">
        <f t="shared" si="2"/>
        <v>1</v>
      </c>
    </row>
    <row r="151" spans="1:13">
      <c r="A151" t="s">
        <v>603</v>
      </c>
      <c r="B151" t="s">
        <v>898</v>
      </c>
      <c r="C151" t="s">
        <v>899</v>
      </c>
      <c r="E151" t="b">
        <v>1</v>
      </c>
      <c r="F151" t="s">
        <v>905</v>
      </c>
      <c r="G151" t="s">
        <v>910</v>
      </c>
      <c r="H151" s="55" t="s">
        <v>344</v>
      </c>
      <c r="I151">
        <v>1</v>
      </c>
      <c r="J151">
        <f>COUNTIF(__XbrlMatch!B:B,__TC_Taxonomy_Core!A151)</f>
        <v>0</v>
      </c>
      <c r="K151" t="s">
        <v>25</v>
      </c>
      <c r="M151">
        <f t="shared" si="2"/>
        <v>1</v>
      </c>
    </row>
    <row r="152" spans="1:13">
      <c r="A152" t="s">
        <v>604</v>
      </c>
      <c r="B152" t="s">
        <v>898</v>
      </c>
      <c r="C152" t="s">
        <v>899</v>
      </c>
      <c r="E152" t="b">
        <v>1</v>
      </c>
      <c r="F152" t="s">
        <v>905</v>
      </c>
      <c r="G152" t="s">
        <v>910</v>
      </c>
      <c r="H152" s="55" t="s">
        <v>344</v>
      </c>
      <c r="I152">
        <v>1</v>
      </c>
      <c r="J152">
        <f>COUNTIF(__XbrlMatch!B:B,__TC_Taxonomy_Core!A152)</f>
        <v>0</v>
      </c>
      <c r="K152" t="s">
        <v>25</v>
      </c>
      <c r="M152">
        <f t="shared" si="2"/>
        <v>1</v>
      </c>
    </row>
    <row r="153" spans="1:13">
      <c r="A153" t="s">
        <v>605</v>
      </c>
      <c r="B153" t="s">
        <v>898</v>
      </c>
      <c r="C153" t="s">
        <v>899</v>
      </c>
      <c r="E153" t="b">
        <v>1</v>
      </c>
      <c r="F153" t="s">
        <v>905</v>
      </c>
      <c r="G153" t="s">
        <v>910</v>
      </c>
      <c r="H153" s="55" t="s">
        <v>344</v>
      </c>
      <c r="I153">
        <v>1</v>
      </c>
      <c r="J153">
        <f>COUNTIF(__XbrlMatch!B:B,__TC_Taxonomy_Core!A153)</f>
        <v>0</v>
      </c>
      <c r="K153" t="s">
        <v>25</v>
      </c>
      <c r="M153">
        <f t="shared" si="2"/>
        <v>1</v>
      </c>
    </row>
    <row r="154" spans="1:13">
      <c r="A154" t="s">
        <v>606</v>
      </c>
      <c r="B154" t="s">
        <v>898</v>
      </c>
      <c r="C154" t="s">
        <v>899</v>
      </c>
      <c r="D154" t="s">
        <v>906</v>
      </c>
      <c r="E154" t="b">
        <v>1</v>
      </c>
      <c r="F154" t="s">
        <v>905</v>
      </c>
      <c r="G154" t="s">
        <v>910</v>
      </c>
      <c r="H154" s="55" t="s">
        <v>344</v>
      </c>
      <c r="I154">
        <v>1</v>
      </c>
      <c r="J154">
        <f>COUNTIF(__XbrlMatch!B:B,__TC_Taxonomy_Core!A154)</f>
        <v>0</v>
      </c>
      <c r="K154" t="s">
        <v>25</v>
      </c>
      <c r="M154">
        <f t="shared" si="2"/>
        <v>1</v>
      </c>
    </row>
    <row r="155" spans="1:13">
      <c r="A155" t="s">
        <v>607</v>
      </c>
      <c r="B155" t="s">
        <v>898</v>
      </c>
      <c r="C155" t="s">
        <v>899</v>
      </c>
      <c r="E155" t="b">
        <v>1</v>
      </c>
      <c r="F155" t="s">
        <v>905</v>
      </c>
      <c r="G155" t="s">
        <v>910</v>
      </c>
      <c r="H155" s="55" t="s">
        <v>344</v>
      </c>
      <c r="I155">
        <v>1</v>
      </c>
      <c r="J155">
        <f>COUNTIF(__XbrlMatch!B:B,__TC_Taxonomy_Core!A155)</f>
        <v>0</v>
      </c>
      <c r="K155" t="s">
        <v>25</v>
      </c>
      <c r="M155">
        <f t="shared" si="2"/>
        <v>1</v>
      </c>
    </row>
    <row r="156" spans="1:13">
      <c r="A156" t="s">
        <v>608</v>
      </c>
      <c r="B156" t="s">
        <v>898</v>
      </c>
      <c r="C156" t="s">
        <v>899</v>
      </c>
      <c r="E156" t="b">
        <v>1</v>
      </c>
      <c r="F156" t="s">
        <v>905</v>
      </c>
      <c r="G156" t="s">
        <v>910</v>
      </c>
      <c r="H156" s="55" t="s">
        <v>344</v>
      </c>
      <c r="I156">
        <v>1</v>
      </c>
      <c r="J156">
        <f>COUNTIF(__XbrlMatch!B:B,__TC_Taxonomy_Core!A156)</f>
        <v>0</v>
      </c>
      <c r="K156" t="s">
        <v>25</v>
      </c>
      <c r="M156">
        <f t="shared" si="2"/>
        <v>1</v>
      </c>
    </row>
    <row r="157" spans="1:13">
      <c r="A157" t="s">
        <v>609</v>
      </c>
      <c r="B157" t="s">
        <v>898</v>
      </c>
      <c r="C157" t="s">
        <v>899</v>
      </c>
      <c r="E157" t="b">
        <v>1</v>
      </c>
      <c r="F157" t="s">
        <v>905</v>
      </c>
      <c r="G157" t="s">
        <v>910</v>
      </c>
      <c r="H157" s="55" t="s">
        <v>344</v>
      </c>
      <c r="I157">
        <v>1</v>
      </c>
      <c r="J157">
        <f>COUNTIF(__XbrlMatch!B:B,__TC_Taxonomy_Core!A157)</f>
        <v>0</v>
      </c>
      <c r="K157" t="s">
        <v>25</v>
      </c>
      <c r="M157">
        <f t="shared" si="2"/>
        <v>1</v>
      </c>
    </row>
    <row r="158" spans="1:13">
      <c r="A158" t="s">
        <v>451</v>
      </c>
      <c r="B158" t="s">
        <v>898</v>
      </c>
      <c r="C158" t="s">
        <v>899</v>
      </c>
      <c r="E158" t="b">
        <v>1</v>
      </c>
      <c r="F158" t="s">
        <v>905</v>
      </c>
      <c r="G158" t="s">
        <v>910</v>
      </c>
      <c r="H158" s="55" t="s">
        <v>344</v>
      </c>
      <c r="I158">
        <v>1</v>
      </c>
      <c r="J158">
        <f>COUNTIF(__XbrlMatch!B:B,__TC_Taxonomy_Core!A158)</f>
        <v>1</v>
      </c>
      <c r="K158" t="s">
        <v>25</v>
      </c>
      <c r="M158">
        <f t="shared" si="2"/>
        <v>0</v>
      </c>
    </row>
    <row r="159" spans="1:13">
      <c r="A159" t="s">
        <v>446</v>
      </c>
      <c r="B159" t="s">
        <v>898</v>
      </c>
      <c r="C159" t="s">
        <v>899</v>
      </c>
      <c r="E159" t="b">
        <v>1</v>
      </c>
      <c r="F159" t="s">
        <v>905</v>
      </c>
      <c r="G159" t="s">
        <v>910</v>
      </c>
      <c r="H159" s="55" t="s">
        <v>344</v>
      </c>
      <c r="I159">
        <v>1</v>
      </c>
      <c r="J159">
        <f>COUNTIF(__XbrlMatch!B:B,__TC_Taxonomy_Core!A159)</f>
        <v>1</v>
      </c>
      <c r="K159" t="s">
        <v>25</v>
      </c>
      <c r="M159">
        <f t="shared" si="2"/>
        <v>0</v>
      </c>
    </row>
    <row r="160" spans="1:13">
      <c r="A160" t="s">
        <v>610</v>
      </c>
      <c r="B160" t="s">
        <v>898</v>
      </c>
      <c r="C160" t="s">
        <v>899</v>
      </c>
      <c r="E160" t="b">
        <v>1</v>
      </c>
      <c r="F160" t="s">
        <v>905</v>
      </c>
      <c r="G160" t="s">
        <v>910</v>
      </c>
      <c r="H160" s="55" t="s">
        <v>344</v>
      </c>
      <c r="I160">
        <v>1</v>
      </c>
      <c r="J160">
        <f>COUNTIF(__XbrlMatch!B:B,__TC_Taxonomy_Core!A160)</f>
        <v>0</v>
      </c>
      <c r="K160" t="s">
        <v>25</v>
      </c>
      <c r="M160">
        <f t="shared" si="2"/>
        <v>1</v>
      </c>
    </row>
    <row r="161" spans="1:13">
      <c r="A161" t="s">
        <v>611</v>
      </c>
      <c r="B161" t="s">
        <v>898</v>
      </c>
      <c r="C161" t="s">
        <v>899</v>
      </c>
      <c r="E161" t="b">
        <v>1</v>
      </c>
      <c r="F161" t="s">
        <v>905</v>
      </c>
      <c r="G161" t="s">
        <v>910</v>
      </c>
      <c r="H161" s="55" t="s">
        <v>344</v>
      </c>
      <c r="I161">
        <v>1</v>
      </c>
      <c r="J161">
        <f>COUNTIF(__XbrlMatch!B:B,__TC_Taxonomy_Core!A161)</f>
        <v>0</v>
      </c>
      <c r="K161" t="s">
        <v>25</v>
      </c>
      <c r="M161">
        <f t="shared" si="2"/>
        <v>1</v>
      </c>
    </row>
    <row r="162" spans="1:13">
      <c r="A162" t="s">
        <v>452</v>
      </c>
      <c r="B162" t="s">
        <v>898</v>
      </c>
      <c r="C162" t="s">
        <v>899</v>
      </c>
      <c r="E162" t="b">
        <v>1</v>
      </c>
      <c r="F162" t="s">
        <v>905</v>
      </c>
      <c r="G162" t="s">
        <v>910</v>
      </c>
      <c r="H162" s="55" t="s">
        <v>344</v>
      </c>
      <c r="I162">
        <v>1</v>
      </c>
      <c r="J162">
        <f>COUNTIF(__XbrlMatch!B:B,__TC_Taxonomy_Core!A162)</f>
        <v>1</v>
      </c>
      <c r="K162" t="s">
        <v>25</v>
      </c>
      <c r="M162">
        <f t="shared" si="2"/>
        <v>0</v>
      </c>
    </row>
    <row r="163" spans="1:13">
      <c r="A163" t="s">
        <v>456</v>
      </c>
      <c r="B163" t="s">
        <v>898</v>
      </c>
      <c r="C163" t="s">
        <v>899</v>
      </c>
      <c r="E163" t="b">
        <v>1</v>
      </c>
      <c r="F163" t="s">
        <v>905</v>
      </c>
      <c r="G163" t="s">
        <v>910</v>
      </c>
      <c r="H163" s="55" t="s">
        <v>344</v>
      </c>
      <c r="I163">
        <v>1</v>
      </c>
      <c r="J163">
        <f>COUNTIF(__XbrlMatch!B:B,__TC_Taxonomy_Core!A163)</f>
        <v>1</v>
      </c>
      <c r="K163" t="s">
        <v>25</v>
      </c>
      <c r="M163">
        <f t="shared" si="2"/>
        <v>0</v>
      </c>
    </row>
    <row r="164" spans="1:13">
      <c r="A164" t="s">
        <v>612</v>
      </c>
      <c r="B164" t="s">
        <v>898</v>
      </c>
      <c r="C164" t="s">
        <v>899</v>
      </c>
      <c r="E164" t="b">
        <v>1</v>
      </c>
      <c r="F164" t="s">
        <v>905</v>
      </c>
      <c r="G164" t="s">
        <v>910</v>
      </c>
      <c r="H164" s="55" t="s">
        <v>344</v>
      </c>
      <c r="I164">
        <v>1</v>
      </c>
      <c r="J164">
        <f>COUNTIF(__XbrlMatch!B:B,__TC_Taxonomy_Core!A164)</f>
        <v>0</v>
      </c>
      <c r="K164" t="s">
        <v>25</v>
      </c>
      <c r="M164">
        <f t="shared" si="2"/>
        <v>1</v>
      </c>
    </row>
    <row r="165" spans="1:13">
      <c r="A165" t="s">
        <v>613</v>
      </c>
      <c r="B165" t="s">
        <v>898</v>
      </c>
      <c r="C165" t="s">
        <v>899</v>
      </c>
      <c r="D165" t="s">
        <v>906</v>
      </c>
      <c r="E165" t="b">
        <v>1</v>
      </c>
      <c r="F165" t="s">
        <v>905</v>
      </c>
      <c r="G165" t="s">
        <v>910</v>
      </c>
      <c r="H165" s="55" t="s">
        <v>344</v>
      </c>
      <c r="I165">
        <v>1</v>
      </c>
      <c r="J165">
        <f>COUNTIF(__XbrlMatch!B:B,__TC_Taxonomy_Core!A165)</f>
        <v>0</v>
      </c>
      <c r="K165" t="s">
        <v>25</v>
      </c>
      <c r="M165">
        <f t="shared" si="2"/>
        <v>1</v>
      </c>
    </row>
    <row r="166" spans="1:13">
      <c r="A166" t="s">
        <v>614</v>
      </c>
      <c r="B166" t="s">
        <v>898</v>
      </c>
      <c r="C166" t="s">
        <v>899</v>
      </c>
      <c r="E166" t="b">
        <v>1</v>
      </c>
      <c r="F166" t="s">
        <v>905</v>
      </c>
      <c r="G166" t="s">
        <v>910</v>
      </c>
      <c r="H166" s="55" t="s">
        <v>344</v>
      </c>
      <c r="I166">
        <v>1</v>
      </c>
      <c r="J166">
        <f>COUNTIF(__XbrlMatch!B:B,__TC_Taxonomy_Core!A166)</f>
        <v>0</v>
      </c>
      <c r="K166" t="s">
        <v>25</v>
      </c>
      <c r="M166">
        <f t="shared" si="2"/>
        <v>1</v>
      </c>
    </row>
    <row r="167" spans="1:13">
      <c r="A167" t="s">
        <v>615</v>
      </c>
      <c r="B167" t="s">
        <v>898</v>
      </c>
      <c r="C167" t="s">
        <v>899</v>
      </c>
      <c r="E167" t="b">
        <v>1</v>
      </c>
      <c r="F167" t="s">
        <v>905</v>
      </c>
      <c r="G167" t="s">
        <v>910</v>
      </c>
      <c r="H167" s="55" t="s">
        <v>344</v>
      </c>
      <c r="I167">
        <v>1</v>
      </c>
      <c r="J167">
        <f>COUNTIF(__XbrlMatch!B:B,__TC_Taxonomy_Core!A167)</f>
        <v>0</v>
      </c>
      <c r="K167" t="s">
        <v>25</v>
      </c>
      <c r="M167">
        <f t="shared" si="2"/>
        <v>1</v>
      </c>
    </row>
    <row r="168" spans="1:13">
      <c r="A168" t="s">
        <v>453</v>
      </c>
      <c r="B168" t="s">
        <v>898</v>
      </c>
      <c r="C168" t="s">
        <v>899</v>
      </c>
      <c r="E168" t="b">
        <v>1</v>
      </c>
      <c r="F168" t="s">
        <v>905</v>
      </c>
      <c r="G168" t="s">
        <v>910</v>
      </c>
      <c r="H168" s="55" t="s">
        <v>344</v>
      </c>
      <c r="I168">
        <v>1</v>
      </c>
      <c r="J168">
        <f>COUNTIF(__XbrlMatch!B:B,__TC_Taxonomy_Core!A168)</f>
        <v>1</v>
      </c>
      <c r="K168" t="s">
        <v>25</v>
      </c>
      <c r="M168">
        <f t="shared" si="2"/>
        <v>0</v>
      </c>
    </row>
    <row r="169" spans="1:13">
      <c r="A169" t="s">
        <v>467</v>
      </c>
      <c r="B169" t="s">
        <v>898</v>
      </c>
      <c r="C169" t="s">
        <v>899</v>
      </c>
      <c r="E169" t="b">
        <v>1</v>
      </c>
      <c r="F169" t="s">
        <v>905</v>
      </c>
      <c r="G169" t="s">
        <v>910</v>
      </c>
      <c r="H169" s="55" t="s">
        <v>344</v>
      </c>
      <c r="I169">
        <v>1</v>
      </c>
      <c r="J169">
        <f>COUNTIF(__XbrlMatch!B:B,__TC_Taxonomy_Core!A169)</f>
        <v>1</v>
      </c>
      <c r="K169" t="s">
        <v>25</v>
      </c>
      <c r="M169">
        <f t="shared" si="2"/>
        <v>0</v>
      </c>
    </row>
    <row r="170" spans="1:13">
      <c r="A170" t="s">
        <v>616</v>
      </c>
      <c r="B170" t="s">
        <v>898</v>
      </c>
      <c r="C170" t="s">
        <v>899</v>
      </c>
      <c r="E170" t="b">
        <v>1</v>
      </c>
      <c r="F170" t="s">
        <v>905</v>
      </c>
      <c r="G170" t="s">
        <v>910</v>
      </c>
      <c r="H170" s="55" t="s">
        <v>344</v>
      </c>
      <c r="I170">
        <v>1</v>
      </c>
      <c r="J170">
        <f>COUNTIF(__XbrlMatch!B:B,__TC_Taxonomy_Core!A170)</f>
        <v>0</v>
      </c>
      <c r="K170" t="s">
        <v>25</v>
      </c>
      <c r="M170">
        <f t="shared" si="2"/>
        <v>1</v>
      </c>
    </row>
    <row r="171" spans="1:13">
      <c r="A171" t="s">
        <v>617</v>
      </c>
      <c r="B171" t="s">
        <v>898</v>
      </c>
      <c r="C171" t="s">
        <v>899</v>
      </c>
      <c r="E171" t="b">
        <v>1</v>
      </c>
      <c r="F171" t="s">
        <v>905</v>
      </c>
      <c r="G171" t="s">
        <v>910</v>
      </c>
      <c r="H171" s="55" t="s">
        <v>344</v>
      </c>
      <c r="I171">
        <v>1</v>
      </c>
      <c r="J171">
        <f>COUNTIF(__XbrlMatch!B:B,__TC_Taxonomy_Core!A171)</f>
        <v>0</v>
      </c>
      <c r="K171" t="s">
        <v>25</v>
      </c>
      <c r="M171">
        <f t="shared" si="2"/>
        <v>1</v>
      </c>
    </row>
    <row r="172" spans="1:13">
      <c r="A172" t="s">
        <v>618</v>
      </c>
      <c r="B172" t="s">
        <v>898</v>
      </c>
      <c r="C172" t="s">
        <v>899</v>
      </c>
      <c r="E172" t="b">
        <v>1</v>
      </c>
      <c r="F172" t="s">
        <v>905</v>
      </c>
      <c r="G172" t="s">
        <v>910</v>
      </c>
      <c r="H172" s="55" t="s">
        <v>344</v>
      </c>
      <c r="I172">
        <v>1</v>
      </c>
      <c r="J172">
        <f>COUNTIF(__XbrlMatch!B:B,__TC_Taxonomy_Core!A172)</f>
        <v>0</v>
      </c>
      <c r="K172" t="s">
        <v>25</v>
      </c>
      <c r="M172">
        <f t="shared" si="2"/>
        <v>1</v>
      </c>
    </row>
    <row r="173" spans="1:13">
      <c r="A173" t="s">
        <v>619</v>
      </c>
      <c r="B173" t="s">
        <v>898</v>
      </c>
      <c r="C173" t="s">
        <v>899</v>
      </c>
      <c r="E173" t="b">
        <v>1</v>
      </c>
      <c r="F173" t="s">
        <v>905</v>
      </c>
      <c r="G173" t="s">
        <v>910</v>
      </c>
      <c r="H173" s="55" t="s">
        <v>344</v>
      </c>
      <c r="I173">
        <v>1</v>
      </c>
      <c r="J173">
        <f>COUNTIF(__XbrlMatch!B:B,__TC_Taxonomy_Core!A173)</f>
        <v>0</v>
      </c>
      <c r="K173" t="s">
        <v>25</v>
      </c>
      <c r="M173">
        <f t="shared" si="2"/>
        <v>1</v>
      </c>
    </row>
    <row r="174" spans="1:13">
      <c r="A174" t="s">
        <v>620</v>
      </c>
      <c r="B174" t="s">
        <v>898</v>
      </c>
      <c r="C174" t="s">
        <v>899</v>
      </c>
      <c r="E174" t="b">
        <v>1</v>
      </c>
      <c r="F174" t="s">
        <v>905</v>
      </c>
      <c r="G174" t="s">
        <v>910</v>
      </c>
      <c r="H174" s="55" t="s">
        <v>344</v>
      </c>
      <c r="I174">
        <v>1</v>
      </c>
      <c r="J174">
        <f>COUNTIF(__XbrlMatch!B:B,__TC_Taxonomy_Core!A174)</f>
        <v>0</v>
      </c>
      <c r="K174" t="s">
        <v>25</v>
      </c>
      <c r="M174">
        <f t="shared" si="2"/>
        <v>1</v>
      </c>
    </row>
    <row r="175" spans="1:13">
      <c r="A175" t="s">
        <v>621</v>
      </c>
      <c r="B175" t="s">
        <v>898</v>
      </c>
      <c r="C175" t="s">
        <v>899</v>
      </c>
      <c r="E175" t="b">
        <v>1</v>
      </c>
      <c r="F175" t="s">
        <v>905</v>
      </c>
      <c r="G175" t="s">
        <v>910</v>
      </c>
      <c r="H175" s="55" t="s">
        <v>344</v>
      </c>
      <c r="I175">
        <v>1</v>
      </c>
      <c r="J175">
        <f>COUNTIF(__XbrlMatch!B:B,__TC_Taxonomy_Core!A175)</f>
        <v>0</v>
      </c>
      <c r="K175" t="s">
        <v>25</v>
      </c>
      <c r="M175">
        <f t="shared" si="2"/>
        <v>1</v>
      </c>
    </row>
    <row r="176" spans="1:13">
      <c r="A176" t="s">
        <v>622</v>
      </c>
      <c r="B176" t="s">
        <v>898</v>
      </c>
      <c r="C176" t="s">
        <v>899</v>
      </c>
      <c r="E176" t="b">
        <v>1</v>
      </c>
      <c r="F176" t="s">
        <v>905</v>
      </c>
      <c r="G176" t="s">
        <v>910</v>
      </c>
      <c r="H176" s="55" t="s">
        <v>344</v>
      </c>
      <c r="I176">
        <v>1</v>
      </c>
      <c r="J176">
        <f>COUNTIF(__XbrlMatch!B:B,__TC_Taxonomy_Core!A176)</f>
        <v>0</v>
      </c>
      <c r="K176" t="s">
        <v>25</v>
      </c>
      <c r="M176">
        <f t="shared" si="2"/>
        <v>1</v>
      </c>
    </row>
    <row r="177" spans="1:13">
      <c r="A177" t="s">
        <v>623</v>
      </c>
      <c r="B177" t="s">
        <v>898</v>
      </c>
      <c r="C177" t="s">
        <v>899</v>
      </c>
      <c r="E177" t="b">
        <v>1</v>
      </c>
      <c r="F177" t="s">
        <v>905</v>
      </c>
      <c r="G177" t="s">
        <v>910</v>
      </c>
      <c r="H177" s="55" t="s">
        <v>344</v>
      </c>
      <c r="I177">
        <v>1</v>
      </c>
      <c r="J177">
        <f>COUNTIF(__XbrlMatch!B:B,__TC_Taxonomy_Core!A177)</f>
        <v>0</v>
      </c>
      <c r="K177" t="s">
        <v>25</v>
      </c>
      <c r="M177">
        <f t="shared" si="2"/>
        <v>1</v>
      </c>
    </row>
    <row r="178" spans="1:13">
      <c r="A178" t="s">
        <v>624</v>
      </c>
      <c r="B178" t="s">
        <v>898</v>
      </c>
      <c r="C178" t="s">
        <v>899</v>
      </c>
      <c r="E178" t="b">
        <v>1</v>
      </c>
      <c r="F178" t="s">
        <v>905</v>
      </c>
      <c r="G178" t="s">
        <v>910</v>
      </c>
      <c r="H178" s="55" t="s">
        <v>344</v>
      </c>
      <c r="I178">
        <v>1</v>
      </c>
      <c r="J178">
        <f>COUNTIF(__XbrlMatch!B:B,__TC_Taxonomy_Core!A178)</f>
        <v>0</v>
      </c>
      <c r="K178" t="s">
        <v>25</v>
      </c>
      <c r="M178">
        <f t="shared" si="2"/>
        <v>1</v>
      </c>
    </row>
    <row r="179" spans="1:13">
      <c r="A179" t="s">
        <v>625</v>
      </c>
      <c r="B179" t="s">
        <v>898</v>
      </c>
      <c r="C179" t="s">
        <v>899</v>
      </c>
      <c r="E179" t="b">
        <v>1</v>
      </c>
      <c r="F179" t="s">
        <v>905</v>
      </c>
      <c r="G179" t="s">
        <v>910</v>
      </c>
      <c r="H179" s="55" t="s">
        <v>344</v>
      </c>
      <c r="I179">
        <v>1</v>
      </c>
      <c r="J179">
        <f>COUNTIF(__XbrlMatch!B:B,__TC_Taxonomy_Core!A179)</f>
        <v>0</v>
      </c>
      <c r="K179" t="s">
        <v>25</v>
      </c>
      <c r="M179">
        <f t="shared" si="2"/>
        <v>1</v>
      </c>
    </row>
    <row r="180" spans="1:13">
      <c r="A180" t="s">
        <v>626</v>
      </c>
      <c r="B180" t="s">
        <v>898</v>
      </c>
      <c r="C180" t="s">
        <v>899</v>
      </c>
      <c r="E180" t="b">
        <v>1</v>
      </c>
      <c r="F180" t="s">
        <v>905</v>
      </c>
      <c r="G180" t="s">
        <v>910</v>
      </c>
      <c r="H180" s="55" t="s">
        <v>344</v>
      </c>
      <c r="I180">
        <v>1</v>
      </c>
      <c r="J180">
        <f>COUNTIF(__XbrlMatch!B:B,__TC_Taxonomy_Core!A180)</f>
        <v>0</v>
      </c>
      <c r="K180" t="s">
        <v>25</v>
      </c>
      <c r="M180">
        <f t="shared" si="2"/>
        <v>1</v>
      </c>
    </row>
    <row r="181" spans="1:13">
      <c r="A181" t="s">
        <v>627</v>
      </c>
      <c r="B181" t="s">
        <v>898</v>
      </c>
      <c r="C181" t="s">
        <v>899</v>
      </c>
      <c r="E181" t="b">
        <v>1</v>
      </c>
      <c r="F181" t="s">
        <v>905</v>
      </c>
      <c r="G181" t="s">
        <v>910</v>
      </c>
      <c r="H181" s="55" t="s">
        <v>344</v>
      </c>
      <c r="I181">
        <v>1</v>
      </c>
      <c r="J181">
        <f>COUNTIF(__XbrlMatch!B:B,__TC_Taxonomy_Core!A181)</f>
        <v>0</v>
      </c>
      <c r="K181" t="s">
        <v>25</v>
      </c>
      <c r="M181">
        <f t="shared" si="2"/>
        <v>1</v>
      </c>
    </row>
    <row r="182" spans="1:13">
      <c r="A182" t="s">
        <v>628</v>
      </c>
      <c r="B182" t="s">
        <v>898</v>
      </c>
      <c r="C182" t="s">
        <v>899</v>
      </c>
      <c r="E182" t="b">
        <v>1</v>
      </c>
      <c r="F182" t="s">
        <v>905</v>
      </c>
      <c r="G182" t="s">
        <v>910</v>
      </c>
      <c r="H182" s="55" t="s">
        <v>344</v>
      </c>
      <c r="I182">
        <v>1</v>
      </c>
      <c r="J182">
        <f>COUNTIF(__XbrlMatch!B:B,__TC_Taxonomy_Core!A182)</f>
        <v>0</v>
      </c>
      <c r="K182" t="s">
        <v>25</v>
      </c>
      <c r="M182">
        <f t="shared" si="2"/>
        <v>1</v>
      </c>
    </row>
    <row r="183" spans="1:13">
      <c r="A183" t="s">
        <v>629</v>
      </c>
      <c r="B183" t="s">
        <v>898</v>
      </c>
      <c r="C183" t="s">
        <v>899</v>
      </c>
      <c r="E183" t="b">
        <v>1</v>
      </c>
      <c r="F183" t="s">
        <v>905</v>
      </c>
      <c r="G183" t="s">
        <v>910</v>
      </c>
      <c r="H183" s="55" t="s">
        <v>344</v>
      </c>
      <c r="I183">
        <v>1</v>
      </c>
      <c r="J183">
        <f>COUNTIF(__XbrlMatch!B:B,__TC_Taxonomy_Core!A183)</f>
        <v>0</v>
      </c>
      <c r="K183" t="s">
        <v>25</v>
      </c>
      <c r="M183">
        <f t="shared" si="2"/>
        <v>1</v>
      </c>
    </row>
    <row r="184" spans="1:13">
      <c r="A184" t="s">
        <v>630</v>
      </c>
      <c r="B184" t="s">
        <v>898</v>
      </c>
      <c r="C184" t="s">
        <v>899</v>
      </c>
      <c r="E184" t="b">
        <v>1</v>
      </c>
      <c r="F184" t="s">
        <v>905</v>
      </c>
      <c r="G184" t="s">
        <v>910</v>
      </c>
      <c r="H184" s="55" t="s">
        <v>344</v>
      </c>
      <c r="I184">
        <v>1</v>
      </c>
      <c r="J184">
        <f>COUNTIF(__XbrlMatch!B:B,__TC_Taxonomy_Core!A184)</f>
        <v>0</v>
      </c>
      <c r="K184" t="s">
        <v>25</v>
      </c>
      <c r="M184">
        <f t="shared" si="2"/>
        <v>1</v>
      </c>
    </row>
    <row r="185" spans="1:13">
      <c r="A185" t="s">
        <v>631</v>
      </c>
      <c r="B185" t="s">
        <v>898</v>
      </c>
      <c r="C185" t="s">
        <v>899</v>
      </c>
      <c r="E185" t="b">
        <v>1</v>
      </c>
      <c r="F185" t="s">
        <v>905</v>
      </c>
      <c r="G185" t="s">
        <v>910</v>
      </c>
      <c r="H185" s="55" t="s">
        <v>344</v>
      </c>
      <c r="I185">
        <v>1</v>
      </c>
      <c r="J185">
        <f>COUNTIF(__XbrlMatch!B:B,__TC_Taxonomy_Core!A185)</f>
        <v>0</v>
      </c>
      <c r="K185" t="s">
        <v>25</v>
      </c>
      <c r="M185">
        <f t="shared" si="2"/>
        <v>1</v>
      </c>
    </row>
    <row r="186" spans="1:13">
      <c r="A186" t="s">
        <v>632</v>
      </c>
      <c r="B186" t="s">
        <v>898</v>
      </c>
      <c r="C186" t="s">
        <v>899</v>
      </c>
      <c r="E186" t="b">
        <v>1</v>
      </c>
      <c r="F186" t="s">
        <v>905</v>
      </c>
      <c r="G186" t="s">
        <v>910</v>
      </c>
      <c r="H186" s="55" t="s">
        <v>344</v>
      </c>
      <c r="I186">
        <v>1</v>
      </c>
      <c r="J186">
        <f>COUNTIF(__XbrlMatch!B:B,__TC_Taxonomy_Core!A186)</f>
        <v>0</v>
      </c>
      <c r="K186" t="s">
        <v>25</v>
      </c>
      <c r="M186">
        <f t="shared" si="2"/>
        <v>1</v>
      </c>
    </row>
    <row r="187" spans="1:13">
      <c r="A187" t="s">
        <v>454</v>
      </c>
      <c r="B187" t="s">
        <v>898</v>
      </c>
      <c r="C187" t="s">
        <v>899</v>
      </c>
      <c r="E187" t="b">
        <v>1</v>
      </c>
      <c r="F187" t="s">
        <v>905</v>
      </c>
      <c r="G187" t="s">
        <v>910</v>
      </c>
      <c r="H187" s="55" t="s">
        <v>344</v>
      </c>
      <c r="I187">
        <v>1</v>
      </c>
      <c r="J187">
        <f>COUNTIF(__XbrlMatch!B:B,__TC_Taxonomy_Core!A187)</f>
        <v>1</v>
      </c>
      <c r="K187" t="s">
        <v>25</v>
      </c>
      <c r="M187">
        <f t="shared" si="2"/>
        <v>0</v>
      </c>
    </row>
    <row r="188" spans="1:13">
      <c r="A188" t="s">
        <v>633</v>
      </c>
      <c r="B188" t="s">
        <v>898</v>
      </c>
      <c r="C188" t="s">
        <v>899</v>
      </c>
      <c r="E188" t="b">
        <v>1</v>
      </c>
      <c r="F188" t="s">
        <v>905</v>
      </c>
      <c r="G188" t="s">
        <v>910</v>
      </c>
      <c r="H188" s="55" t="s">
        <v>344</v>
      </c>
      <c r="I188">
        <v>1</v>
      </c>
      <c r="J188">
        <f>COUNTIF(__XbrlMatch!B:B,__TC_Taxonomy_Core!A188)</f>
        <v>0</v>
      </c>
      <c r="K188" t="s">
        <v>25</v>
      </c>
      <c r="M188">
        <f t="shared" si="2"/>
        <v>1</v>
      </c>
    </row>
    <row r="189" spans="1:13">
      <c r="A189" t="s">
        <v>634</v>
      </c>
      <c r="B189" t="s">
        <v>898</v>
      </c>
      <c r="C189" t="s">
        <v>899</v>
      </c>
      <c r="E189" t="b">
        <v>1</v>
      </c>
      <c r="F189" t="s">
        <v>905</v>
      </c>
      <c r="G189" t="s">
        <v>910</v>
      </c>
      <c r="H189" s="55" t="s">
        <v>344</v>
      </c>
      <c r="I189">
        <v>1</v>
      </c>
      <c r="J189">
        <f>COUNTIF(__XbrlMatch!B:B,__TC_Taxonomy_Core!A189)</f>
        <v>0</v>
      </c>
      <c r="K189" t="s">
        <v>25</v>
      </c>
      <c r="M189">
        <f t="shared" si="2"/>
        <v>1</v>
      </c>
    </row>
    <row r="190" spans="1:13">
      <c r="A190" t="s">
        <v>635</v>
      </c>
      <c r="B190" t="s">
        <v>898</v>
      </c>
      <c r="C190" t="s">
        <v>899</v>
      </c>
      <c r="E190" t="b">
        <v>1</v>
      </c>
      <c r="F190" t="s">
        <v>905</v>
      </c>
      <c r="G190" t="s">
        <v>910</v>
      </c>
      <c r="H190" s="55" t="s">
        <v>344</v>
      </c>
      <c r="I190">
        <v>1</v>
      </c>
      <c r="J190">
        <f>COUNTIF(__XbrlMatch!B:B,__TC_Taxonomy_Core!A190)</f>
        <v>0</v>
      </c>
      <c r="K190" t="s">
        <v>25</v>
      </c>
      <c r="M190">
        <f t="shared" si="2"/>
        <v>1</v>
      </c>
    </row>
    <row r="191" spans="1:13">
      <c r="A191" t="s">
        <v>636</v>
      </c>
      <c r="B191" t="s">
        <v>898</v>
      </c>
      <c r="C191" t="s">
        <v>899</v>
      </c>
      <c r="E191" t="b">
        <v>1</v>
      </c>
      <c r="F191" t="s">
        <v>905</v>
      </c>
      <c r="G191" t="s">
        <v>910</v>
      </c>
      <c r="H191" s="55" t="s">
        <v>344</v>
      </c>
      <c r="I191">
        <v>1</v>
      </c>
      <c r="J191">
        <f>COUNTIF(__XbrlMatch!B:B,__TC_Taxonomy_Core!A191)</f>
        <v>0</v>
      </c>
      <c r="K191" t="s">
        <v>25</v>
      </c>
      <c r="M191">
        <f t="shared" si="2"/>
        <v>1</v>
      </c>
    </row>
    <row r="192" spans="1:13">
      <c r="A192" t="s">
        <v>403</v>
      </c>
      <c r="B192" t="s">
        <v>898</v>
      </c>
      <c r="C192" t="s">
        <v>899</v>
      </c>
      <c r="E192" t="b">
        <v>1</v>
      </c>
      <c r="F192" t="s">
        <v>905</v>
      </c>
      <c r="G192" t="s">
        <v>910</v>
      </c>
      <c r="H192" s="55" t="s">
        <v>344</v>
      </c>
      <c r="I192">
        <v>1</v>
      </c>
      <c r="J192">
        <f>COUNTIF(__XbrlMatch!B:B,__TC_Taxonomy_Core!A192)</f>
        <v>0</v>
      </c>
      <c r="K192" t="s">
        <v>1716</v>
      </c>
      <c r="L192" t="s">
        <v>1497</v>
      </c>
      <c r="M192">
        <f t="shared" si="2"/>
        <v>1</v>
      </c>
    </row>
    <row r="193" spans="1:13">
      <c r="A193" t="s">
        <v>455</v>
      </c>
      <c r="B193" t="s">
        <v>898</v>
      </c>
      <c r="C193" t="s">
        <v>899</v>
      </c>
      <c r="E193" t="b">
        <v>1</v>
      </c>
      <c r="F193" t="s">
        <v>905</v>
      </c>
      <c r="G193" t="s">
        <v>910</v>
      </c>
      <c r="H193" s="55" t="s">
        <v>344</v>
      </c>
      <c r="I193">
        <v>1</v>
      </c>
      <c r="J193">
        <f>COUNTIF(__XbrlMatch!B:B,__TC_Taxonomy_Core!A193)</f>
        <v>1</v>
      </c>
      <c r="K193" t="s">
        <v>25</v>
      </c>
      <c r="M193">
        <f t="shared" ref="M193:M256" si="3">I193-J193</f>
        <v>0</v>
      </c>
    </row>
    <row r="194" spans="1:13">
      <c r="A194" t="s">
        <v>450</v>
      </c>
      <c r="B194" t="s">
        <v>898</v>
      </c>
      <c r="C194" t="s">
        <v>899</v>
      </c>
      <c r="E194" t="b">
        <v>1</v>
      </c>
      <c r="F194" t="s">
        <v>905</v>
      </c>
      <c r="G194" t="s">
        <v>910</v>
      </c>
      <c r="H194" s="55" t="s">
        <v>344</v>
      </c>
      <c r="I194">
        <v>1</v>
      </c>
      <c r="J194">
        <f>COUNTIF(__XbrlMatch!B:B,__TC_Taxonomy_Core!A194)</f>
        <v>1</v>
      </c>
      <c r="K194" t="s">
        <v>25</v>
      </c>
      <c r="M194">
        <f t="shared" si="3"/>
        <v>0</v>
      </c>
    </row>
    <row r="195" spans="1:13">
      <c r="A195" t="s">
        <v>469</v>
      </c>
      <c r="B195" t="s">
        <v>898</v>
      </c>
      <c r="C195" t="s">
        <v>899</v>
      </c>
      <c r="E195" t="b">
        <v>1</v>
      </c>
      <c r="F195" t="s">
        <v>905</v>
      </c>
      <c r="G195" t="s">
        <v>910</v>
      </c>
      <c r="H195" s="55" t="s">
        <v>344</v>
      </c>
      <c r="I195">
        <v>1</v>
      </c>
      <c r="J195">
        <f>COUNTIF(__XbrlMatch!B:B,__TC_Taxonomy_Core!A195)</f>
        <v>1</v>
      </c>
      <c r="K195" t="s">
        <v>25</v>
      </c>
      <c r="M195">
        <f t="shared" si="3"/>
        <v>0</v>
      </c>
    </row>
    <row r="196" spans="1:13">
      <c r="A196" t="s">
        <v>637</v>
      </c>
      <c r="B196" t="s">
        <v>898</v>
      </c>
      <c r="C196" t="s">
        <v>899</v>
      </c>
      <c r="E196" t="b">
        <v>1</v>
      </c>
      <c r="F196" t="s">
        <v>905</v>
      </c>
      <c r="G196" t="s">
        <v>910</v>
      </c>
      <c r="H196" s="55" t="s">
        <v>344</v>
      </c>
      <c r="I196">
        <v>1</v>
      </c>
      <c r="J196">
        <f>COUNTIF(__XbrlMatch!B:B,__TC_Taxonomy_Core!A196)</f>
        <v>0</v>
      </c>
      <c r="K196" t="s">
        <v>25</v>
      </c>
      <c r="M196">
        <f t="shared" si="3"/>
        <v>1</v>
      </c>
    </row>
    <row r="197" spans="1:13">
      <c r="A197" t="s">
        <v>638</v>
      </c>
      <c r="B197" t="s">
        <v>898</v>
      </c>
      <c r="C197" t="s">
        <v>899</v>
      </c>
      <c r="E197" t="b">
        <v>1</v>
      </c>
      <c r="F197" t="s">
        <v>905</v>
      </c>
      <c r="G197" t="s">
        <v>910</v>
      </c>
      <c r="H197" s="55" t="s">
        <v>344</v>
      </c>
      <c r="I197">
        <v>1</v>
      </c>
      <c r="J197">
        <f>COUNTIF(__XbrlMatch!B:B,__TC_Taxonomy_Core!A197)</f>
        <v>0</v>
      </c>
      <c r="K197" t="s">
        <v>25</v>
      </c>
      <c r="M197">
        <f t="shared" si="3"/>
        <v>1</v>
      </c>
    </row>
    <row r="198" spans="1:13">
      <c r="A198" t="s">
        <v>639</v>
      </c>
      <c r="B198" t="s">
        <v>898</v>
      </c>
      <c r="C198" t="s">
        <v>899</v>
      </c>
      <c r="E198" t="b">
        <v>1</v>
      </c>
      <c r="F198" t="s">
        <v>905</v>
      </c>
      <c r="G198" t="s">
        <v>910</v>
      </c>
      <c r="H198" s="55" t="s">
        <v>344</v>
      </c>
      <c r="I198">
        <v>1</v>
      </c>
      <c r="J198">
        <f>COUNTIF(__XbrlMatch!B:B,__TC_Taxonomy_Core!A198)</f>
        <v>0</v>
      </c>
      <c r="K198" t="s">
        <v>25</v>
      </c>
      <c r="M198">
        <f t="shared" si="3"/>
        <v>1</v>
      </c>
    </row>
    <row r="199" spans="1:13">
      <c r="A199" t="s">
        <v>640</v>
      </c>
      <c r="B199" t="s">
        <v>898</v>
      </c>
      <c r="C199" t="s">
        <v>899</v>
      </c>
      <c r="E199" t="b">
        <v>1</v>
      </c>
      <c r="F199" t="s">
        <v>905</v>
      </c>
      <c r="G199" t="s">
        <v>910</v>
      </c>
      <c r="H199" s="55" t="s">
        <v>344</v>
      </c>
      <c r="I199">
        <v>1</v>
      </c>
      <c r="J199">
        <f>COUNTIF(__XbrlMatch!B:B,__TC_Taxonomy_Core!A199)</f>
        <v>0</v>
      </c>
      <c r="K199" t="s">
        <v>25</v>
      </c>
      <c r="M199">
        <f t="shared" si="3"/>
        <v>1</v>
      </c>
    </row>
    <row r="200" spans="1:13">
      <c r="A200" t="s">
        <v>457</v>
      </c>
      <c r="B200" t="s">
        <v>898</v>
      </c>
      <c r="C200" t="s">
        <v>899</v>
      </c>
      <c r="E200" t="b">
        <v>1</v>
      </c>
      <c r="F200" t="s">
        <v>905</v>
      </c>
      <c r="G200" t="s">
        <v>910</v>
      </c>
      <c r="H200" s="55" t="s">
        <v>344</v>
      </c>
      <c r="I200">
        <v>1</v>
      </c>
      <c r="J200">
        <f>COUNTIF(__XbrlMatch!B:B,__TC_Taxonomy_Core!A200)</f>
        <v>1</v>
      </c>
      <c r="K200" t="s">
        <v>25</v>
      </c>
      <c r="M200">
        <f t="shared" si="3"/>
        <v>0</v>
      </c>
    </row>
    <row r="201" spans="1:13">
      <c r="A201" t="s">
        <v>460</v>
      </c>
      <c r="B201" t="s">
        <v>898</v>
      </c>
      <c r="C201" t="s">
        <v>899</v>
      </c>
      <c r="E201" t="b">
        <v>1</v>
      </c>
      <c r="F201" t="s">
        <v>905</v>
      </c>
      <c r="G201" t="s">
        <v>910</v>
      </c>
      <c r="H201" s="55" t="s">
        <v>344</v>
      </c>
      <c r="I201">
        <v>1</v>
      </c>
      <c r="J201">
        <f>COUNTIF(__XbrlMatch!B:B,__TC_Taxonomy_Core!A201)</f>
        <v>1</v>
      </c>
      <c r="K201" t="s">
        <v>25</v>
      </c>
      <c r="M201">
        <f t="shared" si="3"/>
        <v>0</v>
      </c>
    </row>
    <row r="202" spans="1:13">
      <c r="A202" t="s">
        <v>641</v>
      </c>
      <c r="B202" t="s">
        <v>898</v>
      </c>
      <c r="C202" t="s">
        <v>899</v>
      </c>
      <c r="E202" t="b">
        <v>1</v>
      </c>
      <c r="F202" t="s">
        <v>905</v>
      </c>
      <c r="G202" t="s">
        <v>910</v>
      </c>
      <c r="H202" s="55" t="s">
        <v>344</v>
      </c>
      <c r="I202">
        <v>1</v>
      </c>
      <c r="J202">
        <f>COUNTIF(__XbrlMatch!B:B,__TC_Taxonomy_Core!A202)</f>
        <v>0</v>
      </c>
      <c r="K202" t="s">
        <v>25</v>
      </c>
      <c r="M202">
        <f t="shared" si="3"/>
        <v>1</v>
      </c>
    </row>
    <row r="203" spans="1:13">
      <c r="A203" t="s">
        <v>470</v>
      </c>
      <c r="B203" t="s">
        <v>898</v>
      </c>
      <c r="C203" t="s">
        <v>899</v>
      </c>
      <c r="E203" t="b">
        <v>1</v>
      </c>
      <c r="F203" t="s">
        <v>905</v>
      </c>
      <c r="G203" t="s">
        <v>911</v>
      </c>
      <c r="H203" t="s">
        <v>345</v>
      </c>
      <c r="I203">
        <v>1</v>
      </c>
      <c r="J203">
        <f>COUNTIF(__XbrlMatch!B:B,__TC_Taxonomy_Core!A203)</f>
        <v>1</v>
      </c>
      <c r="K203" t="s">
        <v>25</v>
      </c>
      <c r="M203">
        <f t="shared" si="3"/>
        <v>0</v>
      </c>
    </row>
    <row r="204" spans="1:13">
      <c r="A204" t="s">
        <v>474</v>
      </c>
      <c r="B204" t="s">
        <v>898</v>
      </c>
      <c r="C204" t="s">
        <v>899</v>
      </c>
      <c r="E204" t="b">
        <v>1</v>
      </c>
      <c r="F204" t="s">
        <v>905</v>
      </c>
      <c r="G204" t="s">
        <v>911</v>
      </c>
      <c r="H204" t="s">
        <v>345</v>
      </c>
      <c r="I204">
        <v>1</v>
      </c>
      <c r="J204">
        <f>COUNTIF(__XbrlMatch!B:B,__TC_Taxonomy_Core!A204)</f>
        <v>1</v>
      </c>
      <c r="K204" t="s">
        <v>25</v>
      </c>
      <c r="M204">
        <f t="shared" si="3"/>
        <v>0</v>
      </c>
    </row>
    <row r="205" spans="1:13">
      <c r="A205" t="s">
        <v>471</v>
      </c>
      <c r="B205" t="s">
        <v>898</v>
      </c>
      <c r="C205" t="s">
        <v>899</v>
      </c>
      <c r="E205" t="b">
        <v>1</v>
      </c>
      <c r="F205" t="s">
        <v>905</v>
      </c>
      <c r="G205" t="s">
        <v>911</v>
      </c>
      <c r="H205" t="s">
        <v>345</v>
      </c>
      <c r="I205">
        <v>1</v>
      </c>
      <c r="J205">
        <f>COUNTIF(__XbrlMatch!B:B,__TC_Taxonomy_Core!A205)</f>
        <v>1</v>
      </c>
      <c r="K205" t="s">
        <v>25</v>
      </c>
      <c r="M205">
        <f t="shared" si="3"/>
        <v>0</v>
      </c>
    </row>
    <row r="206" spans="1:13">
      <c r="A206" t="s">
        <v>475</v>
      </c>
      <c r="B206" t="s">
        <v>898</v>
      </c>
      <c r="C206" t="s">
        <v>899</v>
      </c>
      <c r="E206" t="b">
        <v>1</v>
      </c>
      <c r="F206" t="s">
        <v>905</v>
      </c>
      <c r="G206" t="s">
        <v>911</v>
      </c>
      <c r="H206" t="s">
        <v>345</v>
      </c>
      <c r="I206">
        <v>1</v>
      </c>
      <c r="J206">
        <f>COUNTIF(__XbrlMatch!B:B,__TC_Taxonomy_Core!A206)</f>
        <v>1</v>
      </c>
      <c r="K206" t="s">
        <v>25</v>
      </c>
      <c r="M206">
        <f t="shared" si="3"/>
        <v>0</v>
      </c>
    </row>
    <row r="207" spans="1:13">
      <c r="A207" t="s">
        <v>642</v>
      </c>
      <c r="B207" t="s">
        <v>898</v>
      </c>
      <c r="C207" t="s">
        <v>899</v>
      </c>
      <c r="E207" t="b">
        <v>1</v>
      </c>
      <c r="F207" t="s">
        <v>905</v>
      </c>
      <c r="G207" t="s">
        <v>910</v>
      </c>
      <c r="H207" s="55" t="s">
        <v>344</v>
      </c>
      <c r="I207">
        <v>1</v>
      </c>
      <c r="J207">
        <f>COUNTIF(__XbrlMatch!B:B,__TC_Taxonomy_Core!A207)</f>
        <v>0</v>
      </c>
      <c r="K207" t="s">
        <v>25</v>
      </c>
      <c r="M207">
        <f t="shared" si="3"/>
        <v>1</v>
      </c>
    </row>
    <row r="208" spans="1:13">
      <c r="A208" t="s">
        <v>472</v>
      </c>
      <c r="B208" t="s">
        <v>898</v>
      </c>
      <c r="C208" t="s">
        <v>899</v>
      </c>
      <c r="E208" t="b">
        <v>1</v>
      </c>
      <c r="F208" t="s">
        <v>905</v>
      </c>
      <c r="G208" t="s">
        <v>910</v>
      </c>
      <c r="H208" s="55" t="s">
        <v>344</v>
      </c>
      <c r="I208">
        <v>1</v>
      </c>
      <c r="J208">
        <f>COUNTIF(__XbrlMatch!B:B,__TC_Taxonomy_Core!A208)</f>
        <v>1</v>
      </c>
      <c r="K208" t="s">
        <v>25</v>
      </c>
      <c r="M208">
        <f t="shared" si="3"/>
        <v>0</v>
      </c>
    </row>
    <row r="209" spans="1:13">
      <c r="A209" t="s">
        <v>643</v>
      </c>
      <c r="B209" t="s">
        <v>898</v>
      </c>
      <c r="C209" t="s">
        <v>899</v>
      </c>
      <c r="E209" t="b">
        <v>1</v>
      </c>
      <c r="F209" t="s">
        <v>905</v>
      </c>
      <c r="G209" t="s">
        <v>910</v>
      </c>
      <c r="H209" s="55" t="s">
        <v>344</v>
      </c>
      <c r="I209">
        <v>1</v>
      </c>
      <c r="J209">
        <f>COUNTIF(__XbrlMatch!B:B,__TC_Taxonomy_Core!A209)</f>
        <v>0</v>
      </c>
      <c r="K209" t="s">
        <v>25</v>
      </c>
      <c r="M209">
        <f t="shared" si="3"/>
        <v>1</v>
      </c>
    </row>
    <row r="210" spans="1:13">
      <c r="A210" t="s">
        <v>473</v>
      </c>
      <c r="B210" t="s">
        <v>898</v>
      </c>
      <c r="C210" t="s">
        <v>899</v>
      </c>
      <c r="E210" t="b">
        <v>1</v>
      </c>
      <c r="F210" t="s">
        <v>905</v>
      </c>
      <c r="G210" t="s">
        <v>910</v>
      </c>
      <c r="H210" s="55" t="s">
        <v>344</v>
      </c>
      <c r="I210">
        <v>1</v>
      </c>
      <c r="J210">
        <f>COUNTIF(__XbrlMatch!B:B,__TC_Taxonomy_Core!A210)</f>
        <v>1</v>
      </c>
      <c r="K210" t="s">
        <v>25</v>
      </c>
      <c r="M210">
        <f t="shared" si="3"/>
        <v>0</v>
      </c>
    </row>
    <row r="211" spans="1:13">
      <c r="A211" t="s">
        <v>644</v>
      </c>
      <c r="B211" t="s">
        <v>898</v>
      </c>
      <c r="C211" t="s">
        <v>899</v>
      </c>
      <c r="E211" t="b">
        <v>1</v>
      </c>
      <c r="F211" t="s">
        <v>905</v>
      </c>
      <c r="G211" t="s">
        <v>910</v>
      </c>
      <c r="H211" s="55" t="s">
        <v>344</v>
      </c>
      <c r="I211">
        <v>1</v>
      </c>
      <c r="J211">
        <f>COUNTIF(__XbrlMatch!B:B,__TC_Taxonomy_Core!A211)</f>
        <v>0</v>
      </c>
      <c r="K211" t="s">
        <v>25</v>
      </c>
      <c r="M211">
        <f t="shared" si="3"/>
        <v>1</v>
      </c>
    </row>
    <row r="212" spans="1:13">
      <c r="A212" t="s">
        <v>645</v>
      </c>
      <c r="B212" t="s">
        <v>898</v>
      </c>
      <c r="C212" t="s">
        <v>899</v>
      </c>
      <c r="E212" t="b">
        <v>1</v>
      </c>
      <c r="F212" t="s">
        <v>905</v>
      </c>
      <c r="G212" t="s">
        <v>910</v>
      </c>
      <c r="H212" s="55" t="s">
        <v>344</v>
      </c>
      <c r="I212">
        <v>1</v>
      </c>
      <c r="J212">
        <f>COUNTIF(__XbrlMatch!B:B,__TC_Taxonomy_Core!A212)</f>
        <v>0</v>
      </c>
      <c r="K212" t="s">
        <v>25</v>
      </c>
      <c r="M212">
        <f t="shared" si="3"/>
        <v>1</v>
      </c>
    </row>
    <row r="213" spans="1:13">
      <c r="A213" t="s">
        <v>646</v>
      </c>
      <c r="B213" t="s">
        <v>898</v>
      </c>
      <c r="C213" t="s">
        <v>899</v>
      </c>
      <c r="E213" t="b">
        <v>1</v>
      </c>
      <c r="F213" t="s">
        <v>905</v>
      </c>
      <c r="G213" t="s">
        <v>910</v>
      </c>
      <c r="H213" s="55" t="s">
        <v>344</v>
      </c>
      <c r="I213">
        <v>1</v>
      </c>
      <c r="J213">
        <f>COUNTIF(__XbrlMatch!B:B,__TC_Taxonomy_Core!A213)</f>
        <v>0</v>
      </c>
      <c r="K213" t="s">
        <v>25</v>
      </c>
      <c r="M213">
        <f t="shared" si="3"/>
        <v>1</v>
      </c>
    </row>
    <row r="214" spans="1:13">
      <c r="A214" t="s">
        <v>647</v>
      </c>
      <c r="B214" t="s">
        <v>898</v>
      </c>
      <c r="C214" t="s">
        <v>899</v>
      </c>
      <c r="E214" t="b">
        <v>1</v>
      </c>
      <c r="F214" t="s">
        <v>905</v>
      </c>
      <c r="G214" t="s">
        <v>910</v>
      </c>
      <c r="H214" s="55" t="s">
        <v>344</v>
      </c>
      <c r="I214">
        <v>1</v>
      </c>
      <c r="J214">
        <f>COUNTIF(__XbrlMatch!B:B,__TC_Taxonomy_Core!A214)</f>
        <v>0</v>
      </c>
      <c r="K214" t="s">
        <v>25</v>
      </c>
      <c r="M214">
        <f t="shared" si="3"/>
        <v>1</v>
      </c>
    </row>
    <row r="215" spans="1:13">
      <c r="A215" t="s">
        <v>380</v>
      </c>
      <c r="B215" t="s">
        <v>898</v>
      </c>
      <c r="C215" t="s">
        <v>899</v>
      </c>
      <c r="E215" t="b">
        <v>1</v>
      </c>
      <c r="F215" t="s">
        <v>905</v>
      </c>
      <c r="G215" t="s">
        <v>910</v>
      </c>
      <c r="H215" s="55" t="s">
        <v>344</v>
      </c>
      <c r="I215">
        <v>1</v>
      </c>
      <c r="J215">
        <f>COUNTIF(__XbrlMatch!B:B,__TC_Taxonomy_Core!A215)</f>
        <v>0</v>
      </c>
      <c r="K215" t="s">
        <v>1632</v>
      </c>
      <c r="L215" t="s">
        <v>1497</v>
      </c>
      <c r="M215">
        <f t="shared" si="3"/>
        <v>1</v>
      </c>
    </row>
    <row r="216" spans="1:13">
      <c r="A216" t="s">
        <v>381</v>
      </c>
      <c r="B216" t="s">
        <v>898</v>
      </c>
      <c r="C216" t="s">
        <v>899</v>
      </c>
      <c r="E216" t="b">
        <v>1</v>
      </c>
      <c r="F216" t="s">
        <v>905</v>
      </c>
      <c r="G216" t="s">
        <v>910</v>
      </c>
      <c r="H216" s="55" t="s">
        <v>344</v>
      </c>
      <c r="I216">
        <v>1</v>
      </c>
      <c r="J216">
        <f>COUNTIF(__XbrlMatch!B:B,__TC_Taxonomy_Core!A216)</f>
        <v>0</v>
      </c>
      <c r="K216" t="s">
        <v>1635</v>
      </c>
      <c r="L216" t="s">
        <v>1497</v>
      </c>
      <c r="M216">
        <f t="shared" si="3"/>
        <v>1</v>
      </c>
    </row>
    <row r="217" spans="1:13">
      <c r="A217" t="s">
        <v>382</v>
      </c>
      <c r="B217" t="s">
        <v>898</v>
      </c>
      <c r="C217" t="s">
        <v>899</v>
      </c>
      <c r="E217" t="b">
        <v>1</v>
      </c>
      <c r="F217" t="s">
        <v>905</v>
      </c>
      <c r="G217" t="s">
        <v>910</v>
      </c>
      <c r="H217" s="55" t="s">
        <v>344</v>
      </c>
      <c r="I217">
        <v>1</v>
      </c>
      <c r="J217">
        <f>COUNTIF(__XbrlMatch!B:B,__TC_Taxonomy_Core!A217)</f>
        <v>0</v>
      </c>
      <c r="K217" t="s">
        <v>1638</v>
      </c>
      <c r="L217" t="s">
        <v>1497</v>
      </c>
      <c r="M217">
        <f t="shared" si="3"/>
        <v>1</v>
      </c>
    </row>
    <row r="218" spans="1:13">
      <c r="A218" t="s">
        <v>383</v>
      </c>
      <c r="B218" t="s">
        <v>898</v>
      </c>
      <c r="C218" t="s">
        <v>899</v>
      </c>
      <c r="E218" t="b">
        <v>1</v>
      </c>
      <c r="F218" t="s">
        <v>905</v>
      </c>
      <c r="G218" t="s">
        <v>910</v>
      </c>
      <c r="H218" s="55" t="s">
        <v>344</v>
      </c>
      <c r="I218">
        <v>1</v>
      </c>
      <c r="J218">
        <f>COUNTIF(__XbrlMatch!B:B,__TC_Taxonomy_Core!A218)</f>
        <v>0</v>
      </c>
      <c r="K218" t="s">
        <v>1641</v>
      </c>
      <c r="L218" t="s">
        <v>1497</v>
      </c>
      <c r="M218">
        <f t="shared" si="3"/>
        <v>1</v>
      </c>
    </row>
    <row r="219" spans="1:13">
      <c r="A219" t="s">
        <v>384</v>
      </c>
      <c r="B219" t="s">
        <v>898</v>
      </c>
      <c r="C219" t="s">
        <v>899</v>
      </c>
      <c r="E219" t="b">
        <v>1</v>
      </c>
      <c r="F219" t="s">
        <v>905</v>
      </c>
      <c r="G219" t="s">
        <v>910</v>
      </c>
      <c r="H219" s="55" t="s">
        <v>344</v>
      </c>
      <c r="I219">
        <v>1</v>
      </c>
      <c r="J219">
        <f>COUNTIF(__XbrlMatch!B:B,__TC_Taxonomy_Core!A219)</f>
        <v>0</v>
      </c>
      <c r="K219" t="s">
        <v>1644</v>
      </c>
      <c r="L219" t="s">
        <v>1497</v>
      </c>
      <c r="M219">
        <f t="shared" si="3"/>
        <v>1</v>
      </c>
    </row>
    <row r="220" spans="1:13">
      <c r="A220" t="s">
        <v>385</v>
      </c>
      <c r="B220" t="s">
        <v>898</v>
      </c>
      <c r="C220" t="s">
        <v>899</v>
      </c>
      <c r="E220" t="b">
        <v>1</v>
      </c>
      <c r="F220" t="s">
        <v>905</v>
      </c>
      <c r="G220" t="s">
        <v>910</v>
      </c>
      <c r="H220" s="55" t="s">
        <v>344</v>
      </c>
      <c r="I220">
        <v>1</v>
      </c>
      <c r="J220">
        <f>COUNTIF(__XbrlMatch!B:B,__TC_Taxonomy_Core!A220)</f>
        <v>0</v>
      </c>
      <c r="K220" t="s">
        <v>1647</v>
      </c>
      <c r="L220" t="s">
        <v>1497</v>
      </c>
      <c r="M220">
        <f t="shared" si="3"/>
        <v>1</v>
      </c>
    </row>
    <row r="221" spans="1:13">
      <c r="A221" t="s">
        <v>386</v>
      </c>
      <c r="B221" t="s">
        <v>898</v>
      </c>
      <c r="C221" t="s">
        <v>899</v>
      </c>
      <c r="E221" t="b">
        <v>1</v>
      </c>
      <c r="F221" t="s">
        <v>905</v>
      </c>
      <c r="G221" t="s">
        <v>910</v>
      </c>
      <c r="H221" s="55" t="s">
        <v>344</v>
      </c>
      <c r="I221">
        <v>1</v>
      </c>
      <c r="J221">
        <f>COUNTIF(__XbrlMatch!B:B,__TC_Taxonomy_Core!A221)</f>
        <v>0</v>
      </c>
      <c r="K221" t="s">
        <v>1650</v>
      </c>
      <c r="L221" t="s">
        <v>1497</v>
      </c>
      <c r="M221">
        <f t="shared" si="3"/>
        <v>1</v>
      </c>
    </row>
    <row r="222" spans="1:13">
      <c r="A222" t="s">
        <v>387</v>
      </c>
      <c r="B222" t="s">
        <v>898</v>
      </c>
      <c r="C222" t="s">
        <v>899</v>
      </c>
      <c r="E222" t="b">
        <v>1</v>
      </c>
      <c r="F222" t="s">
        <v>905</v>
      </c>
      <c r="G222" t="s">
        <v>910</v>
      </c>
      <c r="H222" s="55" t="s">
        <v>344</v>
      </c>
      <c r="I222">
        <v>1</v>
      </c>
      <c r="J222">
        <f>COUNTIF(__XbrlMatch!B:B,__TC_Taxonomy_Core!A222)</f>
        <v>0</v>
      </c>
      <c r="K222" t="s">
        <v>1653</v>
      </c>
      <c r="L222" t="s">
        <v>1497</v>
      </c>
      <c r="M222">
        <f t="shared" si="3"/>
        <v>1</v>
      </c>
    </row>
    <row r="223" spans="1:13">
      <c r="A223" t="s">
        <v>648</v>
      </c>
      <c r="B223" t="s">
        <v>898</v>
      </c>
      <c r="C223" t="s">
        <v>899</v>
      </c>
      <c r="E223" t="b">
        <v>1</v>
      </c>
      <c r="F223" t="s">
        <v>905</v>
      </c>
      <c r="G223" t="s">
        <v>910</v>
      </c>
      <c r="H223" s="55" t="s">
        <v>344</v>
      </c>
      <c r="I223">
        <v>1</v>
      </c>
      <c r="J223">
        <f>COUNTIF(__XbrlMatch!B:B,__TC_Taxonomy_Core!A223)</f>
        <v>0</v>
      </c>
      <c r="K223" t="s">
        <v>25</v>
      </c>
      <c r="M223">
        <f t="shared" si="3"/>
        <v>1</v>
      </c>
    </row>
    <row r="224" spans="1:13">
      <c r="A224" t="s">
        <v>649</v>
      </c>
      <c r="B224" t="s">
        <v>898</v>
      </c>
      <c r="C224" t="s">
        <v>899</v>
      </c>
      <c r="E224" t="b">
        <v>1</v>
      </c>
      <c r="F224" t="s">
        <v>905</v>
      </c>
      <c r="G224" t="s">
        <v>910</v>
      </c>
      <c r="H224" s="55" t="s">
        <v>344</v>
      </c>
      <c r="I224">
        <v>1</v>
      </c>
      <c r="J224">
        <f>COUNTIF(__XbrlMatch!B:B,__TC_Taxonomy_Core!A224)</f>
        <v>0</v>
      </c>
      <c r="K224" t="s">
        <v>25</v>
      </c>
      <c r="M224">
        <f t="shared" si="3"/>
        <v>1</v>
      </c>
    </row>
    <row r="225" spans="1:13">
      <c r="A225" t="s">
        <v>650</v>
      </c>
      <c r="B225" t="s">
        <v>898</v>
      </c>
      <c r="C225" t="s">
        <v>899</v>
      </c>
      <c r="E225" t="b">
        <v>1</v>
      </c>
      <c r="F225" t="s">
        <v>905</v>
      </c>
      <c r="G225" t="s">
        <v>910</v>
      </c>
      <c r="H225" s="55" t="s">
        <v>344</v>
      </c>
      <c r="I225">
        <v>1</v>
      </c>
      <c r="J225">
        <f>COUNTIF(__XbrlMatch!B:B,__TC_Taxonomy_Core!A225)</f>
        <v>0</v>
      </c>
      <c r="K225" t="s">
        <v>25</v>
      </c>
      <c r="M225">
        <f t="shared" si="3"/>
        <v>1</v>
      </c>
    </row>
    <row r="226" spans="1:13">
      <c r="A226" t="s">
        <v>651</v>
      </c>
      <c r="B226" t="s">
        <v>898</v>
      </c>
      <c r="C226" t="s">
        <v>899</v>
      </c>
      <c r="E226" t="b">
        <v>1</v>
      </c>
      <c r="F226" t="s">
        <v>905</v>
      </c>
      <c r="G226" t="s">
        <v>910</v>
      </c>
      <c r="H226" s="55" t="s">
        <v>344</v>
      </c>
      <c r="I226">
        <v>1</v>
      </c>
      <c r="J226">
        <f>COUNTIF(__XbrlMatch!B:B,__TC_Taxonomy_Core!A226)</f>
        <v>0</v>
      </c>
      <c r="K226" t="s">
        <v>25</v>
      </c>
      <c r="M226">
        <f t="shared" si="3"/>
        <v>1</v>
      </c>
    </row>
    <row r="227" spans="1:13">
      <c r="A227" t="s">
        <v>401</v>
      </c>
      <c r="B227" t="s">
        <v>898</v>
      </c>
      <c r="C227" t="s">
        <v>899</v>
      </c>
      <c r="E227" t="b">
        <v>1</v>
      </c>
      <c r="F227" t="s">
        <v>905</v>
      </c>
      <c r="G227" t="s">
        <v>911</v>
      </c>
      <c r="H227" t="s">
        <v>345</v>
      </c>
      <c r="I227">
        <v>1</v>
      </c>
      <c r="J227">
        <f>COUNTIF(__XbrlMatch!B:B,__TC_Taxonomy_Core!A227)</f>
        <v>0</v>
      </c>
      <c r="K227" t="s">
        <v>1707</v>
      </c>
      <c r="L227" t="s">
        <v>1497</v>
      </c>
      <c r="M227">
        <f t="shared" si="3"/>
        <v>1</v>
      </c>
    </row>
    <row r="228" spans="1:13">
      <c r="A228" t="s">
        <v>652</v>
      </c>
      <c r="B228" t="s">
        <v>898</v>
      </c>
      <c r="C228" t="s">
        <v>899</v>
      </c>
      <c r="E228" t="b">
        <v>1</v>
      </c>
      <c r="F228" t="s">
        <v>905</v>
      </c>
      <c r="G228" t="s">
        <v>911</v>
      </c>
      <c r="H228" t="s">
        <v>345</v>
      </c>
      <c r="I228">
        <v>1</v>
      </c>
      <c r="J228">
        <f>COUNTIF(__XbrlMatch!B:B,__TC_Taxonomy_Core!A228)</f>
        <v>0</v>
      </c>
      <c r="K228" t="s">
        <v>25</v>
      </c>
      <c r="M228">
        <f t="shared" si="3"/>
        <v>1</v>
      </c>
    </row>
    <row r="229" spans="1:13">
      <c r="A229" t="s">
        <v>653</v>
      </c>
      <c r="B229" t="s">
        <v>898</v>
      </c>
      <c r="C229" t="s">
        <v>899</v>
      </c>
      <c r="E229" t="b">
        <v>1</v>
      </c>
      <c r="F229" t="s">
        <v>905</v>
      </c>
      <c r="G229" t="s">
        <v>911</v>
      </c>
      <c r="H229" t="s">
        <v>345</v>
      </c>
      <c r="I229">
        <v>1</v>
      </c>
      <c r="J229">
        <f>COUNTIF(__XbrlMatch!B:B,__TC_Taxonomy_Core!A229)</f>
        <v>0</v>
      </c>
      <c r="K229" t="s">
        <v>25</v>
      </c>
      <c r="M229">
        <f t="shared" si="3"/>
        <v>1</v>
      </c>
    </row>
    <row r="230" spans="1:13">
      <c r="A230" t="s">
        <v>654</v>
      </c>
      <c r="B230" t="s">
        <v>898</v>
      </c>
      <c r="C230" t="s">
        <v>899</v>
      </c>
      <c r="E230" t="b">
        <v>1</v>
      </c>
      <c r="F230" t="s">
        <v>905</v>
      </c>
      <c r="G230" t="s">
        <v>910</v>
      </c>
      <c r="H230" s="55" t="s">
        <v>344</v>
      </c>
      <c r="I230">
        <v>1</v>
      </c>
      <c r="J230">
        <f>COUNTIF(__XbrlMatch!B:B,__TC_Taxonomy_Core!A230)</f>
        <v>0</v>
      </c>
      <c r="K230" t="s">
        <v>25</v>
      </c>
      <c r="M230">
        <f t="shared" si="3"/>
        <v>1</v>
      </c>
    </row>
    <row r="231" spans="1:13">
      <c r="A231" t="s">
        <v>655</v>
      </c>
      <c r="B231" t="s">
        <v>898</v>
      </c>
      <c r="C231" t="s">
        <v>899</v>
      </c>
      <c r="E231" t="b">
        <v>1</v>
      </c>
      <c r="F231" t="s">
        <v>905</v>
      </c>
      <c r="G231" t="s">
        <v>910</v>
      </c>
      <c r="H231" s="55" t="s">
        <v>344</v>
      </c>
      <c r="I231">
        <v>1</v>
      </c>
      <c r="J231">
        <f>COUNTIF(__XbrlMatch!B:B,__TC_Taxonomy_Core!A231)</f>
        <v>0</v>
      </c>
      <c r="K231" t="s">
        <v>25</v>
      </c>
      <c r="M231">
        <f t="shared" si="3"/>
        <v>1</v>
      </c>
    </row>
    <row r="232" spans="1:13">
      <c r="A232" t="s">
        <v>656</v>
      </c>
      <c r="B232" t="s">
        <v>898</v>
      </c>
      <c r="C232" t="s">
        <v>899</v>
      </c>
      <c r="E232" t="b">
        <v>1</v>
      </c>
      <c r="F232" t="s">
        <v>900</v>
      </c>
      <c r="G232" t="s">
        <v>910</v>
      </c>
      <c r="H232" s="55" t="s">
        <v>344</v>
      </c>
      <c r="I232">
        <v>1</v>
      </c>
      <c r="J232">
        <f>COUNTIF(__XbrlMatch!B:B,__TC_Taxonomy_Core!A232)</f>
        <v>0</v>
      </c>
      <c r="K232" t="s">
        <v>25</v>
      </c>
      <c r="M232">
        <f t="shared" si="3"/>
        <v>1</v>
      </c>
    </row>
    <row r="233" spans="1:13">
      <c r="A233" t="s">
        <v>657</v>
      </c>
      <c r="B233" t="s">
        <v>898</v>
      </c>
      <c r="C233" t="s">
        <v>899</v>
      </c>
      <c r="E233" t="b">
        <v>1</v>
      </c>
      <c r="F233" t="s">
        <v>900</v>
      </c>
      <c r="G233" t="s">
        <v>910</v>
      </c>
      <c r="H233" s="55" t="s">
        <v>344</v>
      </c>
      <c r="I233">
        <v>1</v>
      </c>
      <c r="J233">
        <f>COUNTIF(__XbrlMatch!B:B,__TC_Taxonomy_Core!A233)</f>
        <v>0</v>
      </c>
      <c r="K233" t="s">
        <v>25</v>
      </c>
      <c r="M233">
        <f t="shared" si="3"/>
        <v>1</v>
      </c>
    </row>
    <row r="234" spans="1:13">
      <c r="A234" t="s">
        <v>658</v>
      </c>
      <c r="B234" t="s">
        <v>898</v>
      </c>
      <c r="C234" t="s">
        <v>899</v>
      </c>
      <c r="E234" t="b">
        <v>1</v>
      </c>
      <c r="F234" t="s">
        <v>900</v>
      </c>
      <c r="G234" t="s">
        <v>910</v>
      </c>
      <c r="H234" s="55" t="s">
        <v>344</v>
      </c>
      <c r="I234">
        <v>1</v>
      </c>
      <c r="J234">
        <f>COUNTIF(__XbrlMatch!B:B,__TC_Taxonomy_Core!A234)</f>
        <v>0</v>
      </c>
      <c r="K234" t="s">
        <v>25</v>
      </c>
      <c r="M234">
        <f t="shared" si="3"/>
        <v>1</v>
      </c>
    </row>
    <row r="235" spans="1:13">
      <c r="A235" t="s">
        <v>659</v>
      </c>
      <c r="B235" t="s">
        <v>898</v>
      </c>
      <c r="C235" t="s">
        <v>899</v>
      </c>
      <c r="E235" t="b">
        <v>1</v>
      </c>
      <c r="F235" t="s">
        <v>900</v>
      </c>
      <c r="G235" t="s">
        <v>910</v>
      </c>
      <c r="H235" s="55" t="s">
        <v>344</v>
      </c>
      <c r="I235">
        <v>1</v>
      </c>
      <c r="J235">
        <f>COUNTIF(__XbrlMatch!B:B,__TC_Taxonomy_Core!A235)</f>
        <v>0</v>
      </c>
      <c r="K235" t="s">
        <v>25</v>
      </c>
      <c r="M235">
        <f t="shared" si="3"/>
        <v>1</v>
      </c>
    </row>
    <row r="236" spans="1:13">
      <c r="A236" t="s">
        <v>660</v>
      </c>
      <c r="B236" t="s">
        <v>898</v>
      </c>
      <c r="C236" t="s">
        <v>899</v>
      </c>
      <c r="E236" t="b">
        <v>1</v>
      </c>
      <c r="F236" t="s">
        <v>900</v>
      </c>
      <c r="G236" t="s">
        <v>910</v>
      </c>
      <c r="H236" s="55" t="s">
        <v>344</v>
      </c>
      <c r="I236">
        <v>1</v>
      </c>
      <c r="J236">
        <f>COUNTIF(__XbrlMatch!B:B,__TC_Taxonomy_Core!A236)</f>
        <v>0</v>
      </c>
      <c r="K236" t="s">
        <v>25</v>
      </c>
      <c r="M236">
        <f t="shared" si="3"/>
        <v>1</v>
      </c>
    </row>
    <row r="237" spans="1:13">
      <c r="A237" t="s">
        <v>372</v>
      </c>
      <c r="B237" t="s">
        <v>898</v>
      </c>
      <c r="C237" t="s">
        <v>899</v>
      </c>
      <c r="E237" t="b">
        <v>1</v>
      </c>
      <c r="F237" t="s">
        <v>900</v>
      </c>
      <c r="G237" t="s">
        <v>910</v>
      </c>
      <c r="H237" s="55" t="s">
        <v>344</v>
      </c>
      <c r="I237">
        <v>1</v>
      </c>
      <c r="J237">
        <f>COUNTIF(__XbrlMatch!B:B,__TC_Taxonomy_Core!A237)</f>
        <v>0</v>
      </c>
      <c r="K237" t="s">
        <v>1603</v>
      </c>
      <c r="L237" t="s">
        <v>1497</v>
      </c>
      <c r="M237">
        <f t="shared" si="3"/>
        <v>1</v>
      </c>
    </row>
    <row r="238" spans="1:13">
      <c r="A238" t="s">
        <v>661</v>
      </c>
      <c r="B238" t="s">
        <v>898</v>
      </c>
      <c r="C238" t="s">
        <v>899</v>
      </c>
      <c r="E238" t="b">
        <v>1</v>
      </c>
      <c r="F238" t="s">
        <v>900</v>
      </c>
      <c r="G238" t="s">
        <v>910</v>
      </c>
      <c r="H238" s="55" t="s">
        <v>344</v>
      </c>
      <c r="I238">
        <v>1</v>
      </c>
      <c r="J238">
        <f>COUNTIF(__XbrlMatch!B:B,__TC_Taxonomy_Core!A238)</f>
        <v>0</v>
      </c>
      <c r="K238" t="s">
        <v>25</v>
      </c>
      <c r="M238">
        <f t="shared" si="3"/>
        <v>1</v>
      </c>
    </row>
    <row r="239" spans="1:13">
      <c r="A239" t="s">
        <v>662</v>
      </c>
      <c r="B239" t="s">
        <v>898</v>
      </c>
      <c r="C239" t="s">
        <v>899</v>
      </c>
      <c r="E239" t="b">
        <v>1</v>
      </c>
      <c r="F239" t="s">
        <v>900</v>
      </c>
      <c r="G239" t="s">
        <v>910</v>
      </c>
      <c r="H239" s="55" t="s">
        <v>344</v>
      </c>
      <c r="I239">
        <v>1</v>
      </c>
      <c r="J239">
        <f>COUNTIF(__XbrlMatch!B:B,__TC_Taxonomy_Core!A239)</f>
        <v>0</v>
      </c>
      <c r="K239" t="s">
        <v>25</v>
      </c>
      <c r="M239">
        <f t="shared" si="3"/>
        <v>1</v>
      </c>
    </row>
    <row r="240" spans="1:13">
      <c r="A240" t="s">
        <v>663</v>
      </c>
      <c r="B240" t="s">
        <v>898</v>
      </c>
      <c r="C240" t="s">
        <v>899</v>
      </c>
      <c r="E240" t="b">
        <v>1</v>
      </c>
      <c r="F240" t="s">
        <v>900</v>
      </c>
      <c r="G240" t="s">
        <v>910</v>
      </c>
      <c r="H240" s="55" t="s">
        <v>344</v>
      </c>
      <c r="I240">
        <v>1</v>
      </c>
      <c r="J240">
        <f>COUNTIF(__XbrlMatch!B:B,__TC_Taxonomy_Core!A240)</f>
        <v>0</v>
      </c>
      <c r="K240" t="s">
        <v>25</v>
      </c>
      <c r="M240">
        <f t="shared" si="3"/>
        <v>1</v>
      </c>
    </row>
    <row r="241" spans="1:13">
      <c r="A241" t="s">
        <v>664</v>
      </c>
      <c r="B241" t="s">
        <v>898</v>
      </c>
      <c r="C241" t="s">
        <v>899</v>
      </c>
      <c r="E241" t="b">
        <v>1</v>
      </c>
      <c r="F241" t="s">
        <v>905</v>
      </c>
      <c r="G241" t="s">
        <v>910</v>
      </c>
      <c r="H241" s="55" t="s">
        <v>344</v>
      </c>
      <c r="I241">
        <v>1</v>
      </c>
      <c r="J241">
        <f>COUNTIF(__XbrlMatch!B:B,__TC_Taxonomy_Core!A241)</f>
        <v>0</v>
      </c>
      <c r="K241" t="s">
        <v>25</v>
      </c>
      <c r="M241">
        <f t="shared" si="3"/>
        <v>1</v>
      </c>
    </row>
    <row r="242" spans="1:13">
      <c r="A242" t="s">
        <v>665</v>
      </c>
      <c r="B242" t="s">
        <v>898</v>
      </c>
      <c r="C242" t="s">
        <v>899</v>
      </c>
      <c r="E242" t="b">
        <v>1</v>
      </c>
      <c r="F242" t="s">
        <v>905</v>
      </c>
      <c r="G242" t="s">
        <v>910</v>
      </c>
      <c r="H242" s="55" t="s">
        <v>344</v>
      </c>
      <c r="I242">
        <v>1</v>
      </c>
      <c r="J242">
        <f>COUNTIF(__XbrlMatch!B:B,__TC_Taxonomy_Core!A242)</f>
        <v>0</v>
      </c>
      <c r="K242" t="s">
        <v>25</v>
      </c>
      <c r="M242">
        <f t="shared" si="3"/>
        <v>1</v>
      </c>
    </row>
    <row r="243" spans="1:13">
      <c r="A243" t="s">
        <v>459</v>
      </c>
      <c r="B243" t="s">
        <v>898</v>
      </c>
      <c r="C243" t="s">
        <v>899</v>
      </c>
      <c r="E243" t="b">
        <v>1</v>
      </c>
      <c r="F243" t="s">
        <v>905</v>
      </c>
      <c r="G243" t="s">
        <v>910</v>
      </c>
      <c r="H243" s="55" t="s">
        <v>344</v>
      </c>
      <c r="I243">
        <v>1</v>
      </c>
      <c r="J243">
        <f>COUNTIF(__XbrlMatch!B:B,__TC_Taxonomy_Core!A243)</f>
        <v>1</v>
      </c>
      <c r="K243" t="s">
        <v>25</v>
      </c>
      <c r="M243">
        <f t="shared" si="3"/>
        <v>0</v>
      </c>
    </row>
    <row r="244" spans="1:13">
      <c r="A244" t="s">
        <v>666</v>
      </c>
      <c r="B244" t="s">
        <v>898</v>
      </c>
      <c r="C244" t="s">
        <v>899</v>
      </c>
      <c r="E244" t="b">
        <v>1</v>
      </c>
      <c r="F244" t="s">
        <v>905</v>
      </c>
      <c r="G244" t="s">
        <v>910</v>
      </c>
      <c r="H244" s="55" t="s">
        <v>344</v>
      </c>
      <c r="I244">
        <v>1</v>
      </c>
      <c r="J244">
        <f>COUNTIF(__XbrlMatch!B:B,__TC_Taxonomy_Core!A244)</f>
        <v>0</v>
      </c>
      <c r="K244" t="s">
        <v>25</v>
      </c>
      <c r="M244">
        <f t="shared" si="3"/>
        <v>1</v>
      </c>
    </row>
    <row r="245" spans="1:13">
      <c r="A245" t="s">
        <v>667</v>
      </c>
      <c r="B245" t="s">
        <v>898</v>
      </c>
      <c r="C245" t="s">
        <v>899</v>
      </c>
      <c r="E245" t="b">
        <v>1</v>
      </c>
      <c r="F245" t="s">
        <v>905</v>
      </c>
      <c r="G245" t="s">
        <v>910</v>
      </c>
      <c r="H245" s="55" t="s">
        <v>344</v>
      </c>
      <c r="I245">
        <v>1</v>
      </c>
      <c r="J245">
        <f>COUNTIF(__XbrlMatch!B:B,__TC_Taxonomy_Core!A245)</f>
        <v>0</v>
      </c>
      <c r="K245" t="s">
        <v>25</v>
      </c>
      <c r="M245">
        <f t="shared" si="3"/>
        <v>1</v>
      </c>
    </row>
    <row r="246" spans="1:13">
      <c r="A246" t="s">
        <v>668</v>
      </c>
      <c r="B246" t="s">
        <v>898</v>
      </c>
      <c r="C246" t="s">
        <v>899</v>
      </c>
      <c r="E246" t="b">
        <v>1</v>
      </c>
      <c r="F246" t="s">
        <v>905</v>
      </c>
      <c r="G246" t="s">
        <v>910</v>
      </c>
      <c r="H246" s="55" t="s">
        <v>344</v>
      </c>
      <c r="I246">
        <v>1</v>
      </c>
      <c r="J246">
        <f>COUNTIF(__XbrlMatch!B:B,__TC_Taxonomy_Core!A246)</f>
        <v>0</v>
      </c>
      <c r="K246" t="s">
        <v>25</v>
      </c>
      <c r="M246">
        <f t="shared" si="3"/>
        <v>1</v>
      </c>
    </row>
    <row r="247" spans="1:13">
      <c r="A247" t="s">
        <v>669</v>
      </c>
      <c r="B247" t="s">
        <v>898</v>
      </c>
      <c r="C247" t="s">
        <v>899</v>
      </c>
      <c r="E247" t="b">
        <v>1</v>
      </c>
      <c r="F247" t="s">
        <v>905</v>
      </c>
      <c r="G247" t="s">
        <v>910</v>
      </c>
      <c r="H247" s="55" t="s">
        <v>344</v>
      </c>
      <c r="I247">
        <v>1</v>
      </c>
      <c r="J247">
        <f>COUNTIF(__XbrlMatch!B:B,__TC_Taxonomy_Core!A247)</f>
        <v>0</v>
      </c>
      <c r="K247" t="s">
        <v>25</v>
      </c>
      <c r="M247">
        <f t="shared" si="3"/>
        <v>1</v>
      </c>
    </row>
    <row r="248" spans="1:13">
      <c r="A248" t="s">
        <v>365</v>
      </c>
      <c r="B248" t="s">
        <v>898</v>
      </c>
      <c r="C248" t="s">
        <v>899</v>
      </c>
      <c r="E248" t="b">
        <v>1</v>
      </c>
      <c r="F248" t="s">
        <v>905</v>
      </c>
      <c r="G248" t="s">
        <v>910</v>
      </c>
      <c r="H248" s="55" t="s">
        <v>344</v>
      </c>
      <c r="I248">
        <v>0</v>
      </c>
      <c r="J248">
        <f>COUNTIF(__XbrlMatch!B:B,__TC_Taxonomy_Core!A248)</f>
        <v>0</v>
      </c>
      <c r="K248" t="s">
        <v>1656</v>
      </c>
      <c r="L248" t="s">
        <v>1543</v>
      </c>
      <c r="M248">
        <f t="shared" si="3"/>
        <v>0</v>
      </c>
    </row>
    <row r="249" spans="1:13">
      <c r="A249" t="s">
        <v>670</v>
      </c>
      <c r="B249" t="s">
        <v>902</v>
      </c>
      <c r="C249" t="s">
        <v>899</v>
      </c>
      <c r="E249" t="b">
        <v>1</v>
      </c>
      <c r="G249" t="s">
        <v>910</v>
      </c>
      <c r="H249" s="55" t="s">
        <v>344</v>
      </c>
      <c r="I249">
        <v>1</v>
      </c>
      <c r="J249">
        <f>COUNTIF(__XbrlMatch!B:B,__TC_Taxonomy_Core!A249)</f>
        <v>0</v>
      </c>
      <c r="K249" t="s">
        <v>25</v>
      </c>
      <c r="M249">
        <f t="shared" si="3"/>
        <v>1</v>
      </c>
    </row>
    <row r="250" spans="1:13">
      <c r="A250" t="s">
        <v>671</v>
      </c>
      <c r="B250" t="s">
        <v>902</v>
      </c>
      <c r="C250" t="s">
        <v>899</v>
      </c>
      <c r="E250" t="b">
        <v>1</v>
      </c>
      <c r="G250" t="s">
        <v>910</v>
      </c>
      <c r="H250" s="55" t="s">
        <v>344</v>
      </c>
      <c r="I250">
        <v>1</v>
      </c>
      <c r="J250">
        <f>COUNTIF(__XbrlMatch!B:B,__TC_Taxonomy_Core!A250)</f>
        <v>0</v>
      </c>
      <c r="K250" t="s">
        <v>25</v>
      </c>
      <c r="M250">
        <f t="shared" si="3"/>
        <v>1</v>
      </c>
    </row>
    <row r="251" spans="1:13">
      <c r="A251" t="s">
        <v>672</v>
      </c>
      <c r="B251" t="s">
        <v>898</v>
      </c>
      <c r="C251" t="s">
        <v>899</v>
      </c>
      <c r="E251" t="b">
        <v>1</v>
      </c>
      <c r="F251" t="s">
        <v>905</v>
      </c>
      <c r="G251" t="s">
        <v>910</v>
      </c>
      <c r="H251" s="55" t="s">
        <v>344</v>
      </c>
      <c r="I251">
        <v>1</v>
      </c>
      <c r="J251">
        <f>COUNTIF(__XbrlMatch!B:B,__TC_Taxonomy_Core!A251)</f>
        <v>0</v>
      </c>
      <c r="K251" t="s">
        <v>25</v>
      </c>
      <c r="M251">
        <f t="shared" si="3"/>
        <v>1</v>
      </c>
    </row>
    <row r="252" spans="1:13">
      <c r="A252" t="s">
        <v>673</v>
      </c>
      <c r="B252" t="s">
        <v>898</v>
      </c>
      <c r="C252" t="s">
        <v>899</v>
      </c>
      <c r="E252" t="b">
        <v>1</v>
      </c>
      <c r="F252" t="s">
        <v>905</v>
      </c>
      <c r="G252" t="s">
        <v>910</v>
      </c>
      <c r="H252" s="55" t="s">
        <v>344</v>
      </c>
      <c r="I252">
        <v>1</v>
      </c>
      <c r="J252">
        <f>COUNTIF(__XbrlMatch!B:B,__TC_Taxonomy_Core!A252)</f>
        <v>0</v>
      </c>
      <c r="K252" t="s">
        <v>25</v>
      </c>
      <c r="M252">
        <f t="shared" si="3"/>
        <v>1</v>
      </c>
    </row>
    <row r="253" spans="1:13">
      <c r="A253" t="s">
        <v>485</v>
      </c>
      <c r="B253" t="s">
        <v>907</v>
      </c>
      <c r="C253" t="s">
        <v>899</v>
      </c>
      <c r="D253" t="s">
        <v>906</v>
      </c>
      <c r="E253" t="b">
        <v>1</v>
      </c>
      <c r="G253" t="s">
        <v>910</v>
      </c>
      <c r="H253" s="55" t="s">
        <v>344</v>
      </c>
      <c r="I253">
        <v>0</v>
      </c>
      <c r="J253">
        <f>COUNTIF(__XbrlMatch!B:B,__TC_Taxonomy_Core!A253)</f>
        <v>0</v>
      </c>
      <c r="K253" t="s">
        <v>1493</v>
      </c>
      <c r="L253" t="s">
        <v>1485</v>
      </c>
      <c r="M253">
        <f t="shared" si="3"/>
        <v>0</v>
      </c>
    </row>
    <row r="254" spans="1:13">
      <c r="A254" t="s">
        <v>484</v>
      </c>
      <c r="B254" t="s">
        <v>907</v>
      </c>
      <c r="C254" t="s">
        <v>899</v>
      </c>
      <c r="D254" t="s">
        <v>906</v>
      </c>
      <c r="E254" t="b">
        <v>1</v>
      </c>
      <c r="G254" t="s">
        <v>910</v>
      </c>
      <c r="H254" s="55" t="s">
        <v>344</v>
      </c>
      <c r="I254">
        <v>0</v>
      </c>
      <c r="J254">
        <f>COUNTIF(__XbrlMatch!B:B,__TC_Taxonomy_Core!A254)</f>
        <v>0</v>
      </c>
      <c r="K254" t="s">
        <v>1491</v>
      </c>
      <c r="L254" t="s">
        <v>1485</v>
      </c>
      <c r="M254">
        <f t="shared" si="3"/>
        <v>0</v>
      </c>
    </row>
    <row r="255" spans="1:13">
      <c r="A255" t="s">
        <v>674</v>
      </c>
      <c r="B255" t="s">
        <v>902</v>
      </c>
      <c r="C255" t="s">
        <v>899</v>
      </c>
      <c r="D255" t="s">
        <v>906</v>
      </c>
      <c r="E255" t="b">
        <v>1</v>
      </c>
      <c r="G255" t="s">
        <v>910</v>
      </c>
      <c r="H255" s="55" t="s">
        <v>344</v>
      </c>
      <c r="I255">
        <v>0</v>
      </c>
      <c r="J255">
        <f>COUNTIF(__XbrlMatch!B:B,__TC_Taxonomy_Core!A255)</f>
        <v>0</v>
      </c>
      <c r="K255" t="s">
        <v>1521</v>
      </c>
      <c r="L255" t="s">
        <v>1485</v>
      </c>
      <c r="M255">
        <f t="shared" si="3"/>
        <v>0</v>
      </c>
    </row>
    <row r="256" spans="1:13">
      <c r="A256" t="s">
        <v>675</v>
      </c>
      <c r="B256" t="s">
        <v>898</v>
      </c>
      <c r="C256" t="s">
        <v>899</v>
      </c>
      <c r="D256" t="s">
        <v>906</v>
      </c>
      <c r="E256" t="b">
        <v>1</v>
      </c>
      <c r="G256" t="s">
        <v>910</v>
      </c>
      <c r="H256" s="55" t="s">
        <v>344</v>
      </c>
      <c r="I256">
        <v>1</v>
      </c>
      <c r="J256">
        <f>COUNTIF(__XbrlMatch!B:B,__TC_Taxonomy_Core!A256)</f>
        <v>0</v>
      </c>
      <c r="K256" t="s">
        <v>25</v>
      </c>
      <c r="M256">
        <f t="shared" si="3"/>
        <v>1</v>
      </c>
    </row>
    <row r="257" spans="1:13">
      <c r="A257" t="s">
        <v>676</v>
      </c>
      <c r="B257" t="s">
        <v>898</v>
      </c>
      <c r="C257" t="s">
        <v>899</v>
      </c>
      <c r="E257" t="b">
        <v>1</v>
      </c>
      <c r="F257" t="s">
        <v>905</v>
      </c>
      <c r="G257" t="s">
        <v>910</v>
      </c>
      <c r="H257" s="55" t="s">
        <v>344</v>
      </c>
      <c r="I257">
        <v>1</v>
      </c>
      <c r="J257">
        <f>COUNTIF(__XbrlMatch!B:B,__TC_Taxonomy_Core!A257)</f>
        <v>0</v>
      </c>
      <c r="K257" t="s">
        <v>25</v>
      </c>
      <c r="M257">
        <f t="shared" ref="M257:M320" si="4">I257-J257</f>
        <v>1</v>
      </c>
    </row>
    <row r="258" spans="1:13">
      <c r="A258" t="s">
        <v>677</v>
      </c>
      <c r="B258" t="s">
        <v>898</v>
      </c>
      <c r="C258" t="s">
        <v>899</v>
      </c>
      <c r="D258" t="s">
        <v>906</v>
      </c>
      <c r="E258" t="b">
        <v>1</v>
      </c>
      <c r="G258" t="s">
        <v>910</v>
      </c>
      <c r="H258" s="55" t="s">
        <v>344</v>
      </c>
      <c r="I258">
        <v>1</v>
      </c>
      <c r="J258">
        <f>COUNTIF(__XbrlMatch!B:B,__TC_Taxonomy_Core!A258)</f>
        <v>0</v>
      </c>
      <c r="K258" t="s">
        <v>25</v>
      </c>
      <c r="M258">
        <f t="shared" si="4"/>
        <v>1</v>
      </c>
    </row>
    <row r="259" spans="1:13">
      <c r="A259" t="s">
        <v>678</v>
      </c>
      <c r="B259" t="s">
        <v>898</v>
      </c>
      <c r="C259" t="s">
        <v>899</v>
      </c>
      <c r="E259" t="b">
        <v>1</v>
      </c>
      <c r="F259" t="s">
        <v>905</v>
      </c>
      <c r="G259" t="s">
        <v>910</v>
      </c>
      <c r="H259" s="55" t="s">
        <v>344</v>
      </c>
      <c r="I259">
        <v>1</v>
      </c>
      <c r="J259">
        <f>COUNTIF(__XbrlMatch!B:B,__TC_Taxonomy_Core!A259)</f>
        <v>0</v>
      </c>
      <c r="K259" t="s">
        <v>25</v>
      </c>
      <c r="M259">
        <f t="shared" si="4"/>
        <v>1</v>
      </c>
    </row>
    <row r="260" spans="1:13">
      <c r="A260" t="s">
        <v>679</v>
      </c>
      <c r="B260" t="s">
        <v>898</v>
      </c>
      <c r="C260" t="s">
        <v>899</v>
      </c>
      <c r="E260" t="b">
        <v>1</v>
      </c>
      <c r="F260" t="s">
        <v>905</v>
      </c>
      <c r="G260" t="s">
        <v>910</v>
      </c>
      <c r="H260" s="55" t="s">
        <v>344</v>
      </c>
      <c r="I260">
        <v>1</v>
      </c>
      <c r="J260">
        <f>COUNTIF(__XbrlMatch!B:B,__TC_Taxonomy_Core!A260)</f>
        <v>0</v>
      </c>
      <c r="K260" t="s">
        <v>25</v>
      </c>
      <c r="M260">
        <f t="shared" si="4"/>
        <v>1</v>
      </c>
    </row>
    <row r="261" spans="1:13">
      <c r="A261" t="s">
        <v>680</v>
      </c>
      <c r="B261" t="s">
        <v>898</v>
      </c>
      <c r="C261" t="s">
        <v>899</v>
      </c>
      <c r="D261" t="s">
        <v>906</v>
      </c>
      <c r="E261" t="b">
        <v>1</v>
      </c>
      <c r="G261" t="s">
        <v>910</v>
      </c>
      <c r="H261" s="55" t="s">
        <v>344</v>
      </c>
      <c r="I261">
        <v>1</v>
      </c>
      <c r="J261">
        <f>COUNTIF(__XbrlMatch!B:B,__TC_Taxonomy_Core!A261)</f>
        <v>0</v>
      </c>
      <c r="K261" t="s">
        <v>25</v>
      </c>
      <c r="M261">
        <f t="shared" si="4"/>
        <v>1</v>
      </c>
    </row>
    <row r="262" spans="1:13">
      <c r="A262" t="s">
        <v>681</v>
      </c>
      <c r="B262" t="s">
        <v>898</v>
      </c>
      <c r="C262" t="s">
        <v>899</v>
      </c>
      <c r="D262" t="s">
        <v>906</v>
      </c>
      <c r="E262" t="b">
        <v>1</v>
      </c>
      <c r="F262" t="s">
        <v>900</v>
      </c>
      <c r="G262" t="s">
        <v>910</v>
      </c>
      <c r="H262" s="55" t="s">
        <v>344</v>
      </c>
      <c r="I262">
        <v>1</v>
      </c>
      <c r="J262">
        <f>COUNTIF(__XbrlMatch!B:B,__TC_Taxonomy_Core!A262)</f>
        <v>0</v>
      </c>
      <c r="K262" t="s">
        <v>25</v>
      </c>
      <c r="M262">
        <f t="shared" si="4"/>
        <v>1</v>
      </c>
    </row>
    <row r="263" spans="1:13">
      <c r="A263" t="s">
        <v>682</v>
      </c>
      <c r="B263" t="s">
        <v>898</v>
      </c>
      <c r="C263" t="s">
        <v>899</v>
      </c>
      <c r="D263" t="s">
        <v>906</v>
      </c>
      <c r="E263" t="b">
        <v>1</v>
      </c>
      <c r="F263" t="s">
        <v>900</v>
      </c>
      <c r="G263" t="s">
        <v>910</v>
      </c>
      <c r="H263" s="55" t="s">
        <v>344</v>
      </c>
      <c r="I263">
        <v>1</v>
      </c>
      <c r="J263">
        <f>COUNTIF(__XbrlMatch!B:B,__TC_Taxonomy_Core!A263)</f>
        <v>0</v>
      </c>
      <c r="K263" t="s">
        <v>25</v>
      </c>
      <c r="M263">
        <f t="shared" si="4"/>
        <v>1</v>
      </c>
    </row>
    <row r="264" spans="1:13">
      <c r="A264" t="s">
        <v>683</v>
      </c>
      <c r="B264" t="s">
        <v>898</v>
      </c>
      <c r="C264" t="s">
        <v>899</v>
      </c>
      <c r="D264" t="s">
        <v>906</v>
      </c>
      <c r="E264" t="b">
        <v>1</v>
      </c>
      <c r="F264" t="s">
        <v>900</v>
      </c>
      <c r="G264" t="s">
        <v>910</v>
      </c>
      <c r="H264" s="55" t="s">
        <v>344</v>
      </c>
      <c r="I264">
        <v>1</v>
      </c>
      <c r="J264">
        <f>COUNTIF(__XbrlMatch!B:B,__TC_Taxonomy_Core!A264)</f>
        <v>0</v>
      </c>
      <c r="K264" t="s">
        <v>25</v>
      </c>
      <c r="M264">
        <f t="shared" si="4"/>
        <v>1</v>
      </c>
    </row>
    <row r="265" spans="1:13">
      <c r="A265" t="s">
        <v>684</v>
      </c>
      <c r="B265" t="s">
        <v>898</v>
      </c>
      <c r="C265" t="s">
        <v>899</v>
      </c>
      <c r="D265" t="s">
        <v>906</v>
      </c>
      <c r="E265" t="b">
        <v>1</v>
      </c>
      <c r="F265" t="s">
        <v>900</v>
      </c>
      <c r="G265" t="s">
        <v>910</v>
      </c>
      <c r="H265" s="55" t="s">
        <v>344</v>
      </c>
      <c r="I265">
        <v>1</v>
      </c>
      <c r="J265">
        <f>COUNTIF(__XbrlMatch!B:B,__TC_Taxonomy_Core!A265)</f>
        <v>0</v>
      </c>
      <c r="K265" t="s">
        <v>25</v>
      </c>
      <c r="M265">
        <f t="shared" si="4"/>
        <v>1</v>
      </c>
    </row>
    <row r="266" spans="1:13">
      <c r="A266" t="s">
        <v>685</v>
      </c>
      <c r="B266" t="s">
        <v>902</v>
      </c>
      <c r="C266" t="s">
        <v>899</v>
      </c>
      <c r="D266" t="s">
        <v>906</v>
      </c>
      <c r="E266" t="b">
        <v>1</v>
      </c>
      <c r="G266" t="s">
        <v>910</v>
      </c>
      <c r="H266" s="55" t="s">
        <v>344</v>
      </c>
      <c r="I266">
        <v>0</v>
      </c>
      <c r="J266">
        <f>COUNTIF(__XbrlMatch!B:B,__TC_Taxonomy_Core!A266)</f>
        <v>0</v>
      </c>
      <c r="K266" t="s">
        <v>1564</v>
      </c>
      <c r="L266" t="s">
        <v>1485</v>
      </c>
      <c r="M266">
        <f t="shared" si="4"/>
        <v>0</v>
      </c>
    </row>
    <row r="267" spans="1:13">
      <c r="A267" t="s">
        <v>686</v>
      </c>
      <c r="B267" t="s">
        <v>898</v>
      </c>
      <c r="C267" t="s">
        <v>899</v>
      </c>
      <c r="D267" t="s">
        <v>906</v>
      </c>
      <c r="E267" t="b">
        <v>1</v>
      </c>
      <c r="G267" t="s">
        <v>910</v>
      </c>
      <c r="H267" s="55" t="s">
        <v>344</v>
      </c>
      <c r="I267">
        <v>1</v>
      </c>
      <c r="J267">
        <f>COUNTIF(__XbrlMatch!B:B,__TC_Taxonomy_Core!A267)</f>
        <v>0</v>
      </c>
      <c r="K267" t="s">
        <v>25</v>
      </c>
      <c r="M267">
        <f t="shared" si="4"/>
        <v>1</v>
      </c>
    </row>
    <row r="268" spans="1:13">
      <c r="A268" t="s">
        <v>687</v>
      </c>
      <c r="B268" t="s">
        <v>902</v>
      </c>
      <c r="C268" t="s">
        <v>899</v>
      </c>
      <c r="D268" t="s">
        <v>906</v>
      </c>
      <c r="E268" t="b">
        <v>1</v>
      </c>
      <c r="G268" t="s">
        <v>910</v>
      </c>
      <c r="H268" s="55" t="s">
        <v>344</v>
      </c>
      <c r="I268">
        <v>1</v>
      </c>
      <c r="J268">
        <f>COUNTIF(__XbrlMatch!B:B,__TC_Taxonomy_Core!A268)</f>
        <v>0</v>
      </c>
      <c r="K268" t="s">
        <v>25</v>
      </c>
      <c r="M268">
        <f t="shared" si="4"/>
        <v>1</v>
      </c>
    </row>
    <row r="269" spans="1:13">
      <c r="A269" t="s">
        <v>688</v>
      </c>
      <c r="B269" t="s">
        <v>902</v>
      </c>
      <c r="C269" t="s">
        <v>899</v>
      </c>
      <c r="D269" t="s">
        <v>906</v>
      </c>
      <c r="E269" t="b">
        <v>1</v>
      </c>
      <c r="G269" t="s">
        <v>910</v>
      </c>
      <c r="H269" s="55" t="s">
        <v>344</v>
      </c>
      <c r="I269">
        <v>0</v>
      </c>
      <c r="J269">
        <f>COUNTIF(__XbrlMatch!B:B,__TC_Taxonomy_Core!A269)</f>
        <v>0</v>
      </c>
      <c r="K269" t="s">
        <v>1540</v>
      </c>
      <c r="L269" t="s">
        <v>1485</v>
      </c>
      <c r="M269">
        <f t="shared" si="4"/>
        <v>0</v>
      </c>
    </row>
    <row r="270" spans="1:13">
      <c r="A270" t="s">
        <v>355</v>
      </c>
      <c r="B270" t="s">
        <v>907</v>
      </c>
      <c r="C270" t="s">
        <v>899</v>
      </c>
      <c r="D270" t="s">
        <v>906</v>
      </c>
      <c r="E270" t="b">
        <v>1</v>
      </c>
      <c r="G270" t="s">
        <v>910</v>
      </c>
      <c r="H270" s="55" t="s">
        <v>344</v>
      </c>
      <c r="I270">
        <v>0</v>
      </c>
      <c r="J270">
        <f>COUNTIF(__XbrlMatch!B:B,__TC_Taxonomy_Core!A270)</f>
        <v>0</v>
      </c>
      <c r="K270" t="s">
        <v>1545</v>
      </c>
      <c r="L270" t="s">
        <v>1543</v>
      </c>
      <c r="M270">
        <f t="shared" si="4"/>
        <v>0</v>
      </c>
    </row>
    <row r="271" spans="1:13">
      <c r="A271" t="s">
        <v>481</v>
      </c>
      <c r="B271" t="s">
        <v>907</v>
      </c>
      <c r="C271" t="s">
        <v>899</v>
      </c>
      <c r="D271" t="s">
        <v>906</v>
      </c>
      <c r="E271" t="b">
        <v>1</v>
      </c>
      <c r="G271" t="s">
        <v>910</v>
      </c>
      <c r="H271" s="55" t="s">
        <v>344</v>
      </c>
      <c r="I271">
        <v>0</v>
      </c>
      <c r="J271">
        <f>COUNTIF(__XbrlMatch!B:B,__TC_Taxonomy_Core!A271)</f>
        <v>0</v>
      </c>
      <c r="K271" t="s">
        <v>1542</v>
      </c>
      <c r="L271" t="s">
        <v>1543</v>
      </c>
      <c r="M271">
        <f t="shared" si="4"/>
        <v>0</v>
      </c>
    </row>
    <row r="272" spans="1:13">
      <c r="A272" t="s">
        <v>689</v>
      </c>
      <c r="B272" t="s">
        <v>898</v>
      </c>
      <c r="C272" t="s">
        <v>899</v>
      </c>
      <c r="D272" t="s">
        <v>906</v>
      </c>
      <c r="E272" t="b">
        <v>1</v>
      </c>
      <c r="G272" t="s">
        <v>910</v>
      </c>
      <c r="H272" s="55" t="s">
        <v>344</v>
      </c>
      <c r="I272">
        <v>1</v>
      </c>
      <c r="J272">
        <f>COUNTIF(__XbrlMatch!B:B,__TC_Taxonomy_Core!A272)</f>
        <v>0</v>
      </c>
      <c r="K272" t="s">
        <v>1744</v>
      </c>
      <c r="L272" t="s">
        <v>1497</v>
      </c>
      <c r="M272">
        <f t="shared" si="4"/>
        <v>1</v>
      </c>
    </row>
    <row r="273" spans="1:13">
      <c r="A273" t="s">
        <v>690</v>
      </c>
      <c r="B273" t="s">
        <v>907</v>
      </c>
      <c r="C273" t="s">
        <v>899</v>
      </c>
      <c r="D273" t="s">
        <v>906</v>
      </c>
      <c r="E273" t="b">
        <v>1</v>
      </c>
      <c r="G273" t="s">
        <v>910</v>
      </c>
      <c r="H273" s="55" t="s">
        <v>344</v>
      </c>
      <c r="I273">
        <v>1</v>
      </c>
      <c r="J273">
        <f>COUNTIF(__XbrlMatch!B:B,__TC_Taxonomy_Core!A273)</f>
        <v>0</v>
      </c>
      <c r="K273" t="s">
        <v>25</v>
      </c>
      <c r="M273">
        <f t="shared" si="4"/>
        <v>1</v>
      </c>
    </row>
    <row r="274" spans="1:13">
      <c r="A274" t="s">
        <v>691</v>
      </c>
      <c r="B274" t="s">
        <v>907</v>
      </c>
      <c r="C274" t="s">
        <v>899</v>
      </c>
      <c r="D274" t="s">
        <v>906</v>
      </c>
      <c r="E274" t="b">
        <v>1</v>
      </c>
      <c r="G274" t="s">
        <v>910</v>
      </c>
      <c r="H274" s="55" t="s">
        <v>344</v>
      </c>
      <c r="I274">
        <v>1</v>
      </c>
      <c r="J274">
        <f>COUNTIF(__XbrlMatch!B:B,__TC_Taxonomy_Core!A274)</f>
        <v>0</v>
      </c>
      <c r="K274" t="s">
        <v>25</v>
      </c>
      <c r="M274">
        <f t="shared" si="4"/>
        <v>1</v>
      </c>
    </row>
    <row r="275" spans="1:13">
      <c r="A275" t="s">
        <v>692</v>
      </c>
      <c r="B275" t="s">
        <v>902</v>
      </c>
      <c r="C275" t="s">
        <v>899</v>
      </c>
      <c r="D275" t="s">
        <v>906</v>
      </c>
      <c r="E275" t="b">
        <v>1</v>
      </c>
      <c r="G275" t="s">
        <v>910</v>
      </c>
      <c r="H275" s="55" t="s">
        <v>344</v>
      </c>
      <c r="I275">
        <v>1</v>
      </c>
      <c r="J275">
        <f>COUNTIF(__XbrlMatch!B:B,__TC_Taxonomy_Core!A275)</f>
        <v>0</v>
      </c>
      <c r="K275" t="s">
        <v>1727</v>
      </c>
      <c r="L275" t="s">
        <v>1497</v>
      </c>
      <c r="M275">
        <f t="shared" si="4"/>
        <v>1</v>
      </c>
    </row>
    <row r="276" spans="1:13">
      <c r="A276" t="s">
        <v>693</v>
      </c>
      <c r="B276" t="s">
        <v>902</v>
      </c>
      <c r="C276" t="s">
        <v>899</v>
      </c>
      <c r="D276" t="s">
        <v>906</v>
      </c>
      <c r="E276" t="b">
        <v>1</v>
      </c>
      <c r="G276" t="s">
        <v>910</v>
      </c>
      <c r="H276" s="55" t="s">
        <v>344</v>
      </c>
      <c r="I276">
        <v>1</v>
      </c>
      <c r="J276">
        <f>COUNTIF(__XbrlMatch!B:B,__TC_Taxonomy_Core!A276)</f>
        <v>0</v>
      </c>
      <c r="K276" t="s">
        <v>25</v>
      </c>
      <c r="M276">
        <f t="shared" si="4"/>
        <v>1</v>
      </c>
    </row>
    <row r="277" spans="1:13">
      <c r="A277" t="s">
        <v>694</v>
      </c>
      <c r="B277" t="s">
        <v>901</v>
      </c>
      <c r="C277" t="s">
        <v>899</v>
      </c>
      <c r="D277" t="s">
        <v>906</v>
      </c>
      <c r="E277" t="b">
        <v>1</v>
      </c>
      <c r="G277" t="s">
        <v>910</v>
      </c>
      <c r="H277" s="55" t="s">
        <v>344</v>
      </c>
      <c r="I277">
        <v>1</v>
      </c>
      <c r="J277">
        <f>COUNTIF(__XbrlMatch!B:B,__TC_Taxonomy_Core!A277)</f>
        <v>0</v>
      </c>
      <c r="K277" t="s">
        <v>1729</v>
      </c>
      <c r="L277" t="s">
        <v>1497</v>
      </c>
      <c r="M277">
        <f t="shared" si="4"/>
        <v>1</v>
      </c>
    </row>
    <row r="278" spans="1:13">
      <c r="A278" t="s">
        <v>695</v>
      </c>
      <c r="B278" t="s">
        <v>898</v>
      </c>
      <c r="C278" t="s">
        <v>899</v>
      </c>
      <c r="D278" t="s">
        <v>906</v>
      </c>
      <c r="E278" t="b">
        <v>1</v>
      </c>
      <c r="G278" t="s">
        <v>910</v>
      </c>
      <c r="H278" s="55" t="s">
        <v>344</v>
      </c>
      <c r="I278">
        <v>1</v>
      </c>
      <c r="J278">
        <f>COUNTIF(__XbrlMatch!B:B,__TC_Taxonomy_Core!A278)</f>
        <v>0</v>
      </c>
      <c r="K278" t="s">
        <v>1747</v>
      </c>
      <c r="L278" t="s">
        <v>1497</v>
      </c>
      <c r="M278">
        <f t="shared" si="4"/>
        <v>1</v>
      </c>
    </row>
    <row r="279" spans="1:13">
      <c r="A279" t="s">
        <v>696</v>
      </c>
      <c r="B279" t="s">
        <v>902</v>
      </c>
      <c r="C279" t="s">
        <v>899</v>
      </c>
      <c r="D279" t="s">
        <v>906</v>
      </c>
      <c r="E279" t="b">
        <v>1</v>
      </c>
      <c r="G279" t="s">
        <v>910</v>
      </c>
      <c r="H279" s="55" t="s">
        <v>344</v>
      </c>
      <c r="I279">
        <v>1</v>
      </c>
      <c r="J279">
        <f>COUNTIF(__XbrlMatch!B:B,__TC_Taxonomy_Core!A279)</f>
        <v>0</v>
      </c>
      <c r="K279" t="s">
        <v>1738</v>
      </c>
      <c r="L279" t="s">
        <v>1497</v>
      </c>
      <c r="M279">
        <f t="shared" si="4"/>
        <v>1</v>
      </c>
    </row>
    <row r="280" spans="1:13">
      <c r="A280" t="s">
        <v>697</v>
      </c>
      <c r="B280" t="s">
        <v>904</v>
      </c>
      <c r="C280" t="s">
        <v>899</v>
      </c>
      <c r="D280" t="s">
        <v>906</v>
      </c>
      <c r="E280" t="b">
        <v>1</v>
      </c>
      <c r="G280" t="s">
        <v>910</v>
      </c>
      <c r="H280" s="55" t="s">
        <v>344</v>
      </c>
      <c r="I280">
        <v>1</v>
      </c>
      <c r="J280">
        <f>COUNTIF(__XbrlMatch!B:B,__TC_Taxonomy_Core!A280)</f>
        <v>0</v>
      </c>
      <c r="K280" t="s">
        <v>1741</v>
      </c>
      <c r="L280" t="s">
        <v>1497</v>
      </c>
      <c r="M280">
        <f t="shared" si="4"/>
        <v>1</v>
      </c>
    </row>
    <row r="281" spans="1:13">
      <c r="A281" t="s">
        <v>698</v>
      </c>
      <c r="B281" t="s">
        <v>901</v>
      </c>
      <c r="C281" t="s">
        <v>899</v>
      </c>
      <c r="D281" t="s">
        <v>906</v>
      </c>
      <c r="E281" t="b">
        <v>1</v>
      </c>
      <c r="G281" t="s">
        <v>910</v>
      </c>
      <c r="H281" s="55" t="s">
        <v>344</v>
      </c>
      <c r="I281">
        <v>1</v>
      </c>
      <c r="J281">
        <f>COUNTIF(__XbrlMatch!B:B,__TC_Taxonomy_Core!A281)</f>
        <v>0</v>
      </c>
      <c r="K281" t="s">
        <v>1732</v>
      </c>
      <c r="L281" t="s">
        <v>1497</v>
      </c>
      <c r="M281">
        <f t="shared" si="4"/>
        <v>1</v>
      </c>
    </row>
    <row r="282" spans="1:13">
      <c r="A282" t="s">
        <v>699</v>
      </c>
      <c r="B282" t="s">
        <v>898</v>
      </c>
      <c r="C282" t="s">
        <v>899</v>
      </c>
      <c r="D282" t="s">
        <v>906</v>
      </c>
      <c r="E282" t="b">
        <v>1</v>
      </c>
      <c r="G282" t="s">
        <v>910</v>
      </c>
      <c r="H282" s="55" t="s">
        <v>344</v>
      </c>
      <c r="I282">
        <v>1</v>
      </c>
      <c r="J282">
        <f>COUNTIF(__XbrlMatch!B:B,__TC_Taxonomy_Core!A282)</f>
        <v>0</v>
      </c>
      <c r="K282" t="s">
        <v>1750</v>
      </c>
      <c r="L282" t="s">
        <v>1497</v>
      </c>
      <c r="M282">
        <f t="shared" si="4"/>
        <v>1</v>
      </c>
    </row>
    <row r="283" spans="1:13">
      <c r="A283" t="s">
        <v>357</v>
      </c>
      <c r="B283" t="s">
        <v>902</v>
      </c>
      <c r="C283" t="s">
        <v>899</v>
      </c>
      <c r="D283" t="s">
        <v>906</v>
      </c>
      <c r="E283" t="b">
        <v>1</v>
      </c>
      <c r="G283" t="s">
        <v>910</v>
      </c>
      <c r="H283" s="55" t="s">
        <v>344</v>
      </c>
      <c r="I283">
        <v>0</v>
      </c>
      <c r="J283">
        <f>COUNTIF(__XbrlMatch!B:B,__TC_Taxonomy_Core!A283)</f>
        <v>0</v>
      </c>
      <c r="K283" t="s">
        <v>1553</v>
      </c>
      <c r="L283" t="s">
        <v>1543</v>
      </c>
      <c r="M283">
        <f t="shared" si="4"/>
        <v>0</v>
      </c>
    </row>
    <row r="284" spans="1:13">
      <c r="A284" t="s">
        <v>700</v>
      </c>
      <c r="B284" t="s">
        <v>907</v>
      </c>
      <c r="C284" t="s">
        <v>899</v>
      </c>
      <c r="D284" t="s">
        <v>906</v>
      </c>
      <c r="E284" t="b">
        <v>1</v>
      </c>
      <c r="G284" t="s">
        <v>910</v>
      </c>
      <c r="H284" s="55" t="s">
        <v>344</v>
      </c>
      <c r="I284">
        <v>1</v>
      </c>
      <c r="J284">
        <f>COUNTIF(__XbrlMatch!B:B,__TC_Taxonomy_Core!A284)</f>
        <v>0</v>
      </c>
      <c r="K284" t="s">
        <v>25</v>
      </c>
      <c r="M284">
        <f t="shared" si="4"/>
        <v>1</v>
      </c>
    </row>
    <row r="285" spans="1:13">
      <c r="A285" t="s">
        <v>701</v>
      </c>
      <c r="B285" t="s">
        <v>901</v>
      </c>
      <c r="C285" t="s">
        <v>899</v>
      </c>
      <c r="E285" t="b">
        <v>1</v>
      </c>
      <c r="G285" t="s">
        <v>910</v>
      </c>
      <c r="H285" s="55" t="s">
        <v>344</v>
      </c>
      <c r="I285">
        <v>1</v>
      </c>
      <c r="J285">
        <f>COUNTIF(__XbrlMatch!B:B,__TC_Taxonomy_Core!A285)</f>
        <v>0</v>
      </c>
      <c r="K285" t="s">
        <v>25</v>
      </c>
      <c r="M285">
        <f t="shared" si="4"/>
        <v>1</v>
      </c>
    </row>
    <row r="286" spans="1:13">
      <c r="A286" t="s">
        <v>702</v>
      </c>
      <c r="B286" t="s">
        <v>901</v>
      </c>
      <c r="C286" t="s">
        <v>899</v>
      </c>
      <c r="E286" t="b">
        <v>1</v>
      </c>
      <c r="G286" t="s">
        <v>910</v>
      </c>
      <c r="H286" s="55" t="s">
        <v>344</v>
      </c>
      <c r="I286">
        <v>1</v>
      </c>
      <c r="J286">
        <f>COUNTIF(__XbrlMatch!B:B,__TC_Taxonomy_Core!A286)</f>
        <v>0</v>
      </c>
      <c r="K286" t="s">
        <v>25</v>
      </c>
      <c r="M286">
        <f t="shared" si="4"/>
        <v>1</v>
      </c>
    </row>
    <row r="287" spans="1:13">
      <c r="A287" t="s">
        <v>703</v>
      </c>
      <c r="B287" t="s">
        <v>902</v>
      </c>
      <c r="C287" t="s">
        <v>899</v>
      </c>
      <c r="D287" t="s">
        <v>906</v>
      </c>
      <c r="E287" t="b">
        <v>1</v>
      </c>
      <c r="G287" t="s">
        <v>910</v>
      </c>
      <c r="H287" s="55" t="s">
        <v>344</v>
      </c>
      <c r="I287">
        <v>1</v>
      </c>
      <c r="J287">
        <f>COUNTIF(__XbrlMatch!B:B,__TC_Taxonomy_Core!A287)</f>
        <v>0</v>
      </c>
      <c r="K287" t="s">
        <v>25</v>
      </c>
      <c r="M287">
        <f t="shared" si="4"/>
        <v>1</v>
      </c>
    </row>
    <row r="288" spans="1:13">
      <c r="A288" t="s">
        <v>704</v>
      </c>
      <c r="B288" t="s">
        <v>902</v>
      </c>
      <c r="C288" t="s">
        <v>899</v>
      </c>
      <c r="D288" t="s">
        <v>906</v>
      </c>
      <c r="E288" t="b">
        <v>1</v>
      </c>
      <c r="G288" t="s">
        <v>910</v>
      </c>
      <c r="H288" s="55" t="s">
        <v>344</v>
      </c>
      <c r="I288">
        <v>1</v>
      </c>
      <c r="J288">
        <f>COUNTIF(__XbrlMatch!B:B,__TC_Taxonomy_Core!A288)</f>
        <v>0</v>
      </c>
      <c r="K288" t="s">
        <v>25</v>
      </c>
      <c r="M288">
        <f t="shared" si="4"/>
        <v>1</v>
      </c>
    </row>
    <row r="289" spans="1:13">
      <c r="A289" t="s">
        <v>356</v>
      </c>
      <c r="B289" t="s">
        <v>902</v>
      </c>
      <c r="C289" t="s">
        <v>899</v>
      </c>
      <c r="D289" t="s">
        <v>906</v>
      </c>
      <c r="E289" t="b">
        <v>1</v>
      </c>
      <c r="G289" t="s">
        <v>910</v>
      </c>
      <c r="H289" s="55" t="s">
        <v>344</v>
      </c>
      <c r="I289">
        <v>0</v>
      </c>
      <c r="J289">
        <f>COUNTIF(__XbrlMatch!B:B,__TC_Taxonomy_Core!A289)</f>
        <v>0</v>
      </c>
      <c r="K289" t="s">
        <v>1550</v>
      </c>
      <c r="L289" t="s">
        <v>1543</v>
      </c>
      <c r="M289">
        <f t="shared" si="4"/>
        <v>0</v>
      </c>
    </row>
    <row r="290" spans="1:13">
      <c r="A290" t="s">
        <v>705</v>
      </c>
      <c r="B290" t="s">
        <v>907</v>
      </c>
      <c r="C290" t="s">
        <v>899</v>
      </c>
      <c r="D290" t="s">
        <v>906</v>
      </c>
      <c r="E290" t="b">
        <v>1</v>
      </c>
      <c r="G290" t="s">
        <v>910</v>
      </c>
      <c r="H290" s="55" t="s">
        <v>344</v>
      </c>
      <c r="I290">
        <v>1</v>
      </c>
      <c r="J290">
        <f>COUNTIF(__XbrlMatch!B:B,__TC_Taxonomy_Core!A290)</f>
        <v>0</v>
      </c>
      <c r="K290" t="s">
        <v>25</v>
      </c>
      <c r="M290">
        <f t="shared" si="4"/>
        <v>1</v>
      </c>
    </row>
    <row r="291" spans="1:13">
      <c r="A291" t="s">
        <v>479</v>
      </c>
      <c r="B291" t="s">
        <v>901</v>
      </c>
      <c r="C291" t="s">
        <v>899</v>
      </c>
      <c r="D291" t="s">
        <v>906</v>
      </c>
      <c r="E291" t="b">
        <v>1</v>
      </c>
      <c r="G291" t="s">
        <v>910</v>
      </c>
      <c r="H291" s="55" t="s">
        <v>344</v>
      </c>
      <c r="I291">
        <v>0</v>
      </c>
      <c r="J291">
        <f>COUNTIF(__XbrlMatch!B:B,__TC_Taxonomy_Core!A291)</f>
        <v>0</v>
      </c>
      <c r="K291" t="s">
        <v>1484</v>
      </c>
      <c r="L291" t="s">
        <v>1485</v>
      </c>
      <c r="M291">
        <f t="shared" si="4"/>
        <v>0</v>
      </c>
    </row>
    <row r="292" spans="1:13">
      <c r="A292" t="s">
        <v>706</v>
      </c>
      <c r="B292" t="s">
        <v>902</v>
      </c>
      <c r="C292" t="s">
        <v>899</v>
      </c>
      <c r="D292" t="s">
        <v>906</v>
      </c>
      <c r="E292" t="b">
        <v>1</v>
      </c>
      <c r="G292" t="s">
        <v>910</v>
      </c>
      <c r="H292" s="55" t="s">
        <v>344</v>
      </c>
      <c r="I292">
        <v>0</v>
      </c>
      <c r="J292">
        <f>COUNTIF(__XbrlMatch!B:B,__TC_Taxonomy_Core!A292)</f>
        <v>0</v>
      </c>
      <c r="K292" t="s">
        <v>1515</v>
      </c>
      <c r="L292" t="s">
        <v>1485</v>
      </c>
      <c r="M292">
        <f t="shared" si="4"/>
        <v>0</v>
      </c>
    </row>
    <row r="293" spans="1:13">
      <c r="A293" t="s">
        <v>707</v>
      </c>
      <c r="B293" t="s">
        <v>902</v>
      </c>
      <c r="C293" t="s">
        <v>899</v>
      </c>
      <c r="D293" t="s">
        <v>906</v>
      </c>
      <c r="E293" t="b">
        <v>1</v>
      </c>
      <c r="G293" t="s">
        <v>910</v>
      </c>
      <c r="H293" s="55" t="s">
        <v>344</v>
      </c>
      <c r="I293">
        <v>0</v>
      </c>
      <c r="J293">
        <f>COUNTIF(__XbrlMatch!B:B,__TC_Taxonomy_Core!A293)</f>
        <v>0</v>
      </c>
      <c r="K293" t="s">
        <v>1512</v>
      </c>
      <c r="L293" t="s">
        <v>1485</v>
      </c>
      <c r="M293">
        <f t="shared" si="4"/>
        <v>0</v>
      </c>
    </row>
    <row r="294" spans="1:13">
      <c r="A294" t="s">
        <v>708</v>
      </c>
      <c r="B294" t="s">
        <v>898</v>
      </c>
      <c r="C294" t="s">
        <v>899</v>
      </c>
      <c r="D294" t="s">
        <v>906</v>
      </c>
      <c r="E294" t="b">
        <v>1</v>
      </c>
      <c r="F294" t="s">
        <v>905</v>
      </c>
      <c r="G294" t="s">
        <v>910</v>
      </c>
      <c r="H294" s="55" t="s">
        <v>344</v>
      </c>
      <c r="I294">
        <v>1</v>
      </c>
      <c r="J294">
        <f>COUNTIF(__XbrlMatch!B:B,__TC_Taxonomy_Core!A294)</f>
        <v>0</v>
      </c>
      <c r="K294" t="s">
        <v>25</v>
      </c>
      <c r="M294">
        <f t="shared" si="4"/>
        <v>1</v>
      </c>
    </row>
    <row r="295" spans="1:13">
      <c r="A295" t="s">
        <v>709</v>
      </c>
      <c r="B295" t="s">
        <v>898</v>
      </c>
      <c r="C295" t="s">
        <v>899</v>
      </c>
      <c r="D295" t="s">
        <v>906</v>
      </c>
      <c r="E295" t="b">
        <v>1</v>
      </c>
      <c r="F295" t="s">
        <v>905</v>
      </c>
      <c r="G295" t="s">
        <v>910</v>
      </c>
      <c r="H295" s="55" t="s">
        <v>344</v>
      </c>
      <c r="I295">
        <v>1</v>
      </c>
      <c r="J295">
        <f>COUNTIF(__XbrlMatch!B:B,__TC_Taxonomy_Core!A295)</f>
        <v>0</v>
      </c>
      <c r="K295" t="s">
        <v>25</v>
      </c>
      <c r="M295">
        <f t="shared" si="4"/>
        <v>1</v>
      </c>
    </row>
    <row r="296" spans="1:13">
      <c r="A296" t="s">
        <v>710</v>
      </c>
      <c r="B296" t="s">
        <v>898</v>
      </c>
      <c r="C296" t="s">
        <v>899</v>
      </c>
      <c r="D296" t="s">
        <v>906</v>
      </c>
      <c r="E296" t="b">
        <v>1</v>
      </c>
      <c r="F296" t="s">
        <v>905</v>
      </c>
      <c r="G296" t="s">
        <v>910</v>
      </c>
      <c r="H296" s="55" t="s">
        <v>344</v>
      </c>
      <c r="I296">
        <v>1</v>
      </c>
      <c r="J296">
        <f>COUNTIF(__XbrlMatch!B:B,__TC_Taxonomy_Core!A296)</f>
        <v>0</v>
      </c>
      <c r="K296" t="s">
        <v>25</v>
      </c>
      <c r="M296">
        <f t="shared" si="4"/>
        <v>1</v>
      </c>
    </row>
    <row r="297" spans="1:13">
      <c r="A297" t="s">
        <v>711</v>
      </c>
      <c r="B297" t="s">
        <v>898</v>
      </c>
      <c r="C297" t="s">
        <v>899</v>
      </c>
      <c r="D297" t="s">
        <v>906</v>
      </c>
      <c r="E297" t="b">
        <v>1</v>
      </c>
      <c r="F297" t="s">
        <v>905</v>
      </c>
      <c r="G297" t="s">
        <v>910</v>
      </c>
      <c r="H297" s="55" t="s">
        <v>344</v>
      </c>
      <c r="I297">
        <v>1</v>
      </c>
      <c r="J297">
        <f>COUNTIF(__XbrlMatch!B:B,__TC_Taxonomy_Core!A297)</f>
        <v>0</v>
      </c>
      <c r="K297" t="s">
        <v>25</v>
      </c>
      <c r="M297">
        <f t="shared" si="4"/>
        <v>1</v>
      </c>
    </row>
    <row r="298" spans="1:13">
      <c r="A298" t="s">
        <v>712</v>
      </c>
      <c r="B298" t="s">
        <v>898</v>
      </c>
      <c r="C298" t="s">
        <v>899</v>
      </c>
      <c r="D298" t="s">
        <v>906</v>
      </c>
      <c r="E298" t="b">
        <v>1</v>
      </c>
      <c r="F298" t="s">
        <v>905</v>
      </c>
      <c r="G298" t="s">
        <v>910</v>
      </c>
      <c r="H298" s="55" t="s">
        <v>344</v>
      </c>
      <c r="I298">
        <v>1</v>
      </c>
      <c r="J298">
        <f>COUNTIF(__XbrlMatch!B:B,__TC_Taxonomy_Core!A298)</f>
        <v>0</v>
      </c>
      <c r="K298" t="s">
        <v>25</v>
      </c>
      <c r="M298">
        <f t="shared" si="4"/>
        <v>1</v>
      </c>
    </row>
    <row r="299" spans="1:13">
      <c r="A299" t="s">
        <v>430</v>
      </c>
      <c r="B299" t="s">
        <v>898</v>
      </c>
      <c r="C299" t="s">
        <v>899</v>
      </c>
      <c r="D299" t="s">
        <v>906</v>
      </c>
      <c r="E299" t="b">
        <v>1</v>
      </c>
      <c r="F299" t="s">
        <v>905</v>
      </c>
      <c r="G299" t="s">
        <v>910</v>
      </c>
      <c r="H299" s="55" t="s">
        <v>344</v>
      </c>
      <c r="I299">
        <v>1</v>
      </c>
      <c r="J299">
        <f>COUNTIF(__XbrlMatch!B:B,__TC_Taxonomy_Core!A299)</f>
        <v>1</v>
      </c>
      <c r="K299" t="s">
        <v>25</v>
      </c>
      <c r="M299">
        <f t="shared" si="4"/>
        <v>0</v>
      </c>
    </row>
    <row r="300" spans="1:13">
      <c r="A300" t="s">
        <v>713</v>
      </c>
      <c r="B300" t="s">
        <v>898</v>
      </c>
      <c r="C300" t="s">
        <v>899</v>
      </c>
      <c r="D300" t="s">
        <v>906</v>
      </c>
      <c r="E300" t="b">
        <v>1</v>
      </c>
      <c r="F300" t="s">
        <v>905</v>
      </c>
      <c r="G300" t="s">
        <v>910</v>
      </c>
      <c r="H300" s="55" t="s">
        <v>344</v>
      </c>
      <c r="I300">
        <v>1</v>
      </c>
      <c r="J300">
        <f>COUNTIF(__XbrlMatch!B:B,__TC_Taxonomy_Core!A300)</f>
        <v>0</v>
      </c>
      <c r="K300" t="s">
        <v>25</v>
      </c>
      <c r="M300">
        <f t="shared" si="4"/>
        <v>1</v>
      </c>
    </row>
    <row r="301" spans="1:13">
      <c r="A301" t="s">
        <v>496</v>
      </c>
      <c r="B301" t="s">
        <v>907</v>
      </c>
      <c r="C301" t="s">
        <v>899</v>
      </c>
      <c r="D301" t="s">
        <v>906</v>
      </c>
      <c r="E301" t="b">
        <v>1</v>
      </c>
      <c r="G301" t="s">
        <v>910</v>
      </c>
      <c r="H301" s="55" t="s">
        <v>344</v>
      </c>
      <c r="I301">
        <v>1</v>
      </c>
      <c r="J301">
        <f>COUNTIF(__XbrlMatch!B:B,__TC_Taxonomy_Core!A301)</f>
        <v>0</v>
      </c>
      <c r="K301" t="s">
        <v>25</v>
      </c>
      <c r="M301">
        <f t="shared" si="4"/>
        <v>1</v>
      </c>
    </row>
    <row r="302" spans="1:13">
      <c r="A302" t="s">
        <v>714</v>
      </c>
      <c r="B302" t="s">
        <v>902</v>
      </c>
      <c r="C302" t="s">
        <v>899</v>
      </c>
      <c r="D302" t="s">
        <v>906</v>
      </c>
      <c r="E302" t="b">
        <v>1</v>
      </c>
      <c r="G302" t="s">
        <v>910</v>
      </c>
      <c r="H302" s="55" t="s">
        <v>344</v>
      </c>
      <c r="I302">
        <v>0</v>
      </c>
      <c r="J302">
        <f>COUNTIF(__XbrlMatch!B:B,__TC_Taxonomy_Core!A302)</f>
        <v>0</v>
      </c>
      <c r="K302" t="s">
        <v>1524</v>
      </c>
      <c r="L302" t="s">
        <v>1485</v>
      </c>
      <c r="M302">
        <f t="shared" si="4"/>
        <v>0</v>
      </c>
    </row>
    <row r="303" spans="1:13">
      <c r="A303" t="s">
        <v>715</v>
      </c>
      <c r="B303" t="s">
        <v>902</v>
      </c>
      <c r="C303" t="s">
        <v>899</v>
      </c>
      <c r="D303" t="s">
        <v>906</v>
      </c>
      <c r="E303" t="b">
        <v>1</v>
      </c>
      <c r="G303" t="s">
        <v>910</v>
      </c>
      <c r="H303" s="55" t="s">
        <v>344</v>
      </c>
      <c r="I303">
        <v>0</v>
      </c>
      <c r="J303">
        <f>COUNTIF(__XbrlMatch!B:B,__TC_Taxonomy_Core!A303)</f>
        <v>0</v>
      </c>
      <c r="K303" t="s">
        <v>1527</v>
      </c>
      <c r="L303" t="s">
        <v>1485</v>
      </c>
      <c r="M303">
        <f t="shared" si="4"/>
        <v>0</v>
      </c>
    </row>
    <row r="304" spans="1:13">
      <c r="A304" t="s">
        <v>716</v>
      </c>
      <c r="B304" t="s">
        <v>902</v>
      </c>
      <c r="C304" t="s">
        <v>899</v>
      </c>
      <c r="D304" t="s">
        <v>906</v>
      </c>
      <c r="E304" t="b">
        <v>1</v>
      </c>
      <c r="G304" t="s">
        <v>910</v>
      </c>
      <c r="H304" s="55" t="s">
        <v>344</v>
      </c>
      <c r="I304">
        <v>0</v>
      </c>
      <c r="J304">
        <f>COUNTIF(__XbrlMatch!B:B,__TC_Taxonomy_Core!A304)</f>
        <v>0</v>
      </c>
      <c r="K304" t="s">
        <v>1506</v>
      </c>
      <c r="L304" t="s">
        <v>1485</v>
      </c>
      <c r="M304">
        <f t="shared" si="4"/>
        <v>0</v>
      </c>
    </row>
    <row r="305" spans="1:13">
      <c r="A305" t="s">
        <v>427</v>
      </c>
      <c r="B305" t="s">
        <v>898</v>
      </c>
      <c r="C305" t="s">
        <v>899</v>
      </c>
      <c r="D305" t="s">
        <v>906</v>
      </c>
      <c r="E305" t="b">
        <v>1</v>
      </c>
      <c r="G305" t="s">
        <v>910</v>
      </c>
      <c r="H305" s="55" t="s">
        <v>344</v>
      </c>
      <c r="I305">
        <v>1</v>
      </c>
      <c r="J305">
        <f>COUNTIF(__XbrlMatch!B:B,__TC_Taxonomy_Core!A305)</f>
        <v>1</v>
      </c>
      <c r="K305" t="s">
        <v>25</v>
      </c>
      <c r="M305">
        <f t="shared" si="4"/>
        <v>0</v>
      </c>
    </row>
    <row r="306" spans="1:13">
      <c r="A306" t="s">
        <v>408</v>
      </c>
      <c r="B306" t="s">
        <v>898</v>
      </c>
      <c r="C306" t="s">
        <v>899</v>
      </c>
      <c r="D306" t="s">
        <v>906</v>
      </c>
      <c r="E306" t="b">
        <v>1</v>
      </c>
      <c r="G306" t="s">
        <v>910</v>
      </c>
      <c r="H306" s="55" t="s">
        <v>344</v>
      </c>
      <c r="I306">
        <v>1</v>
      </c>
      <c r="J306">
        <f>COUNTIF(__XbrlMatch!B:B,__TC_Taxonomy_Core!A306)</f>
        <v>1</v>
      </c>
      <c r="K306" t="s">
        <v>1667</v>
      </c>
      <c r="L306" t="s">
        <v>1497</v>
      </c>
      <c r="M306">
        <f t="shared" si="4"/>
        <v>0</v>
      </c>
    </row>
    <row r="307" spans="1:13">
      <c r="A307" t="s">
        <v>717</v>
      </c>
      <c r="B307" t="s">
        <v>898</v>
      </c>
      <c r="C307" t="s">
        <v>899</v>
      </c>
      <c r="D307" t="s">
        <v>906</v>
      </c>
      <c r="E307" t="b">
        <v>1</v>
      </c>
      <c r="G307" t="s">
        <v>910</v>
      </c>
      <c r="H307" s="55" t="s">
        <v>344</v>
      </c>
      <c r="I307">
        <v>1</v>
      </c>
      <c r="J307">
        <f>COUNTIF(__XbrlMatch!B:B,__TC_Taxonomy_Core!A307)</f>
        <v>0</v>
      </c>
      <c r="K307" t="s">
        <v>25</v>
      </c>
      <c r="M307">
        <f t="shared" si="4"/>
        <v>1</v>
      </c>
    </row>
    <row r="308" spans="1:13">
      <c r="A308" t="s">
        <v>718</v>
      </c>
      <c r="B308" t="s">
        <v>898</v>
      </c>
      <c r="C308" t="s">
        <v>899</v>
      </c>
      <c r="D308" t="s">
        <v>906</v>
      </c>
      <c r="E308" t="b">
        <v>1</v>
      </c>
      <c r="G308" t="s">
        <v>910</v>
      </c>
      <c r="H308" s="55" t="s">
        <v>344</v>
      </c>
      <c r="I308">
        <v>1</v>
      </c>
      <c r="J308">
        <f>COUNTIF(__XbrlMatch!B:B,__TC_Taxonomy_Core!A308)</f>
        <v>0</v>
      </c>
      <c r="K308" t="s">
        <v>25</v>
      </c>
      <c r="M308">
        <f t="shared" si="4"/>
        <v>1</v>
      </c>
    </row>
    <row r="309" spans="1:13">
      <c r="A309" t="s">
        <v>719</v>
      </c>
      <c r="B309" t="s">
        <v>898</v>
      </c>
      <c r="C309" t="s">
        <v>899</v>
      </c>
      <c r="D309" t="s">
        <v>906</v>
      </c>
      <c r="E309" t="b">
        <v>1</v>
      </c>
      <c r="G309" t="s">
        <v>910</v>
      </c>
      <c r="H309" s="55" t="s">
        <v>344</v>
      </c>
      <c r="I309">
        <v>1</v>
      </c>
      <c r="J309">
        <f>COUNTIF(__XbrlMatch!B:B,__TC_Taxonomy_Core!A309)</f>
        <v>0</v>
      </c>
      <c r="K309" t="s">
        <v>25</v>
      </c>
      <c r="M309">
        <f t="shared" si="4"/>
        <v>1</v>
      </c>
    </row>
    <row r="310" spans="1:13">
      <c r="A310" t="s">
        <v>720</v>
      </c>
      <c r="B310" t="s">
        <v>898</v>
      </c>
      <c r="C310" t="s">
        <v>899</v>
      </c>
      <c r="D310" t="s">
        <v>906</v>
      </c>
      <c r="E310" t="b">
        <v>1</v>
      </c>
      <c r="G310" t="s">
        <v>910</v>
      </c>
      <c r="H310" s="55" t="s">
        <v>344</v>
      </c>
      <c r="I310">
        <v>1</v>
      </c>
      <c r="J310">
        <f>COUNTIF(__XbrlMatch!B:B,__TC_Taxonomy_Core!A310)</f>
        <v>0</v>
      </c>
      <c r="K310" t="s">
        <v>25</v>
      </c>
      <c r="M310">
        <f t="shared" si="4"/>
        <v>1</v>
      </c>
    </row>
    <row r="311" spans="1:13">
      <c r="A311" t="s">
        <v>721</v>
      </c>
      <c r="B311" t="s">
        <v>898</v>
      </c>
      <c r="C311" t="s">
        <v>899</v>
      </c>
      <c r="D311" t="s">
        <v>906</v>
      </c>
      <c r="E311" t="b">
        <v>1</v>
      </c>
      <c r="G311" t="s">
        <v>911</v>
      </c>
      <c r="H311" t="s">
        <v>345</v>
      </c>
      <c r="I311">
        <v>1</v>
      </c>
      <c r="J311">
        <f>COUNTIF(__XbrlMatch!B:B,__TC_Taxonomy_Core!A311)</f>
        <v>0</v>
      </c>
      <c r="K311" t="s">
        <v>25</v>
      </c>
      <c r="M311">
        <f t="shared" si="4"/>
        <v>1</v>
      </c>
    </row>
    <row r="312" spans="1:13">
      <c r="A312" t="s">
        <v>722</v>
      </c>
      <c r="B312" t="s">
        <v>898</v>
      </c>
      <c r="C312" t="s">
        <v>899</v>
      </c>
      <c r="D312" t="s">
        <v>906</v>
      </c>
      <c r="E312" t="b">
        <v>1</v>
      </c>
      <c r="G312" t="s">
        <v>911</v>
      </c>
      <c r="H312" t="s">
        <v>345</v>
      </c>
      <c r="I312">
        <v>1</v>
      </c>
      <c r="J312">
        <f>COUNTIF(__XbrlMatch!B:B,__TC_Taxonomy_Core!A312)</f>
        <v>0</v>
      </c>
      <c r="K312" t="s">
        <v>25</v>
      </c>
      <c r="M312">
        <f t="shared" si="4"/>
        <v>1</v>
      </c>
    </row>
    <row r="313" spans="1:13">
      <c r="A313" t="s">
        <v>723</v>
      </c>
      <c r="B313" t="s">
        <v>901</v>
      </c>
      <c r="C313" t="s">
        <v>899</v>
      </c>
      <c r="D313" t="s">
        <v>906</v>
      </c>
      <c r="E313" t="b">
        <v>1</v>
      </c>
      <c r="G313" t="s">
        <v>910</v>
      </c>
      <c r="H313" s="55" t="s">
        <v>344</v>
      </c>
      <c r="I313">
        <v>1</v>
      </c>
      <c r="J313">
        <f>COUNTIF(__XbrlMatch!B:B,__TC_Taxonomy_Core!A313)</f>
        <v>0</v>
      </c>
      <c r="K313" t="s">
        <v>25</v>
      </c>
      <c r="M313">
        <f t="shared" si="4"/>
        <v>1</v>
      </c>
    </row>
    <row r="314" spans="1:13">
      <c r="A314" t="s">
        <v>724</v>
      </c>
      <c r="B314" t="s">
        <v>901</v>
      </c>
      <c r="C314" t="s">
        <v>899</v>
      </c>
      <c r="D314" t="s">
        <v>906</v>
      </c>
      <c r="E314" t="b">
        <v>1</v>
      </c>
      <c r="G314" t="s">
        <v>910</v>
      </c>
      <c r="H314" s="55" t="s">
        <v>344</v>
      </c>
      <c r="I314">
        <v>1</v>
      </c>
      <c r="J314">
        <f>COUNTIF(__XbrlMatch!B:B,__TC_Taxonomy_Core!A314)</f>
        <v>0</v>
      </c>
      <c r="K314" t="s">
        <v>25</v>
      </c>
      <c r="M314">
        <f t="shared" si="4"/>
        <v>1</v>
      </c>
    </row>
    <row r="315" spans="1:13">
      <c r="A315" t="s">
        <v>725</v>
      </c>
      <c r="B315" t="s">
        <v>898</v>
      </c>
      <c r="C315" t="s">
        <v>899</v>
      </c>
      <c r="D315" t="s">
        <v>906</v>
      </c>
      <c r="E315" t="b">
        <v>1</v>
      </c>
      <c r="G315" t="s">
        <v>910</v>
      </c>
      <c r="H315" s="55" t="s">
        <v>344</v>
      </c>
      <c r="I315">
        <v>1</v>
      </c>
      <c r="J315">
        <f>COUNTIF(__XbrlMatch!B:B,__TC_Taxonomy_Core!A315)</f>
        <v>0</v>
      </c>
      <c r="K315" t="s">
        <v>25</v>
      </c>
      <c r="M315">
        <f t="shared" si="4"/>
        <v>1</v>
      </c>
    </row>
    <row r="316" spans="1:13">
      <c r="A316" t="s">
        <v>379</v>
      </c>
      <c r="B316" t="s">
        <v>898</v>
      </c>
      <c r="C316" t="s">
        <v>899</v>
      </c>
      <c r="D316" t="s">
        <v>906</v>
      </c>
      <c r="E316" t="b">
        <v>1</v>
      </c>
      <c r="G316" t="s">
        <v>910</v>
      </c>
      <c r="H316" s="55" t="s">
        <v>344</v>
      </c>
      <c r="I316">
        <v>1</v>
      </c>
      <c r="J316">
        <f>COUNTIF(__XbrlMatch!B:B,__TC_Taxonomy_Core!A316)</f>
        <v>0</v>
      </c>
      <c r="K316" t="s">
        <v>1629</v>
      </c>
      <c r="L316" t="s">
        <v>1497</v>
      </c>
      <c r="M316">
        <f t="shared" si="4"/>
        <v>1</v>
      </c>
    </row>
    <row r="317" spans="1:13">
      <c r="A317" t="s">
        <v>378</v>
      </c>
      <c r="B317" t="s">
        <v>898</v>
      </c>
      <c r="C317" t="s">
        <v>899</v>
      </c>
      <c r="D317" t="s">
        <v>906</v>
      </c>
      <c r="E317" t="b">
        <v>1</v>
      </c>
      <c r="G317" t="s">
        <v>910</v>
      </c>
      <c r="H317" s="55" t="s">
        <v>344</v>
      </c>
      <c r="I317">
        <v>1</v>
      </c>
      <c r="J317">
        <f>COUNTIF(__XbrlMatch!B:B,__TC_Taxonomy_Core!A317)</f>
        <v>0</v>
      </c>
      <c r="K317" t="s">
        <v>1626</v>
      </c>
      <c r="L317" t="s">
        <v>1497</v>
      </c>
      <c r="M317">
        <f t="shared" si="4"/>
        <v>1</v>
      </c>
    </row>
    <row r="318" spans="1:13">
      <c r="A318" t="s">
        <v>377</v>
      </c>
      <c r="B318" t="s">
        <v>898</v>
      </c>
      <c r="C318" t="s">
        <v>899</v>
      </c>
      <c r="D318" t="s">
        <v>906</v>
      </c>
      <c r="E318" t="b">
        <v>1</v>
      </c>
      <c r="G318" t="s">
        <v>910</v>
      </c>
      <c r="H318" s="55" t="s">
        <v>344</v>
      </c>
      <c r="I318">
        <v>1</v>
      </c>
      <c r="J318">
        <f>COUNTIF(__XbrlMatch!B:B,__TC_Taxonomy_Core!A318)</f>
        <v>0</v>
      </c>
      <c r="K318" t="s">
        <v>1623</v>
      </c>
      <c r="L318" t="s">
        <v>1497</v>
      </c>
      <c r="M318">
        <f t="shared" si="4"/>
        <v>1</v>
      </c>
    </row>
    <row r="319" spans="1:13">
      <c r="A319" t="s">
        <v>726</v>
      </c>
      <c r="B319" t="s">
        <v>898</v>
      </c>
      <c r="C319" t="s">
        <v>899</v>
      </c>
      <c r="D319" t="s">
        <v>906</v>
      </c>
      <c r="E319" t="b">
        <v>1</v>
      </c>
      <c r="G319" t="s">
        <v>910</v>
      </c>
      <c r="H319" s="55" t="s">
        <v>344</v>
      </c>
      <c r="I319">
        <v>1</v>
      </c>
      <c r="J319">
        <f>COUNTIF(__XbrlMatch!B:B,__TC_Taxonomy_Core!A319)</f>
        <v>0</v>
      </c>
      <c r="K319" t="s">
        <v>25</v>
      </c>
      <c r="M319">
        <f t="shared" si="4"/>
        <v>1</v>
      </c>
    </row>
    <row r="320" spans="1:13">
      <c r="A320" t="s">
        <v>391</v>
      </c>
      <c r="B320" t="s">
        <v>898</v>
      </c>
      <c r="C320" t="s">
        <v>899</v>
      </c>
      <c r="D320" t="s">
        <v>906</v>
      </c>
      <c r="E320" t="b">
        <v>1</v>
      </c>
      <c r="G320" t="s">
        <v>910</v>
      </c>
      <c r="H320" s="55" t="s">
        <v>344</v>
      </c>
      <c r="I320">
        <v>1</v>
      </c>
      <c r="J320">
        <f>COUNTIF(__XbrlMatch!B:B,__TC_Taxonomy_Core!A320)</f>
        <v>0</v>
      </c>
      <c r="K320" t="s">
        <v>1662</v>
      </c>
      <c r="L320" t="s">
        <v>1497</v>
      </c>
      <c r="M320">
        <f t="shared" si="4"/>
        <v>1</v>
      </c>
    </row>
    <row r="321" spans="1:13">
      <c r="A321" t="s">
        <v>727</v>
      </c>
      <c r="B321" t="s">
        <v>898</v>
      </c>
      <c r="C321" t="s">
        <v>899</v>
      </c>
      <c r="D321" t="s">
        <v>906</v>
      </c>
      <c r="E321" t="b">
        <v>1</v>
      </c>
      <c r="G321" t="s">
        <v>910</v>
      </c>
      <c r="H321" s="55" t="s">
        <v>344</v>
      </c>
      <c r="I321">
        <v>1</v>
      </c>
      <c r="J321">
        <f>COUNTIF(__XbrlMatch!B:B,__TC_Taxonomy_Core!A321)</f>
        <v>0</v>
      </c>
      <c r="K321" t="s">
        <v>25</v>
      </c>
      <c r="M321">
        <f t="shared" ref="M321:M384" si="5">I321-J321</f>
        <v>1</v>
      </c>
    </row>
    <row r="322" spans="1:13">
      <c r="A322" t="s">
        <v>728</v>
      </c>
      <c r="B322" t="s">
        <v>898</v>
      </c>
      <c r="C322" t="s">
        <v>899</v>
      </c>
      <c r="D322" t="s">
        <v>906</v>
      </c>
      <c r="E322" t="b">
        <v>1</v>
      </c>
      <c r="G322" t="s">
        <v>910</v>
      </c>
      <c r="H322" s="55" t="s">
        <v>344</v>
      </c>
      <c r="I322">
        <v>1</v>
      </c>
      <c r="J322">
        <f>COUNTIF(__XbrlMatch!B:B,__TC_Taxonomy_Core!A322)</f>
        <v>0</v>
      </c>
      <c r="K322" t="s">
        <v>25</v>
      </c>
      <c r="M322">
        <f t="shared" si="5"/>
        <v>1</v>
      </c>
    </row>
    <row r="323" spans="1:13">
      <c r="A323" t="s">
        <v>376</v>
      </c>
      <c r="B323" t="s">
        <v>898</v>
      </c>
      <c r="C323" t="s">
        <v>899</v>
      </c>
      <c r="E323" t="b">
        <v>1</v>
      </c>
      <c r="G323" t="s">
        <v>910</v>
      </c>
      <c r="H323" s="55" t="s">
        <v>344</v>
      </c>
      <c r="I323">
        <v>1</v>
      </c>
      <c r="J323">
        <f>COUNTIF(__XbrlMatch!B:B,__TC_Taxonomy_Core!A323)</f>
        <v>0</v>
      </c>
      <c r="K323" t="s">
        <v>1617</v>
      </c>
      <c r="L323" t="s">
        <v>1497</v>
      </c>
      <c r="M323">
        <f t="shared" si="5"/>
        <v>1</v>
      </c>
    </row>
    <row r="324" spans="1:13">
      <c r="A324" t="s">
        <v>390</v>
      </c>
      <c r="B324" t="s">
        <v>898</v>
      </c>
      <c r="C324" t="s">
        <v>899</v>
      </c>
      <c r="D324" t="s">
        <v>906</v>
      </c>
      <c r="E324" t="b">
        <v>1</v>
      </c>
      <c r="G324" t="s">
        <v>910</v>
      </c>
      <c r="H324" s="55" t="s">
        <v>344</v>
      </c>
      <c r="I324">
        <v>1</v>
      </c>
      <c r="J324">
        <f>COUNTIF(__XbrlMatch!B:B,__TC_Taxonomy_Core!A324)</f>
        <v>0</v>
      </c>
      <c r="K324" t="s">
        <v>1659</v>
      </c>
      <c r="L324" t="s">
        <v>1497</v>
      </c>
      <c r="M324">
        <f t="shared" si="5"/>
        <v>1</v>
      </c>
    </row>
    <row r="325" spans="1:13">
      <c r="A325" t="s">
        <v>729</v>
      </c>
      <c r="B325" t="s">
        <v>898</v>
      </c>
      <c r="C325" t="s">
        <v>899</v>
      </c>
      <c r="D325" t="s">
        <v>906</v>
      </c>
      <c r="E325" t="b">
        <v>1</v>
      </c>
      <c r="G325" t="s">
        <v>910</v>
      </c>
      <c r="H325" s="55" t="s">
        <v>344</v>
      </c>
      <c r="I325">
        <v>1</v>
      </c>
      <c r="J325">
        <f>COUNTIF(__XbrlMatch!B:B,__TC_Taxonomy_Core!A325)</f>
        <v>0</v>
      </c>
      <c r="K325" t="s">
        <v>25</v>
      </c>
      <c r="M325">
        <f t="shared" si="5"/>
        <v>1</v>
      </c>
    </row>
    <row r="326" spans="1:13">
      <c r="A326" t="s">
        <v>730</v>
      </c>
      <c r="B326" t="s">
        <v>898</v>
      </c>
      <c r="C326" t="s">
        <v>899</v>
      </c>
      <c r="D326" t="s">
        <v>906</v>
      </c>
      <c r="E326" t="b">
        <v>1</v>
      </c>
      <c r="G326" t="s">
        <v>910</v>
      </c>
      <c r="H326" s="55" t="s">
        <v>344</v>
      </c>
      <c r="I326">
        <v>1</v>
      </c>
      <c r="J326">
        <f>COUNTIF(__XbrlMatch!B:B,__TC_Taxonomy_Core!A326)</f>
        <v>0</v>
      </c>
      <c r="K326" t="s">
        <v>25</v>
      </c>
      <c r="M326">
        <f t="shared" si="5"/>
        <v>1</v>
      </c>
    </row>
    <row r="327" spans="1:13">
      <c r="A327" t="s">
        <v>731</v>
      </c>
      <c r="B327" t="s">
        <v>898</v>
      </c>
      <c r="C327" t="s">
        <v>899</v>
      </c>
      <c r="D327" t="s">
        <v>906</v>
      </c>
      <c r="E327" t="b">
        <v>1</v>
      </c>
      <c r="G327" t="s">
        <v>911</v>
      </c>
      <c r="H327" t="s">
        <v>345</v>
      </c>
      <c r="I327">
        <v>1</v>
      </c>
      <c r="J327">
        <f>COUNTIF(__XbrlMatch!B:B,__TC_Taxonomy_Core!A327)</f>
        <v>0</v>
      </c>
      <c r="K327" t="s">
        <v>25</v>
      </c>
      <c r="M327">
        <f t="shared" si="5"/>
        <v>1</v>
      </c>
    </row>
    <row r="328" spans="1:13">
      <c r="A328" t="s">
        <v>732</v>
      </c>
      <c r="B328" t="s">
        <v>898</v>
      </c>
      <c r="C328" t="s">
        <v>899</v>
      </c>
      <c r="D328" t="s">
        <v>906</v>
      </c>
      <c r="E328" t="b">
        <v>1</v>
      </c>
      <c r="G328" t="s">
        <v>911</v>
      </c>
      <c r="H328" t="s">
        <v>345</v>
      </c>
      <c r="I328">
        <v>1</v>
      </c>
      <c r="J328">
        <f>COUNTIF(__XbrlMatch!B:B,__TC_Taxonomy_Core!A328)</f>
        <v>0</v>
      </c>
      <c r="K328" t="s">
        <v>25</v>
      </c>
      <c r="M328">
        <f t="shared" si="5"/>
        <v>1</v>
      </c>
    </row>
    <row r="329" spans="1:13">
      <c r="A329" t="s">
        <v>733</v>
      </c>
      <c r="B329" t="s">
        <v>901</v>
      </c>
      <c r="C329" t="s">
        <v>899</v>
      </c>
      <c r="D329" t="s">
        <v>906</v>
      </c>
      <c r="E329" t="b">
        <v>1</v>
      </c>
      <c r="G329" t="s">
        <v>910</v>
      </c>
      <c r="H329" s="55" t="s">
        <v>344</v>
      </c>
      <c r="I329">
        <v>1</v>
      </c>
      <c r="J329">
        <f>COUNTIF(__XbrlMatch!B:B,__TC_Taxonomy_Core!A329)</f>
        <v>0</v>
      </c>
      <c r="K329" t="s">
        <v>25</v>
      </c>
      <c r="M329">
        <f t="shared" si="5"/>
        <v>1</v>
      </c>
    </row>
    <row r="330" spans="1:13">
      <c r="A330" t="s">
        <v>734</v>
      </c>
      <c r="B330" t="s">
        <v>901</v>
      </c>
      <c r="C330" t="s">
        <v>899</v>
      </c>
      <c r="D330" t="s">
        <v>906</v>
      </c>
      <c r="E330" t="b">
        <v>1</v>
      </c>
      <c r="G330" t="s">
        <v>910</v>
      </c>
      <c r="H330" s="55" t="s">
        <v>344</v>
      </c>
      <c r="I330">
        <v>1</v>
      </c>
      <c r="J330">
        <f>COUNTIF(__XbrlMatch!B:B,__TC_Taxonomy_Core!A330)</f>
        <v>0</v>
      </c>
      <c r="K330" t="s">
        <v>25</v>
      </c>
      <c r="M330">
        <f t="shared" si="5"/>
        <v>1</v>
      </c>
    </row>
    <row r="331" spans="1:13">
      <c r="A331" t="s">
        <v>735</v>
      </c>
      <c r="B331" t="s">
        <v>898</v>
      </c>
      <c r="C331" t="s">
        <v>899</v>
      </c>
      <c r="D331" t="s">
        <v>906</v>
      </c>
      <c r="E331" t="b">
        <v>1</v>
      </c>
      <c r="G331" t="s">
        <v>910</v>
      </c>
      <c r="H331" s="55" t="s">
        <v>344</v>
      </c>
      <c r="I331">
        <v>1</v>
      </c>
      <c r="J331">
        <f>COUNTIF(__XbrlMatch!B:B,__TC_Taxonomy_Core!A331)</f>
        <v>0</v>
      </c>
      <c r="K331" t="s">
        <v>25</v>
      </c>
      <c r="M331">
        <f t="shared" si="5"/>
        <v>1</v>
      </c>
    </row>
    <row r="332" spans="1:13">
      <c r="A332" t="s">
        <v>736</v>
      </c>
      <c r="B332" t="s">
        <v>898</v>
      </c>
      <c r="C332" t="s">
        <v>899</v>
      </c>
      <c r="D332" t="s">
        <v>906</v>
      </c>
      <c r="E332" t="b">
        <v>1</v>
      </c>
      <c r="G332" t="s">
        <v>910</v>
      </c>
      <c r="H332" s="55" t="s">
        <v>344</v>
      </c>
      <c r="I332">
        <v>1</v>
      </c>
      <c r="J332">
        <f>COUNTIF(__XbrlMatch!B:B,__TC_Taxonomy_Core!A332)</f>
        <v>0</v>
      </c>
      <c r="K332" t="s">
        <v>25</v>
      </c>
      <c r="M332">
        <f t="shared" si="5"/>
        <v>1</v>
      </c>
    </row>
    <row r="333" spans="1:13">
      <c r="A333" t="s">
        <v>419</v>
      </c>
      <c r="B333" t="s">
        <v>898</v>
      </c>
      <c r="C333" t="s">
        <v>899</v>
      </c>
      <c r="D333" t="s">
        <v>906</v>
      </c>
      <c r="E333" t="b">
        <v>1</v>
      </c>
      <c r="G333" t="s">
        <v>910</v>
      </c>
      <c r="H333" s="55" t="s">
        <v>344</v>
      </c>
      <c r="I333">
        <v>1</v>
      </c>
      <c r="J333">
        <f>COUNTIF(__XbrlMatch!B:B,__TC_Taxonomy_Core!A333)</f>
        <v>1</v>
      </c>
      <c r="K333" t="s">
        <v>25</v>
      </c>
      <c r="M333">
        <f t="shared" si="5"/>
        <v>0</v>
      </c>
    </row>
    <row r="334" spans="1:13">
      <c r="A334" t="s">
        <v>412</v>
      </c>
      <c r="B334" t="s">
        <v>898</v>
      </c>
      <c r="C334" t="s">
        <v>899</v>
      </c>
      <c r="D334" t="s">
        <v>906</v>
      </c>
      <c r="E334" t="b">
        <v>1</v>
      </c>
      <c r="G334" t="s">
        <v>910</v>
      </c>
      <c r="H334" s="55" t="s">
        <v>344</v>
      </c>
      <c r="I334">
        <v>1</v>
      </c>
      <c r="J334">
        <f>COUNTIF(__XbrlMatch!B:B,__TC_Taxonomy_Core!A334)</f>
        <v>1</v>
      </c>
      <c r="K334" t="s">
        <v>25</v>
      </c>
      <c r="M334">
        <f t="shared" si="5"/>
        <v>0</v>
      </c>
    </row>
    <row r="335" spans="1:13">
      <c r="A335" t="s">
        <v>415</v>
      </c>
      <c r="B335" t="s">
        <v>898</v>
      </c>
      <c r="C335" t="s">
        <v>899</v>
      </c>
      <c r="D335" t="s">
        <v>906</v>
      </c>
      <c r="E335" t="b">
        <v>1</v>
      </c>
      <c r="G335" t="s">
        <v>910</v>
      </c>
      <c r="H335" s="55" t="s">
        <v>344</v>
      </c>
      <c r="I335">
        <v>1</v>
      </c>
      <c r="J335">
        <f>COUNTIF(__XbrlMatch!B:B,__TC_Taxonomy_Core!A335)</f>
        <v>1</v>
      </c>
      <c r="K335" t="s">
        <v>25</v>
      </c>
      <c r="M335">
        <f t="shared" si="5"/>
        <v>0</v>
      </c>
    </row>
    <row r="336" spans="1:13">
      <c r="A336" t="s">
        <v>420</v>
      </c>
      <c r="B336" t="s">
        <v>898</v>
      </c>
      <c r="C336" t="s">
        <v>899</v>
      </c>
      <c r="D336" t="s">
        <v>906</v>
      </c>
      <c r="E336" t="b">
        <v>1</v>
      </c>
      <c r="G336" t="s">
        <v>910</v>
      </c>
      <c r="H336" s="55" t="s">
        <v>344</v>
      </c>
      <c r="I336">
        <v>1</v>
      </c>
      <c r="J336">
        <f>COUNTIF(__XbrlMatch!B:B,__TC_Taxonomy_Core!A336)</f>
        <v>1</v>
      </c>
      <c r="K336" t="s">
        <v>25</v>
      </c>
      <c r="M336">
        <f t="shared" si="5"/>
        <v>0</v>
      </c>
    </row>
    <row r="337" spans="1:13">
      <c r="A337" t="s">
        <v>413</v>
      </c>
      <c r="B337" t="s">
        <v>898</v>
      </c>
      <c r="C337" t="s">
        <v>899</v>
      </c>
      <c r="D337" t="s">
        <v>906</v>
      </c>
      <c r="E337" t="b">
        <v>1</v>
      </c>
      <c r="G337" t="s">
        <v>910</v>
      </c>
      <c r="H337" s="55" t="s">
        <v>344</v>
      </c>
      <c r="I337">
        <v>1</v>
      </c>
      <c r="J337">
        <f>COUNTIF(__XbrlMatch!B:B,__TC_Taxonomy_Core!A337)</f>
        <v>1</v>
      </c>
      <c r="K337" t="s">
        <v>25</v>
      </c>
      <c r="M337">
        <f t="shared" si="5"/>
        <v>0</v>
      </c>
    </row>
    <row r="338" spans="1:13">
      <c r="A338" t="s">
        <v>416</v>
      </c>
      <c r="B338" t="s">
        <v>898</v>
      </c>
      <c r="C338" t="s">
        <v>899</v>
      </c>
      <c r="D338" t="s">
        <v>906</v>
      </c>
      <c r="E338" t="b">
        <v>1</v>
      </c>
      <c r="G338" t="s">
        <v>910</v>
      </c>
      <c r="H338" s="55" t="s">
        <v>344</v>
      </c>
      <c r="I338">
        <v>1</v>
      </c>
      <c r="J338">
        <f>COUNTIF(__XbrlMatch!B:B,__TC_Taxonomy_Core!A338)</f>
        <v>1</v>
      </c>
      <c r="K338" t="s">
        <v>25</v>
      </c>
      <c r="M338">
        <f t="shared" si="5"/>
        <v>0</v>
      </c>
    </row>
    <row r="339" spans="1:13">
      <c r="A339" t="s">
        <v>421</v>
      </c>
      <c r="B339" t="s">
        <v>898</v>
      </c>
      <c r="C339" t="s">
        <v>899</v>
      </c>
      <c r="D339" t="s">
        <v>906</v>
      </c>
      <c r="E339" t="b">
        <v>1</v>
      </c>
      <c r="G339" t="s">
        <v>910</v>
      </c>
      <c r="H339" s="55" t="s">
        <v>344</v>
      </c>
      <c r="I339">
        <v>1</v>
      </c>
      <c r="J339">
        <f>COUNTIF(__XbrlMatch!B:B,__TC_Taxonomy_Core!A339)</f>
        <v>1</v>
      </c>
      <c r="K339" t="s">
        <v>25</v>
      </c>
      <c r="M339">
        <f t="shared" si="5"/>
        <v>0</v>
      </c>
    </row>
    <row r="340" spans="1:13">
      <c r="A340" t="s">
        <v>414</v>
      </c>
      <c r="B340" t="s">
        <v>898</v>
      </c>
      <c r="C340" t="s">
        <v>899</v>
      </c>
      <c r="D340" t="s">
        <v>906</v>
      </c>
      <c r="E340" t="b">
        <v>1</v>
      </c>
      <c r="G340" t="s">
        <v>910</v>
      </c>
      <c r="H340" s="55" t="s">
        <v>344</v>
      </c>
      <c r="I340">
        <v>1</v>
      </c>
      <c r="J340">
        <f>COUNTIF(__XbrlMatch!B:B,__TC_Taxonomy_Core!A340)</f>
        <v>1</v>
      </c>
      <c r="K340" t="s">
        <v>25</v>
      </c>
      <c r="M340">
        <f t="shared" si="5"/>
        <v>0</v>
      </c>
    </row>
    <row r="341" spans="1:13">
      <c r="A341" t="s">
        <v>417</v>
      </c>
      <c r="B341" t="s">
        <v>898</v>
      </c>
      <c r="C341" t="s">
        <v>899</v>
      </c>
      <c r="D341" t="s">
        <v>906</v>
      </c>
      <c r="E341" t="b">
        <v>1</v>
      </c>
      <c r="G341" t="s">
        <v>910</v>
      </c>
      <c r="H341" s="55" t="s">
        <v>344</v>
      </c>
      <c r="I341">
        <v>1</v>
      </c>
      <c r="J341">
        <f>COUNTIF(__XbrlMatch!B:B,__TC_Taxonomy_Core!A341)</f>
        <v>1</v>
      </c>
      <c r="K341" t="s">
        <v>25</v>
      </c>
      <c r="M341">
        <f t="shared" si="5"/>
        <v>0</v>
      </c>
    </row>
    <row r="342" spans="1:13">
      <c r="A342" t="s">
        <v>422</v>
      </c>
      <c r="B342" t="s">
        <v>898</v>
      </c>
      <c r="C342" t="s">
        <v>899</v>
      </c>
      <c r="D342" t="s">
        <v>906</v>
      </c>
      <c r="E342" t="b">
        <v>1</v>
      </c>
      <c r="G342" t="s">
        <v>910</v>
      </c>
      <c r="H342" s="55" t="s">
        <v>344</v>
      </c>
      <c r="I342">
        <v>1</v>
      </c>
      <c r="J342">
        <f>COUNTIF(__XbrlMatch!B:B,__TC_Taxonomy_Core!A342)</f>
        <v>1</v>
      </c>
      <c r="K342" t="s">
        <v>1676</v>
      </c>
      <c r="L342" t="s">
        <v>1497</v>
      </c>
      <c r="M342">
        <f t="shared" si="5"/>
        <v>0</v>
      </c>
    </row>
    <row r="343" spans="1:13">
      <c r="A343" t="s">
        <v>418</v>
      </c>
      <c r="B343" t="s">
        <v>898</v>
      </c>
      <c r="C343" t="s">
        <v>899</v>
      </c>
      <c r="D343" t="s">
        <v>906</v>
      </c>
      <c r="E343" t="b">
        <v>1</v>
      </c>
      <c r="G343" t="s">
        <v>910</v>
      </c>
      <c r="H343" s="55" t="s">
        <v>344</v>
      </c>
      <c r="I343">
        <v>1</v>
      </c>
      <c r="J343">
        <f>COUNTIF(__XbrlMatch!B:B,__TC_Taxonomy_Core!A343)</f>
        <v>1</v>
      </c>
      <c r="K343" t="s">
        <v>1673</v>
      </c>
      <c r="L343" t="s">
        <v>1497</v>
      </c>
      <c r="M343">
        <f t="shared" si="5"/>
        <v>0</v>
      </c>
    </row>
    <row r="344" spans="1:13">
      <c r="A344" t="s">
        <v>912</v>
      </c>
      <c r="B344" t="s">
        <v>898</v>
      </c>
      <c r="C344" t="s">
        <v>899</v>
      </c>
      <c r="D344" t="s">
        <v>906</v>
      </c>
      <c r="E344" t="b">
        <v>1</v>
      </c>
      <c r="G344" t="s">
        <v>910</v>
      </c>
      <c r="H344" s="55" t="s">
        <v>344</v>
      </c>
      <c r="I344">
        <v>1</v>
      </c>
      <c r="J344">
        <f>COUNTIF(__XbrlMatch!B:B,__TC_Taxonomy_Core!A344)</f>
        <v>0</v>
      </c>
      <c r="K344" t="s">
        <v>1620</v>
      </c>
      <c r="L344" t="s">
        <v>1497</v>
      </c>
      <c r="M344">
        <f t="shared" si="5"/>
        <v>1</v>
      </c>
    </row>
    <row r="345" spans="1:13">
      <c r="A345" t="s">
        <v>375</v>
      </c>
      <c r="B345" t="s">
        <v>898</v>
      </c>
      <c r="C345" t="s">
        <v>899</v>
      </c>
      <c r="D345" t="s">
        <v>906</v>
      </c>
      <c r="E345" t="b">
        <v>1</v>
      </c>
      <c r="G345" t="s">
        <v>910</v>
      </c>
      <c r="H345" s="55" t="s">
        <v>344</v>
      </c>
      <c r="I345">
        <v>1</v>
      </c>
      <c r="J345">
        <f>COUNTIF(__XbrlMatch!B:B,__TC_Taxonomy_Core!A345)</f>
        <v>0</v>
      </c>
      <c r="K345" t="s">
        <v>1614</v>
      </c>
      <c r="L345" t="s">
        <v>1497</v>
      </c>
      <c r="M345">
        <f t="shared" si="5"/>
        <v>1</v>
      </c>
    </row>
    <row r="346" spans="1:13">
      <c r="A346" t="s">
        <v>737</v>
      </c>
      <c r="B346" t="s">
        <v>898</v>
      </c>
      <c r="C346" t="s">
        <v>899</v>
      </c>
      <c r="D346" t="s">
        <v>906</v>
      </c>
      <c r="E346" t="b">
        <v>1</v>
      </c>
      <c r="G346" t="s">
        <v>910</v>
      </c>
      <c r="H346" s="55" t="s">
        <v>344</v>
      </c>
      <c r="I346">
        <v>1</v>
      </c>
      <c r="J346">
        <f>COUNTIF(__XbrlMatch!B:B,__TC_Taxonomy_Core!A346)</f>
        <v>0</v>
      </c>
      <c r="K346" t="s">
        <v>25</v>
      </c>
      <c r="M346">
        <f t="shared" si="5"/>
        <v>1</v>
      </c>
    </row>
    <row r="347" spans="1:13">
      <c r="A347" t="s">
        <v>738</v>
      </c>
      <c r="B347" t="s">
        <v>901</v>
      </c>
      <c r="C347" t="s">
        <v>899</v>
      </c>
      <c r="D347" t="s">
        <v>906</v>
      </c>
      <c r="E347" t="b">
        <v>1</v>
      </c>
      <c r="G347" t="s">
        <v>910</v>
      </c>
      <c r="H347" s="55" t="s">
        <v>344</v>
      </c>
      <c r="I347">
        <v>1</v>
      </c>
      <c r="J347">
        <f>COUNTIF(__XbrlMatch!B:B,__TC_Taxonomy_Core!A347)</f>
        <v>0</v>
      </c>
      <c r="K347" t="s">
        <v>25</v>
      </c>
      <c r="M347">
        <f t="shared" si="5"/>
        <v>1</v>
      </c>
    </row>
    <row r="348" spans="1:13">
      <c r="A348" t="s">
        <v>739</v>
      </c>
      <c r="B348" t="s">
        <v>901</v>
      </c>
      <c r="C348" t="s">
        <v>899</v>
      </c>
      <c r="D348" t="s">
        <v>906</v>
      </c>
      <c r="E348" t="b">
        <v>1</v>
      </c>
      <c r="G348" t="s">
        <v>910</v>
      </c>
      <c r="H348" s="55" t="s">
        <v>344</v>
      </c>
      <c r="I348">
        <v>1</v>
      </c>
      <c r="J348">
        <f>COUNTIF(__XbrlMatch!B:B,__TC_Taxonomy_Core!A348)</f>
        <v>0</v>
      </c>
      <c r="K348" t="s">
        <v>25</v>
      </c>
      <c r="M348">
        <f t="shared" si="5"/>
        <v>1</v>
      </c>
    </row>
    <row r="349" spans="1:13">
      <c r="A349" t="s">
        <v>740</v>
      </c>
      <c r="B349" t="s">
        <v>898</v>
      </c>
      <c r="C349" t="s">
        <v>899</v>
      </c>
      <c r="D349" t="s">
        <v>906</v>
      </c>
      <c r="E349" t="b">
        <v>1</v>
      </c>
      <c r="G349" t="s">
        <v>910</v>
      </c>
      <c r="H349" s="55" t="s">
        <v>344</v>
      </c>
      <c r="I349">
        <v>1</v>
      </c>
      <c r="J349">
        <f>COUNTIF(__XbrlMatch!B:B,__TC_Taxonomy_Core!A349)</f>
        <v>0</v>
      </c>
      <c r="K349" t="s">
        <v>25</v>
      </c>
      <c r="M349">
        <f t="shared" si="5"/>
        <v>1</v>
      </c>
    </row>
    <row r="350" spans="1:13">
      <c r="A350" t="s">
        <v>741</v>
      </c>
      <c r="B350" t="s">
        <v>898</v>
      </c>
      <c r="C350" t="s">
        <v>899</v>
      </c>
      <c r="D350" t="s">
        <v>906</v>
      </c>
      <c r="E350" t="b">
        <v>1</v>
      </c>
      <c r="G350" t="s">
        <v>910</v>
      </c>
      <c r="H350" s="55" t="s">
        <v>344</v>
      </c>
      <c r="I350">
        <v>1</v>
      </c>
      <c r="J350">
        <f>COUNTIF(__XbrlMatch!B:B,__TC_Taxonomy_Core!A350)</f>
        <v>0</v>
      </c>
      <c r="K350" t="s">
        <v>25</v>
      </c>
      <c r="M350">
        <f t="shared" si="5"/>
        <v>1</v>
      </c>
    </row>
    <row r="351" spans="1:13">
      <c r="A351" t="s">
        <v>742</v>
      </c>
      <c r="B351" t="s">
        <v>898</v>
      </c>
      <c r="C351" t="s">
        <v>899</v>
      </c>
      <c r="D351" t="s">
        <v>906</v>
      </c>
      <c r="E351" t="b">
        <v>1</v>
      </c>
      <c r="G351" t="s">
        <v>911</v>
      </c>
      <c r="H351" t="s">
        <v>345</v>
      </c>
      <c r="I351">
        <v>1</v>
      </c>
      <c r="J351">
        <f>COUNTIF(__XbrlMatch!B:B,__TC_Taxonomy_Core!A351)</f>
        <v>0</v>
      </c>
      <c r="K351" t="s">
        <v>25</v>
      </c>
      <c r="M351">
        <f t="shared" si="5"/>
        <v>1</v>
      </c>
    </row>
    <row r="352" spans="1:13">
      <c r="A352" t="s">
        <v>743</v>
      </c>
      <c r="B352" t="s">
        <v>898</v>
      </c>
      <c r="C352" t="s">
        <v>899</v>
      </c>
      <c r="D352" t="s">
        <v>906</v>
      </c>
      <c r="E352" t="b">
        <v>1</v>
      </c>
      <c r="G352" t="s">
        <v>911</v>
      </c>
      <c r="H352" t="s">
        <v>345</v>
      </c>
      <c r="I352">
        <v>1</v>
      </c>
      <c r="J352">
        <f>COUNTIF(__XbrlMatch!B:B,__TC_Taxonomy_Core!A352)</f>
        <v>0</v>
      </c>
      <c r="K352" t="s">
        <v>25</v>
      </c>
      <c r="M352">
        <f t="shared" si="5"/>
        <v>1</v>
      </c>
    </row>
    <row r="353" spans="1:13">
      <c r="A353" t="s">
        <v>744</v>
      </c>
      <c r="B353" t="s">
        <v>898</v>
      </c>
      <c r="C353" t="s">
        <v>899</v>
      </c>
      <c r="D353" t="s">
        <v>906</v>
      </c>
      <c r="E353" t="b">
        <v>1</v>
      </c>
      <c r="G353" t="s">
        <v>910</v>
      </c>
      <c r="H353" s="55" t="s">
        <v>344</v>
      </c>
      <c r="I353">
        <v>1</v>
      </c>
      <c r="J353">
        <f>COUNTIF(__XbrlMatch!B:B,__TC_Taxonomy_Core!A353)</f>
        <v>0</v>
      </c>
      <c r="K353" t="s">
        <v>25</v>
      </c>
      <c r="M353">
        <f t="shared" si="5"/>
        <v>1</v>
      </c>
    </row>
    <row r="354" spans="1:13">
      <c r="A354" t="s">
        <v>745</v>
      </c>
      <c r="B354" t="s">
        <v>898</v>
      </c>
      <c r="C354" t="s">
        <v>899</v>
      </c>
      <c r="D354" t="s">
        <v>906</v>
      </c>
      <c r="E354" t="b">
        <v>1</v>
      </c>
      <c r="G354" t="s">
        <v>910</v>
      </c>
      <c r="H354" s="55" t="s">
        <v>344</v>
      </c>
      <c r="I354">
        <v>1</v>
      </c>
      <c r="J354">
        <f>COUNTIF(__XbrlMatch!B:B,__TC_Taxonomy_Core!A354)</f>
        <v>0</v>
      </c>
      <c r="K354" t="s">
        <v>25</v>
      </c>
      <c r="M354">
        <f t="shared" si="5"/>
        <v>1</v>
      </c>
    </row>
    <row r="355" spans="1:13">
      <c r="A355" t="s">
        <v>746</v>
      </c>
      <c r="B355" t="s">
        <v>898</v>
      </c>
      <c r="C355" t="s">
        <v>899</v>
      </c>
      <c r="D355" t="s">
        <v>906</v>
      </c>
      <c r="E355" t="b">
        <v>1</v>
      </c>
      <c r="F355" t="s">
        <v>905</v>
      </c>
      <c r="G355" t="s">
        <v>910</v>
      </c>
      <c r="H355" s="55" t="s">
        <v>344</v>
      </c>
      <c r="I355">
        <v>1</v>
      </c>
      <c r="J355">
        <f>COUNTIF(__XbrlMatch!B:B,__TC_Taxonomy_Core!A355)</f>
        <v>0</v>
      </c>
      <c r="K355" t="s">
        <v>25</v>
      </c>
      <c r="M355">
        <f t="shared" si="5"/>
        <v>1</v>
      </c>
    </row>
    <row r="356" spans="1:13">
      <c r="A356" t="s">
        <v>747</v>
      </c>
      <c r="B356" t="s">
        <v>898</v>
      </c>
      <c r="C356" t="s">
        <v>899</v>
      </c>
      <c r="D356" t="s">
        <v>906</v>
      </c>
      <c r="E356" t="b">
        <v>1</v>
      </c>
      <c r="F356" t="s">
        <v>905</v>
      </c>
      <c r="G356" t="s">
        <v>910</v>
      </c>
      <c r="H356" s="55" t="s">
        <v>344</v>
      </c>
      <c r="I356">
        <v>1</v>
      </c>
      <c r="J356">
        <f>COUNTIF(__XbrlMatch!B:B,__TC_Taxonomy_Core!A356)</f>
        <v>0</v>
      </c>
      <c r="K356" t="s">
        <v>25</v>
      </c>
      <c r="M356">
        <f t="shared" si="5"/>
        <v>1</v>
      </c>
    </row>
    <row r="357" spans="1:13">
      <c r="A357" t="s">
        <v>748</v>
      </c>
      <c r="B357" t="s">
        <v>898</v>
      </c>
      <c r="C357" t="s">
        <v>899</v>
      </c>
      <c r="D357" t="s">
        <v>906</v>
      </c>
      <c r="E357" t="b">
        <v>1</v>
      </c>
      <c r="F357" t="s">
        <v>905</v>
      </c>
      <c r="G357" t="s">
        <v>910</v>
      </c>
      <c r="H357" s="55" t="s">
        <v>344</v>
      </c>
      <c r="I357">
        <v>1</v>
      </c>
      <c r="J357">
        <f>COUNTIF(__XbrlMatch!B:B,__TC_Taxonomy_Core!A357)</f>
        <v>0</v>
      </c>
      <c r="K357" t="s">
        <v>25</v>
      </c>
      <c r="M357">
        <f t="shared" si="5"/>
        <v>1</v>
      </c>
    </row>
    <row r="358" spans="1:13">
      <c r="A358" t="s">
        <v>749</v>
      </c>
      <c r="B358" t="s">
        <v>898</v>
      </c>
      <c r="C358" t="s">
        <v>899</v>
      </c>
      <c r="E358" t="b">
        <v>1</v>
      </c>
      <c r="G358" t="s">
        <v>910</v>
      </c>
      <c r="H358" s="55" t="s">
        <v>344</v>
      </c>
      <c r="I358">
        <v>1</v>
      </c>
      <c r="J358">
        <f>COUNTIF(__XbrlMatch!B:B,__TC_Taxonomy_Core!A358)</f>
        <v>0</v>
      </c>
      <c r="K358" t="s">
        <v>25</v>
      </c>
      <c r="M358">
        <f t="shared" si="5"/>
        <v>1</v>
      </c>
    </row>
    <row r="359" spans="1:13">
      <c r="A359" t="s">
        <v>750</v>
      </c>
      <c r="B359" t="s">
        <v>898</v>
      </c>
      <c r="C359" t="s">
        <v>899</v>
      </c>
      <c r="D359" t="s">
        <v>906</v>
      </c>
      <c r="E359" t="b">
        <v>1</v>
      </c>
      <c r="F359" t="s">
        <v>905</v>
      </c>
      <c r="G359" t="s">
        <v>910</v>
      </c>
      <c r="H359" s="55" t="s">
        <v>344</v>
      </c>
      <c r="I359">
        <v>1</v>
      </c>
      <c r="J359">
        <f>COUNTIF(__XbrlMatch!B:B,__TC_Taxonomy_Core!A359)</f>
        <v>0</v>
      </c>
      <c r="K359" t="s">
        <v>25</v>
      </c>
      <c r="M359">
        <f t="shared" si="5"/>
        <v>1</v>
      </c>
    </row>
    <row r="360" spans="1:13">
      <c r="A360" t="s">
        <v>751</v>
      </c>
      <c r="B360" t="s">
        <v>898</v>
      </c>
      <c r="C360" t="s">
        <v>899</v>
      </c>
      <c r="D360" t="s">
        <v>906</v>
      </c>
      <c r="E360" t="b">
        <v>1</v>
      </c>
      <c r="F360" t="s">
        <v>905</v>
      </c>
      <c r="G360" t="s">
        <v>910</v>
      </c>
      <c r="H360" s="55" t="s">
        <v>344</v>
      </c>
      <c r="I360">
        <v>1</v>
      </c>
      <c r="J360">
        <f>COUNTIF(__XbrlMatch!B:B,__TC_Taxonomy_Core!A360)</f>
        <v>0</v>
      </c>
      <c r="K360" t="s">
        <v>25</v>
      </c>
      <c r="M360">
        <f t="shared" si="5"/>
        <v>1</v>
      </c>
    </row>
    <row r="361" spans="1:13">
      <c r="A361" t="s">
        <v>752</v>
      </c>
      <c r="B361" t="s">
        <v>898</v>
      </c>
      <c r="C361" t="s">
        <v>899</v>
      </c>
      <c r="D361" t="s">
        <v>906</v>
      </c>
      <c r="E361" t="b">
        <v>1</v>
      </c>
      <c r="F361" t="s">
        <v>905</v>
      </c>
      <c r="G361" t="s">
        <v>910</v>
      </c>
      <c r="H361" s="55" t="s">
        <v>344</v>
      </c>
      <c r="I361">
        <v>1</v>
      </c>
      <c r="J361">
        <f>COUNTIF(__XbrlMatch!B:B,__TC_Taxonomy_Core!A361)</f>
        <v>0</v>
      </c>
      <c r="K361" t="s">
        <v>25</v>
      </c>
      <c r="M361">
        <f t="shared" si="5"/>
        <v>1</v>
      </c>
    </row>
    <row r="362" spans="1:13">
      <c r="A362" t="s">
        <v>753</v>
      </c>
      <c r="B362" t="s">
        <v>898</v>
      </c>
      <c r="C362" t="s">
        <v>899</v>
      </c>
      <c r="D362" t="s">
        <v>906</v>
      </c>
      <c r="E362" t="b">
        <v>1</v>
      </c>
      <c r="F362" t="s">
        <v>905</v>
      </c>
      <c r="G362" t="s">
        <v>910</v>
      </c>
      <c r="H362" s="55" t="s">
        <v>344</v>
      </c>
      <c r="I362">
        <v>1</v>
      </c>
      <c r="J362">
        <f>COUNTIF(__XbrlMatch!B:B,__TC_Taxonomy_Core!A362)</f>
        <v>0</v>
      </c>
      <c r="K362" t="s">
        <v>25</v>
      </c>
      <c r="M362">
        <f t="shared" si="5"/>
        <v>1</v>
      </c>
    </row>
    <row r="363" spans="1:13">
      <c r="A363" t="s">
        <v>754</v>
      </c>
      <c r="B363" t="s">
        <v>898</v>
      </c>
      <c r="C363" t="s">
        <v>899</v>
      </c>
      <c r="D363" t="s">
        <v>906</v>
      </c>
      <c r="E363" t="b">
        <v>1</v>
      </c>
      <c r="G363" t="s">
        <v>910</v>
      </c>
      <c r="H363" s="55" t="s">
        <v>344</v>
      </c>
      <c r="I363">
        <v>1</v>
      </c>
      <c r="J363">
        <f>COUNTIF(__XbrlMatch!B:B,__TC_Taxonomy_Core!A363)</f>
        <v>0</v>
      </c>
      <c r="K363" t="s">
        <v>25</v>
      </c>
      <c r="M363">
        <f t="shared" si="5"/>
        <v>1</v>
      </c>
    </row>
    <row r="364" spans="1:13">
      <c r="A364" t="s">
        <v>755</v>
      </c>
      <c r="B364" t="s">
        <v>898</v>
      </c>
      <c r="C364" t="s">
        <v>899</v>
      </c>
      <c r="D364" t="s">
        <v>906</v>
      </c>
      <c r="E364" t="b">
        <v>1</v>
      </c>
      <c r="G364" t="s">
        <v>910</v>
      </c>
      <c r="H364" s="55" t="s">
        <v>344</v>
      </c>
      <c r="I364">
        <v>1</v>
      </c>
      <c r="J364">
        <f>COUNTIF(__XbrlMatch!B:B,__TC_Taxonomy_Core!A364)</f>
        <v>0</v>
      </c>
      <c r="K364" t="s">
        <v>25</v>
      </c>
      <c r="M364">
        <f t="shared" si="5"/>
        <v>1</v>
      </c>
    </row>
    <row r="365" spans="1:13">
      <c r="A365" t="s">
        <v>756</v>
      </c>
      <c r="B365" t="s">
        <v>898</v>
      </c>
      <c r="C365" t="s">
        <v>899</v>
      </c>
      <c r="D365" t="s">
        <v>906</v>
      </c>
      <c r="E365" t="b">
        <v>1</v>
      </c>
      <c r="G365" t="s">
        <v>910</v>
      </c>
      <c r="H365" s="55" t="s">
        <v>344</v>
      </c>
      <c r="I365">
        <v>1</v>
      </c>
      <c r="J365">
        <f>COUNTIF(__XbrlMatch!B:B,__TC_Taxonomy_Core!A365)</f>
        <v>0</v>
      </c>
      <c r="K365" t="s">
        <v>25</v>
      </c>
      <c r="M365">
        <f t="shared" si="5"/>
        <v>1</v>
      </c>
    </row>
    <row r="366" spans="1:13">
      <c r="A366" t="s">
        <v>757</v>
      </c>
      <c r="B366" t="s">
        <v>898</v>
      </c>
      <c r="C366" t="s">
        <v>899</v>
      </c>
      <c r="D366" t="s">
        <v>906</v>
      </c>
      <c r="E366" t="b">
        <v>1</v>
      </c>
      <c r="G366" t="s">
        <v>910</v>
      </c>
      <c r="H366" s="55" t="s">
        <v>344</v>
      </c>
      <c r="I366">
        <v>1</v>
      </c>
      <c r="J366">
        <f>COUNTIF(__XbrlMatch!B:B,__TC_Taxonomy_Core!A366)</f>
        <v>0</v>
      </c>
      <c r="K366" t="s">
        <v>25</v>
      </c>
      <c r="M366">
        <f t="shared" si="5"/>
        <v>1</v>
      </c>
    </row>
    <row r="367" spans="1:13">
      <c r="A367" t="s">
        <v>758</v>
      </c>
      <c r="B367" t="s">
        <v>898</v>
      </c>
      <c r="C367" t="s">
        <v>899</v>
      </c>
      <c r="D367" t="s">
        <v>906</v>
      </c>
      <c r="E367" t="b">
        <v>1</v>
      </c>
      <c r="F367" t="s">
        <v>900</v>
      </c>
      <c r="G367" t="s">
        <v>910</v>
      </c>
      <c r="H367" s="55" t="s">
        <v>344</v>
      </c>
      <c r="I367">
        <v>1</v>
      </c>
      <c r="J367">
        <f>COUNTIF(__XbrlMatch!B:B,__TC_Taxonomy_Core!A367)</f>
        <v>0</v>
      </c>
      <c r="K367" t="s">
        <v>25</v>
      </c>
      <c r="M367">
        <f t="shared" si="5"/>
        <v>1</v>
      </c>
    </row>
    <row r="368" spans="1:13">
      <c r="A368" t="s">
        <v>759</v>
      </c>
      <c r="B368" t="s">
        <v>898</v>
      </c>
      <c r="C368" t="s">
        <v>899</v>
      </c>
      <c r="D368" t="s">
        <v>906</v>
      </c>
      <c r="E368" t="b">
        <v>1</v>
      </c>
      <c r="F368" t="s">
        <v>900</v>
      </c>
      <c r="G368" t="s">
        <v>910</v>
      </c>
      <c r="H368" s="55" t="s">
        <v>344</v>
      </c>
      <c r="I368">
        <v>1</v>
      </c>
      <c r="J368">
        <f>COUNTIF(__XbrlMatch!B:B,__TC_Taxonomy_Core!A368)</f>
        <v>0</v>
      </c>
      <c r="K368" t="s">
        <v>25</v>
      </c>
      <c r="M368">
        <f t="shared" si="5"/>
        <v>1</v>
      </c>
    </row>
    <row r="369" spans="1:13">
      <c r="A369" t="s">
        <v>760</v>
      </c>
      <c r="B369" t="s">
        <v>898</v>
      </c>
      <c r="C369" t="s">
        <v>899</v>
      </c>
      <c r="D369" t="s">
        <v>906</v>
      </c>
      <c r="E369" t="b">
        <v>1</v>
      </c>
      <c r="F369" t="s">
        <v>900</v>
      </c>
      <c r="G369" t="s">
        <v>910</v>
      </c>
      <c r="H369" s="55" t="s">
        <v>344</v>
      </c>
      <c r="I369">
        <v>1</v>
      </c>
      <c r="J369">
        <f>COUNTIF(__XbrlMatch!B:B,__TC_Taxonomy_Core!A369)</f>
        <v>0</v>
      </c>
      <c r="K369" t="s">
        <v>25</v>
      </c>
      <c r="M369">
        <f t="shared" si="5"/>
        <v>1</v>
      </c>
    </row>
    <row r="370" spans="1:13">
      <c r="A370" t="s">
        <v>761</v>
      </c>
      <c r="B370" t="s">
        <v>898</v>
      </c>
      <c r="C370" t="s">
        <v>899</v>
      </c>
      <c r="D370" t="s">
        <v>906</v>
      </c>
      <c r="E370" t="b">
        <v>1</v>
      </c>
      <c r="F370" t="s">
        <v>900</v>
      </c>
      <c r="G370" t="s">
        <v>910</v>
      </c>
      <c r="H370" s="55" t="s">
        <v>344</v>
      </c>
      <c r="I370">
        <v>1</v>
      </c>
      <c r="J370">
        <f>COUNTIF(__XbrlMatch!B:B,__TC_Taxonomy_Core!A370)</f>
        <v>0</v>
      </c>
      <c r="K370" t="s">
        <v>25</v>
      </c>
      <c r="M370">
        <f t="shared" si="5"/>
        <v>1</v>
      </c>
    </row>
    <row r="371" spans="1:13">
      <c r="A371" t="s">
        <v>762</v>
      </c>
      <c r="B371" t="s">
        <v>898</v>
      </c>
      <c r="C371" t="s">
        <v>899</v>
      </c>
      <c r="D371" t="s">
        <v>906</v>
      </c>
      <c r="E371" t="b">
        <v>1</v>
      </c>
      <c r="F371" t="s">
        <v>900</v>
      </c>
      <c r="G371" t="s">
        <v>910</v>
      </c>
      <c r="H371" s="55" t="s">
        <v>344</v>
      </c>
      <c r="I371">
        <v>1</v>
      </c>
      <c r="J371">
        <f>COUNTIF(__XbrlMatch!B:B,__TC_Taxonomy_Core!A371)</f>
        <v>0</v>
      </c>
      <c r="K371" t="s">
        <v>25</v>
      </c>
      <c r="M371">
        <f t="shared" si="5"/>
        <v>1</v>
      </c>
    </row>
    <row r="372" spans="1:13">
      <c r="A372" t="s">
        <v>763</v>
      </c>
      <c r="B372" t="s">
        <v>898</v>
      </c>
      <c r="C372" t="s">
        <v>899</v>
      </c>
      <c r="D372" t="s">
        <v>906</v>
      </c>
      <c r="E372" t="b">
        <v>1</v>
      </c>
      <c r="F372" t="s">
        <v>900</v>
      </c>
      <c r="G372" t="s">
        <v>910</v>
      </c>
      <c r="H372" s="55" t="s">
        <v>344</v>
      </c>
      <c r="I372">
        <v>1</v>
      </c>
      <c r="J372">
        <f>COUNTIF(__XbrlMatch!B:B,__TC_Taxonomy_Core!A372)</f>
        <v>0</v>
      </c>
      <c r="K372" t="s">
        <v>25</v>
      </c>
      <c r="M372">
        <f t="shared" si="5"/>
        <v>1</v>
      </c>
    </row>
    <row r="373" spans="1:13">
      <c r="A373" t="s">
        <v>399</v>
      </c>
      <c r="B373" t="s">
        <v>898</v>
      </c>
      <c r="C373" t="s">
        <v>899</v>
      </c>
      <c r="D373" t="s">
        <v>906</v>
      </c>
      <c r="E373" t="b">
        <v>1</v>
      </c>
      <c r="F373" t="s">
        <v>905</v>
      </c>
      <c r="G373" t="s">
        <v>910</v>
      </c>
      <c r="H373" s="55" t="s">
        <v>344</v>
      </c>
      <c r="I373">
        <v>1</v>
      </c>
      <c r="J373">
        <f>COUNTIF(__XbrlMatch!B:B,__TC_Taxonomy_Core!A373)</f>
        <v>0</v>
      </c>
      <c r="K373" t="s">
        <v>1701</v>
      </c>
      <c r="L373" t="s">
        <v>1497</v>
      </c>
      <c r="M373">
        <f t="shared" si="5"/>
        <v>1</v>
      </c>
    </row>
    <row r="374" spans="1:13">
      <c r="A374" t="s">
        <v>426</v>
      </c>
      <c r="B374" t="s">
        <v>898</v>
      </c>
      <c r="C374" t="s">
        <v>899</v>
      </c>
      <c r="D374" t="s">
        <v>906</v>
      </c>
      <c r="E374" t="b">
        <v>1</v>
      </c>
      <c r="G374" t="s">
        <v>910</v>
      </c>
      <c r="H374" s="55" t="s">
        <v>344</v>
      </c>
      <c r="I374">
        <v>1</v>
      </c>
      <c r="J374">
        <f>COUNTIF(__XbrlMatch!B:B,__TC_Taxonomy_Core!A374)</f>
        <v>1</v>
      </c>
      <c r="K374" t="s">
        <v>25</v>
      </c>
      <c r="M374">
        <f t="shared" si="5"/>
        <v>0</v>
      </c>
    </row>
    <row r="375" spans="1:13">
      <c r="A375" t="s">
        <v>428</v>
      </c>
      <c r="B375" t="s">
        <v>898</v>
      </c>
      <c r="C375" t="s">
        <v>899</v>
      </c>
      <c r="D375" t="s">
        <v>906</v>
      </c>
      <c r="E375" t="b">
        <v>1</v>
      </c>
      <c r="G375" t="s">
        <v>910</v>
      </c>
      <c r="H375" s="55" t="s">
        <v>344</v>
      </c>
      <c r="I375">
        <v>1</v>
      </c>
      <c r="J375">
        <f>COUNTIF(__XbrlMatch!B:B,__TC_Taxonomy_Core!A375)</f>
        <v>1</v>
      </c>
      <c r="K375" t="s">
        <v>25</v>
      </c>
      <c r="M375">
        <f t="shared" si="5"/>
        <v>0</v>
      </c>
    </row>
    <row r="376" spans="1:13">
      <c r="A376" t="s">
        <v>764</v>
      </c>
      <c r="B376" t="s">
        <v>898</v>
      </c>
      <c r="C376" t="s">
        <v>899</v>
      </c>
      <c r="D376" t="s">
        <v>906</v>
      </c>
      <c r="E376" t="b">
        <v>1</v>
      </c>
      <c r="G376" t="s">
        <v>910</v>
      </c>
      <c r="H376" s="55" t="s">
        <v>344</v>
      </c>
      <c r="I376">
        <v>1</v>
      </c>
      <c r="J376">
        <f>COUNTIF(__XbrlMatch!B:B,__TC_Taxonomy_Core!A376)</f>
        <v>0</v>
      </c>
      <c r="K376" t="s">
        <v>25</v>
      </c>
      <c r="M376">
        <f t="shared" si="5"/>
        <v>1</v>
      </c>
    </row>
    <row r="377" spans="1:13">
      <c r="A377" t="s">
        <v>497</v>
      </c>
      <c r="B377" t="s">
        <v>901</v>
      </c>
      <c r="C377" t="s">
        <v>899</v>
      </c>
      <c r="D377" t="s">
        <v>906</v>
      </c>
      <c r="E377" t="b">
        <v>1</v>
      </c>
      <c r="G377" t="s">
        <v>910</v>
      </c>
      <c r="H377" s="55" t="s">
        <v>344</v>
      </c>
      <c r="I377">
        <v>0</v>
      </c>
      <c r="J377">
        <f>COUNTIF(__XbrlMatch!B:B,__TC_Taxonomy_Core!A377)</f>
        <v>0</v>
      </c>
      <c r="K377" t="s">
        <v>1558</v>
      </c>
      <c r="L377" t="s">
        <v>1485</v>
      </c>
      <c r="M377">
        <f t="shared" si="5"/>
        <v>0</v>
      </c>
    </row>
    <row r="378" spans="1:13">
      <c r="A378" t="s">
        <v>765</v>
      </c>
      <c r="B378" t="s">
        <v>904</v>
      </c>
      <c r="C378" t="s">
        <v>899</v>
      </c>
      <c r="D378" t="s">
        <v>906</v>
      </c>
      <c r="E378" t="b">
        <v>1</v>
      </c>
      <c r="G378" t="s">
        <v>910</v>
      </c>
      <c r="H378" s="55" t="s">
        <v>344</v>
      </c>
      <c r="I378">
        <v>1</v>
      </c>
      <c r="J378">
        <f>COUNTIF(__XbrlMatch!B:B,__TC_Taxonomy_Core!A378)</f>
        <v>0</v>
      </c>
      <c r="K378" t="s">
        <v>25</v>
      </c>
      <c r="M378">
        <f t="shared" si="5"/>
        <v>1</v>
      </c>
    </row>
    <row r="379" spans="1:13">
      <c r="A379" t="s">
        <v>766</v>
      </c>
      <c r="B379" t="s">
        <v>901</v>
      </c>
      <c r="C379" t="s">
        <v>899</v>
      </c>
      <c r="D379" t="s">
        <v>906</v>
      </c>
      <c r="E379" t="b">
        <v>1</v>
      </c>
      <c r="G379" t="s">
        <v>910</v>
      </c>
      <c r="H379" s="55" t="s">
        <v>344</v>
      </c>
      <c r="I379">
        <v>1</v>
      </c>
      <c r="J379">
        <f>COUNTIF(__XbrlMatch!B:B,__TC_Taxonomy_Core!A379)</f>
        <v>0</v>
      </c>
      <c r="K379" t="s">
        <v>25</v>
      </c>
      <c r="M379">
        <f t="shared" si="5"/>
        <v>1</v>
      </c>
    </row>
    <row r="380" spans="1:13">
      <c r="A380" t="s">
        <v>767</v>
      </c>
      <c r="B380" t="s">
        <v>898</v>
      </c>
      <c r="C380" t="s">
        <v>899</v>
      </c>
      <c r="E380" t="b">
        <v>1</v>
      </c>
      <c r="G380" t="s">
        <v>910</v>
      </c>
      <c r="H380" s="55" t="s">
        <v>344</v>
      </c>
      <c r="I380">
        <v>1</v>
      </c>
      <c r="J380">
        <f>COUNTIF(__XbrlMatch!B:B,__TC_Taxonomy_Core!A380)</f>
        <v>0</v>
      </c>
      <c r="K380" t="s">
        <v>25</v>
      </c>
      <c r="M380">
        <f t="shared" si="5"/>
        <v>1</v>
      </c>
    </row>
    <row r="381" spans="1:13">
      <c r="A381" t="s">
        <v>388</v>
      </c>
      <c r="B381" t="s">
        <v>898</v>
      </c>
      <c r="C381" t="s">
        <v>899</v>
      </c>
      <c r="D381" t="s">
        <v>906</v>
      </c>
      <c r="E381" t="b">
        <v>1</v>
      </c>
      <c r="G381" t="s">
        <v>910</v>
      </c>
      <c r="H381" s="55" t="s">
        <v>344</v>
      </c>
      <c r="I381">
        <v>0</v>
      </c>
      <c r="J381">
        <f>COUNTIF(__XbrlMatch!B:B,__TC_Taxonomy_Core!A381)</f>
        <v>0</v>
      </c>
      <c r="K381" t="s">
        <v>1721</v>
      </c>
      <c r="L381" t="s">
        <v>1485</v>
      </c>
      <c r="M381">
        <f t="shared" si="5"/>
        <v>0</v>
      </c>
    </row>
    <row r="382" spans="1:13">
      <c r="A382" t="s">
        <v>768</v>
      </c>
      <c r="B382" t="s">
        <v>898</v>
      </c>
      <c r="C382" t="s">
        <v>899</v>
      </c>
      <c r="D382" t="s">
        <v>906</v>
      </c>
      <c r="E382" t="b">
        <v>1</v>
      </c>
      <c r="G382" t="s">
        <v>910</v>
      </c>
      <c r="H382" s="55" t="s">
        <v>344</v>
      </c>
      <c r="I382">
        <v>1</v>
      </c>
      <c r="J382">
        <f>COUNTIF(__XbrlMatch!B:B,__TC_Taxonomy_Core!A382)</f>
        <v>0</v>
      </c>
      <c r="K382" t="s">
        <v>25</v>
      </c>
      <c r="M382">
        <f t="shared" si="5"/>
        <v>1</v>
      </c>
    </row>
    <row r="383" spans="1:13">
      <c r="A383" t="s">
        <v>769</v>
      </c>
      <c r="B383" t="s">
        <v>898</v>
      </c>
      <c r="C383" t="s">
        <v>899</v>
      </c>
      <c r="D383" t="s">
        <v>906</v>
      </c>
      <c r="E383" t="b">
        <v>1</v>
      </c>
      <c r="G383" t="s">
        <v>910</v>
      </c>
      <c r="H383" s="55" t="s">
        <v>344</v>
      </c>
      <c r="I383">
        <v>1</v>
      </c>
      <c r="J383">
        <f>COUNTIF(__XbrlMatch!B:B,__TC_Taxonomy_Core!A383)</f>
        <v>0</v>
      </c>
      <c r="K383" t="s">
        <v>25</v>
      </c>
      <c r="M383">
        <f t="shared" si="5"/>
        <v>1</v>
      </c>
    </row>
    <row r="384" spans="1:13">
      <c r="A384" t="s">
        <v>770</v>
      </c>
      <c r="B384" t="s">
        <v>898</v>
      </c>
      <c r="C384" t="s">
        <v>899</v>
      </c>
      <c r="E384" t="b">
        <v>1</v>
      </c>
      <c r="G384" t="s">
        <v>910</v>
      </c>
      <c r="H384" s="55" t="s">
        <v>344</v>
      </c>
      <c r="I384">
        <v>1</v>
      </c>
      <c r="J384">
        <f>COUNTIF(__XbrlMatch!B:B,__TC_Taxonomy_Core!A384)</f>
        <v>0</v>
      </c>
      <c r="K384" t="s">
        <v>25</v>
      </c>
      <c r="M384">
        <f t="shared" si="5"/>
        <v>1</v>
      </c>
    </row>
    <row r="385" spans="1:13">
      <c r="A385" t="s">
        <v>771</v>
      </c>
      <c r="B385" t="s">
        <v>898</v>
      </c>
      <c r="C385" t="s">
        <v>899</v>
      </c>
      <c r="E385" t="b">
        <v>1</v>
      </c>
      <c r="G385" t="s">
        <v>910</v>
      </c>
      <c r="H385" s="55" t="s">
        <v>344</v>
      </c>
      <c r="I385">
        <v>1</v>
      </c>
      <c r="J385">
        <f>COUNTIF(__XbrlMatch!B:B,__TC_Taxonomy_Core!A385)</f>
        <v>0</v>
      </c>
      <c r="K385" t="s">
        <v>25</v>
      </c>
      <c r="M385">
        <f t="shared" ref="M385:M448" si="6">I385-J385</f>
        <v>1</v>
      </c>
    </row>
    <row r="386" spans="1:13">
      <c r="A386" t="s">
        <v>772</v>
      </c>
      <c r="B386" t="s">
        <v>898</v>
      </c>
      <c r="C386" t="s">
        <v>899</v>
      </c>
      <c r="E386" t="b">
        <v>1</v>
      </c>
      <c r="G386" t="s">
        <v>910</v>
      </c>
      <c r="H386" s="55" t="s">
        <v>344</v>
      </c>
      <c r="I386">
        <v>1</v>
      </c>
      <c r="J386">
        <f>COUNTIF(__XbrlMatch!B:B,__TC_Taxonomy_Core!A386)</f>
        <v>0</v>
      </c>
      <c r="K386" t="s">
        <v>25</v>
      </c>
      <c r="M386">
        <f t="shared" si="6"/>
        <v>1</v>
      </c>
    </row>
    <row r="387" spans="1:13">
      <c r="A387" t="s">
        <v>773</v>
      </c>
      <c r="B387" t="s">
        <v>898</v>
      </c>
      <c r="C387" t="s">
        <v>899</v>
      </c>
      <c r="E387" t="b">
        <v>1</v>
      </c>
      <c r="G387" t="s">
        <v>910</v>
      </c>
      <c r="H387" s="55" t="s">
        <v>344</v>
      </c>
      <c r="I387">
        <v>1</v>
      </c>
      <c r="J387">
        <f>COUNTIF(__XbrlMatch!B:B,__TC_Taxonomy_Core!A387)</f>
        <v>0</v>
      </c>
      <c r="K387" t="s">
        <v>25</v>
      </c>
      <c r="M387">
        <f t="shared" si="6"/>
        <v>1</v>
      </c>
    </row>
    <row r="388" spans="1:13">
      <c r="A388" t="s">
        <v>774</v>
      </c>
      <c r="B388" t="s">
        <v>898</v>
      </c>
      <c r="C388" t="s">
        <v>899</v>
      </c>
      <c r="D388" t="s">
        <v>906</v>
      </c>
      <c r="E388" t="b">
        <v>1</v>
      </c>
      <c r="G388" t="s">
        <v>910</v>
      </c>
      <c r="H388" s="55" t="s">
        <v>344</v>
      </c>
      <c r="I388">
        <v>1</v>
      </c>
      <c r="J388">
        <f>COUNTIF(__XbrlMatch!B:B,__TC_Taxonomy_Core!A388)</f>
        <v>0</v>
      </c>
      <c r="K388" t="s">
        <v>25</v>
      </c>
      <c r="M388">
        <f t="shared" si="6"/>
        <v>1</v>
      </c>
    </row>
    <row r="389" spans="1:13">
      <c r="A389" t="s">
        <v>775</v>
      </c>
      <c r="B389" t="s">
        <v>898</v>
      </c>
      <c r="C389" t="s">
        <v>899</v>
      </c>
      <c r="D389" t="s">
        <v>906</v>
      </c>
      <c r="E389" t="b">
        <v>1</v>
      </c>
      <c r="G389" t="s">
        <v>910</v>
      </c>
      <c r="H389" s="55" t="s">
        <v>344</v>
      </c>
      <c r="I389">
        <v>1</v>
      </c>
      <c r="J389">
        <f>COUNTIF(__XbrlMatch!B:B,__TC_Taxonomy_Core!A389)</f>
        <v>0</v>
      </c>
      <c r="K389" t="s">
        <v>25</v>
      </c>
      <c r="M389">
        <f t="shared" si="6"/>
        <v>1</v>
      </c>
    </row>
    <row r="390" spans="1:13">
      <c r="A390" t="s">
        <v>776</v>
      </c>
      <c r="B390" t="s">
        <v>898</v>
      </c>
      <c r="C390" t="s">
        <v>899</v>
      </c>
      <c r="D390" t="s">
        <v>906</v>
      </c>
      <c r="E390" t="b">
        <v>1</v>
      </c>
      <c r="G390" t="s">
        <v>910</v>
      </c>
      <c r="H390" s="55" t="s">
        <v>344</v>
      </c>
      <c r="I390">
        <v>1</v>
      </c>
      <c r="J390">
        <f>COUNTIF(__XbrlMatch!B:B,__TC_Taxonomy_Core!A390)</f>
        <v>0</v>
      </c>
      <c r="K390" t="s">
        <v>25</v>
      </c>
      <c r="M390">
        <f t="shared" si="6"/>
        <v>1</v>
      </c>
    </row>
    <row r="391" spans="1:13">
      <c r="A391" t="s">
        <v>777</v>
      </c>
      <c r="B391" t="s">
        <v>898</v>
      </c>
      <c r="C391" t="s">
        <v>899</v>
      </c>
      <c r="D391" t="s">
        <v>906</v>
      </c>
      <c r="E391" t="b">
        <v>1</v>
      </c>
      <c r="G391" t="s">
        <v>910</v>
      </c>
      <c r="H391" s="55" t="s">
        <v>344</v>
      </c>
      <c r="I391">
        <v>1</v>
      </c>
      <c r="J391">
        <f>COUNTIF(__XbrlMatch!B:B,__TC_Taxonomy_Core!A391)</f>
        <v>0</v>
      </c>
      <c r="K391" t="s">
        <v>25</v>
      </c>
      <c r="M391">
        <f t="shared" si="6"/>
        <v>1</v>
      </c>
    </row>
    <row r="392" spans="1:13">
      <c r="A392" t="s">
        <v>778</v>
      </c>
      <c r="B392" t="s">
        <v>898</v>
      </c>
      <c r="C392" t="s">
        <v>899</v>
      </c>
      <c r="E392" t="b">
        <v>1</v>
      </c>
      <c r="G392" t="s">
        <v>910</v>
      </c>
      <c r="H392" s="55" t="s">
        <v>344</v>
      </c>
      <c r="I392">
        <v>1</v>
      </c>
      <c r="J392">
        <f>COUNTIF(__XbrlMatch!B:B,__TC_Taxonomy_Core!A392)</f>
        <v>0</v>
      </c>
      <c r="K392" t="s">
        <v>25</v>
      </c>
      <c r="M392">
        <f t="shared" si="6"/>
        <v>1</v>
      </c>
    </row>
    <row r="393" spans="1:13">
      <c r="A393" t="s">
        <v>779</v>
      </c>
      <c r="B393" t="s">
        <v>898</v>
      </c>
      <c r="C393" t="s">
        <v>899</v>
      </c>
      <c r="D393" t="s">
        <v>906</v>
      </c>
      <c r="E393" t="b">
        <v>1</v>
      </c>
      <c r="G393" t="s">
        <v>910</v>
      </c>
      <c r="H393" s="55" t="s">
        <v>344</v>
      </c>
      <c r="I393">
        <v>1</v>
      </c>
      <c r="J393">
        <f>COUNTIF(__XbrlMatch!B:B,__TC_Taxonomy_Core!A393)</f>
        <v>0</v>
      </c>
      <c r="K393" t="s">
        <v>25</v>
      </c>
      <c r="M393">
        <f t="shared" si="6"/>
        <v>1</v>
      </c>
    </row>
    <row r="394" spans="1:13">
      <c r="A394" t="s">
        <v>780</v>
      </c>
      <c r="B394" t="s">
        <v>898</v>
      </c>
      <c r="C394" t="s">
        <v>899</v>
      </c>
      <c r="D394" t="s">
        <v>906</v>
      </c>
      <c r="E394" t="b">
        <v>1</v>
      </c>
      <c r="G394" t="s">
        <v>910</v>
      </c>
      <c r="H394" s="55" t="s">
        <v>344</v>
      </c>
      <c r="I394">
        <v>1</v>
      </c>
      <c r="J394">
        <f>COUNTIF(__XbrlMatch!B:B,__TC_Taxonomy_Core!A394)</f>
        <v>0</v>
      </c>
      <c r="K394" t="s">
        <v>25</v>
      </c>
      <c r="M394">
        <f t="shared" si="6"/>
        <v>1</v>
      </c>
    </row>
    <row r="395" spans="1:13">
      <c r="A395" t="s">
        <v>781</v>
      </c>
      <c r="B395" t="s">
        <v>908</v>
      </c>
      <c r="C395" t="s">
        <v>899</v>
      </c>
      <c r="D395" t="s">
        <v>906</v>
      </c>
      <c r="E395" t="b">
        <v>1</v>
      </c>
      <c r="G395" t="s">
        <v>910</v>
      </c>
      <c r="H395" s="55" t="s">
        <v>344</v>
      </c>
      <c r="I395">
        <v>1</v>
      </c>
      <c r="J395">
        <f>COUNTIF(__XbrlMatch!B:B,__TC_Taxonomy_Core!A395)</f>
        <v>0</v>
      </c>
      <c r="K395" t="s">
        <v>25</v>
      </c>
      <c r="M395">
        <f t="shared" si="6"/>
        <v>1</v>
      </c>
    </row>
    <row r="396" spans="1:13">
      <c r="A396" t="s">
        <v>782</v>
      </c>
      <c r="B396" t="s">
        <v>898</v>
      </c>
      <c r="C396" t="s">
        <v>899</v>
      </c>
      <c r="D396" t="s">
        <v>906</v>
      </c>
      <c r="E396" t="b">
        <v>1</v>
      </c>
      <c r="G396" t="s">
        <v>910</v>
      </c>
      <c r="H396" s="55" t="s">
        <v>344</v>
      </c>
      <c r="I396">
        <v>1</v>
      </c>
      <c r="J396">
        <f>COUNTIF(__XbrlMatch!B:B,__TC_Taxonomy_Core!A396)</f>
        <v>0</v>
      </c>
      <c r="K396" t="s">
        <v>25</v>
      </c>
      <c r="M396">
        <f t="shared" si="6"/>
        <v>1</v>
      </c>
    </row>
    <row r="397" spans="1:13">
      <c r="A397" t="s">
        <v>783</v>
      </c>
      <c r="B397" t="s">
        <v>898</v>
      </c>
      <c r="C397" t="s">
        <v>899</v>
      </c>
      <c r="D397" t="s">
        <v>906</v>
      </c>
      <c r="E397" t="b">
        <v>1</v>
      </c>
      <c r="G397" t="s">
        <v>911</v>
      </c>
      <c r="H397" t="s">
        <v>345</v>
      </c>
      <c r="I397">
        <v>1</v>
      </c>
      <c r="J397">
        <f>COUNTIF(__XbrlMatch!B:B,__TC_Taxonomy_Core!A397)</f>
        <v>0</v>
      </c>
      <c r="K397" t="s">
        <v>25</v>
      </c>
      <c r="M397">
        <f t="shared" si="6"/>
        <v>1</v>
      </c>
    </row>
    <row r="398" spans="1:13">
      <c r="A398" t="s">
        <v>784</v>
      </c>
      <c r="B398" t="s">
        <v>898</v>
      </c>
      <c r="C398" t="s">
        <v>899</v>
      </c>
      <c r="D398" t="s">
        <v>906</v>
      </c>
      <c r="E398" t="b">
        <v>1</v>
      </c>
      <c r="G398" t="s">
        <v>911</v>
      </c>
      <c r="H398" t="s">
        <v>345</v>
      </c>
      <c r="I398">
        <v>1</v>
      </c>
      <c r="J398">
        <f>COUNTIF(__XbrlMatch!B:B,__TC_Taxonomy_Core!A398)</f>
        <v>0</v>
      </c>
      <c r="K398" t="s">
        <v>25</v>
      </c>
      <c r="M398">
        <f t="shared" si="6"/>
        <v>1</v>
      </c>
    </row>
    <row r="399" spans="1:13">
      <c r="A399" t="s">
        <v>489</v>
      </c>
      <c r="B399" t="s">
        <v>901</v>
      </c>
      <c r="C399" t="s">
        <v>899</v>
      </c>
      <c r="D399" t="s">
        <v>906</v>
      </c>
      <c r="E399" t="b">
        <v>1</v>
      </c>
      <c r="G399" t="s">
        <v>910</v>
      </c>
      <c r="H399" s="55" t="s">
        <v>344</v>
      </c>
      <c r="I399">
        <v>0</v>
      </c>
      <c r="J399">
        <f>COUNTIF(__XbrlMatch!B:B,__TC_Taxonomy_Core!A399)</f>
        <v>0</v>
      </c>
      <c r="K399" t="s">
        <v>1537</v>
      </c>
      <c r="L399" t="s">
        <v>1485</v>
      </c>
      <c r="M399">
        <f t="shared" si="6"/>
        <v>0</v>
      </c>
    </row>
    <row r="400" spans="1:13">
      <c r="A400" t="s">
        <v>785</v>
      </c>
      <c r="B400" t="s">
        <v>898</v>
      </c>
      <c r="C400" t="s">
        <v>899</v>
      </c>
      <c r="D400" t="s">
        <v>906</v>
      </c>
      <c r="E400" t="b">
        <v>1</v>
      </c>
      <c r="G400" t="s">
        <v>910</v>
      </c>
      <c r="H400" s="55" t="s">
        <v>344</v>
      </c>
      <c r="I400">
        <v>1</v>
      </c>
      <c r="J400">
        <f>COUNTIF(__XbrlMatch!B:B,__TC_Taxonomy_Core!A400)</f>
        <v>0</v>
      </c>
      <c r="K400" t="s">
        <v>25</v>
      </c>
      <c r="M400">
        <f t="shared" si="6"/>
        <v>1</v>
      </c>
    </row>
    <row r="401" spans="1:13">
      <c r="A401" t="s">
        <v>786</v>
      </c>
      <c r="B401" t="s">
        <v>898</v>
      </c>
      <c r="C401" t="s">
        <v>899</v>
      </c>
      <c r="D401" t="s">
        <v>906</v>
      </c>
      <c r="E401" t="b">
        <v>1</v>
      </c>
      <c r="G401" t="s">
        <v>910</v>
      </c>
      <c r="H401" s="55" t="s">
        <v>344</v>
      </c>
      <c r="I401">
        <v>1</v>
      </c>
      <c r="J401">
        <f>COUNTIF(__XbrlMatch!B:B,__TC_Taxonomy_Core!A401)</f>
        <v>0</v>
      </c>
      <c r="K401" t="s">
        <v>25</v>
      </c>
      <c r="M401">
        <f t="shared" si="6"/>
        <v>1</v>
      </c>
    </row>
    <row r="402" spans="1:13">
      <c r="A402" t="s">
        <v>787</v>
      </c>
      <c r="B402" t="s">
        <v>898</v>
      </c>
      <c r="C402" t="s">
        <v>899</v>
      </c>
      <c r="D402" t="s">
        <v>906</v>
      </c>
      <c r="E402" t="b">
        <v>1</v>
      </c>
      <c r="G402" t="s">
        <v>910</v>
      </c>
      <c r="H402" s="55" t="s">
        <v>344</v>
      </c>
      <c r="I402">
        <v>1</v>
      </c>
      <c r="J402">
        <f>COUNTIF(__XbrlMatch!B:B,__TC_Taxonomy_Core!A402)</f>
        <v>0</v>
      </c>
      <c r="K402" t="s">
        <v>25</v>
      </c>
      <c r="M402">
        <f t="shared" si="6"/>
        <v>1</v>
      </c>
    </row>
    <row r="403" spans="1:13">
      <c r="A403" t="s">
        <v>788</v>
      </c>
      <c r="B403" t="s">
        <v>898</v>
      </c>
      <c r="C403" t="s">
        <v>899</v>
      </c>
      <c r="D403" t="s">
        <v>906</v>
      </c>
      <c r="E403" t="b">
        <v>1</v>
      </c>
      <c r="G403" t="s">
        <v>910</v>
      </c>
      <c r="H403" s="55" t="s">
        <v>344</v>
      </c>
      <c r="I403">
        <v>1</v>
      </c>
      <c r="J403">
        <f>COUNTIF(__XbrlMatch!B:B,__TC_Taxonomy_Core!A403)</f>
        <v>0</v>
      </c>
      <c r="K403" t="s">
        <v>25</v>
      </c>
      <c r="M403">
        <f t="shared" si="6"/>
        <v>1</v>
      </c>
    </row>
    <row r="404" spans="1:13">
      <c r="A404" t="s">
        <v>789</v>
      </c>
      <c r="B404" t="s">
        <v>898</v>
      </c>
      <c r="C404" t="s">
        <v>899</v>
      </c>
      <c r="D404" t="s">
        <v>906</v>
      </c>
      <c r="E404" t="b">
        <v>1</v>
      </c>
      <c r="G404" t="s">
        <v>910</v>
      </c>
      <c r="H404" s="55" t="s">
        <v>344</v>
      </c>
      <c r="I404">
        <v>1</v>
      </c>
      <c r="J404">
        <f>COUNTIF(__XbrlMatch!B:B,__TC_Taxonomy_Core!A404)</f>
        <v>0</v>
      </c>
      <c r="K404" t="s">
        <v>25</v>
      </c>
      <c r="M404">
        <f t="shared" si="6"/>
        <v>1</v>
      </c>
    </row>
    <row r="405" spans="1:13">
      <c r="A405" t="s">
        <v>790</v>
      </c>
      <c r="B405" t="s">
        <v>898</v>
      </c>
      <c r="C405" t="s">
        <v>899</v>
      </c>
      <c r="D405" t="s">
        <v>906</v>
      </c>
      <c r="E405" t="b">
        <v>1</v>
      </c>
      <c r="G405" t="s">
        <v>910</v>
      </c>
      <c r="H405" s="55" t="s">
        <v>344</v>
      </c>
      <c r="I405">
        <v>1</v>
      </c>
      <c r="J405">
        <f>COUNTIF(__XbrlMatch!B:B,__TC_Taxonomy_Core!A405)</f>
        <v>0</v>
      </c>
      <c r="K405" t="s">
        <v>25</v>
      </c>
      <c r="M405">
        <f t="shared" si="6"/>
        <v>1</v>
      </c>
    </row>
    <row r="406" spans="1:13">
      <c r="A406" t="s">
        <v>791</v>
      </c>
      <c r="B406" t="s">
        <v>898</v>
      </c>
      <c r="C406" t="s">
        <v>899</v>
      </c>
      <c r="D406" t="s">
        <v>906</v>
      </c>
      <c r="E406" t="b">
        <v>1</v>
      </c>
      <c r="G406" t="s">
        <v>910</v>
      </c>
      <c r="H406" s="55" t="s">
        <v>344</v>
      </c>
      <c r="I406">
        <v>1</v>
      </c>
      <c r="J406">
        <f>COUNTIF(__XbrlMatch!B:B,__TC_Taxonomy_Core!A406)</f>
        <v>0</v>
      </c>
      <c r="K406" t="s">
        <v>25</v>
      </c>
      <c r="M406">
        <f t="shared" si="6"/>
        <v>1</v>
      </c>
    </row>
    <row r="407" spans="1:13">
      <c r="A407" t="s">
        <v>792</v>
      </c>
      <c r="B407" t="s">
        <v>898</v>
      </c>
      <c r="C407" t="s">
        <v>899</v>
      </c>
      <c r="D407" t="s">
        <v>906</v>
      </c>
      <c r="E407" t="b">
        <v>1</v>
      </c>
      <c r="G407" t="s">
        <v>910</v>
      </c>
      <c r="H407" s="55" t="s">
        <v>344</v>
      </c>
      <c r="I407">
        <v>1</v>
      </c>
      <c r="J407">
        <f>COUNTIF(__XbrlMatch!B:B,__TC_Taxonomy_Core!A407)</f>
        <v>0</v>
      </c>
      <c r="K407" t="s">
        <v>25</v>
      </c>
      <c r="M407">
        <f t="shared" si="6"/>
        <v>1</v>
      </c>
    </row>
    <row r="408" spans="1:13">
      <c r="A408" t="s">
        <v>793</v>
      </c>
      <c r="B408" t="s">
        <v>898</v>
      </c>
      <c r="C408" t="s">
        <v>899</v>
      </c>
      <c r="D408" t="s">
        <v>906</v>
      </c>
      <c r="E408" t="b">
        <v>1</v>
      </c>
      <c r="G408" t="s">
        <v>910</v>
      </c>
      <c r="H408" s="55" t="s">
        <v>344</v>
      </c>
      <c r="I408">
        <v>1</v>
      </c>
      <c r="J408">
        <f>COUNTIF(__XbrlMatch!B:B,__TC_Taxonomy_Core!A408)</f>
        <v>0</v>
      </c>
      <c r="K408" t="s">
        <v>25</v>
      </c>
      <c r="M408">
        <f t="shared" si="6"/>
        <v>1</v>
      </c>
    </row>
    <row r="409" spans="1:13">
      <c r="A409" t="s">
        <v>794</v>
      </c>
      <c r="B409" t="s">
        <v>898</v>
      </c>
      <c r="C409" t="s">
        <v>899</v>
      </c>
      <c r="D409" t="s">
        <v>906</v>
      </c>
      <c r="E409" t="b">
        <v>1</v>
      </c>
      <c r="F409" t="s">
        <v>905</v>
      </c>
      <c r="G409" t="s">
        <v>910</v>
      </c>
      <c r="H409" s="55" t="s">
        <v>344</v>
      </c>
      <c r="I409">
        <v>1</v>
      </c>
      <c r="J409">
        <f>COUNTIF(__XbrlMatch!B:B,__TC_Taxonomy_Core!A409)</f>
        <v>0</v>
      </c>
      <c r="K409" t="s">
        <v>25</v>
      </c>
      <c r="M409">
        <f t="shared" si="6"/>
        <v>1</v>
      </c>
    </row>
    <row r="410" spans="1:13">
      <c r="A410" t="s">
        <v>795</v>
      </c>
      <c r="B410" t="s">
        <v>898</v>
      </c>
      <c r="C410" t="s">
        <v>899</v>
      </c>
      <c r="D410" t="s">
        <v>906</v>
      </c>
      <c r="E410" t="b">
        <v>1</v>
      </c>
      <c r="G410" t="s">
        <v>910</v>
      </c>
      <c r="H410" s="55" t="s">
        <v>344</v>
      </c>
      <c r="I410">
        <v>1</v>
      </c>
      <c r="J410">
        <f>COUNTIF(__XbrlMatch!B:B,__TC_Taxonomy_Core!A410)</f>
        <v>0</v>
      </c>
      <c r="K410" t="s">
        <v>25</v>
      </c>
      <c r="M410">
        <f t="shared" si="6"/>
        <v>1</v>
      </c>
    </row>
    <row r="411" spans="1:13">
      <c r="A411" t="s">
        <v>796</v>
      </c>
      <c r="B411" t="s">
        <v>898</v>
      </c>
      <c r="C411" t="s">
        <v>899</v>
      </c>
      <c r="D411" t="s">
        <v>906</v>
      </c>
      <c r="E411" t="b">
        <v>1</v>
      </c>
      <c r="G411" t="s">
        <v>910</v>
      </c>
      <c r="H411" s="55" t="s">
        <v>344</v>
      </c>
      <c r="I411">
        <v>1</v>
      </c>
      <c r="J411">
        <f>COUNTIF(__XbrlMatch!B:B,__TC_Taxonomy_Core!A411)</f>
        <v>0</v>
      </c>
      <c r="K411" t="s">
        <v>25</v>
      </c>
      <c r="M411">
        <f t="shared" si="6"/>
        <v>1</v>
      </c>
    </row>
    <row r="412" spans="1:13">
      <c r="A412" t="s">
        <v>797</v>
      </c>
      <c r="B412" t="s">
        <v>898</v>
      </c>
      <c r="C412" t="s">
        <v>899</v>
      </c>
      <c r="D412" t="s">
        <v>906</v>
      </c>
      <c r="E412" t="b">
        <v>1</v>
      </c>
      <c r="F412" t="s">
        <v>905</v>
      </c>
      <c r="G412" t="s">
        <v>910</v>
      </c>
      <c r="H412" s="55" t="s">
        <v>344</v>
      </c>
      <c r="I412">
        <v>1</v>
      </c>
      <c r="J412">
        <f>COUNTIF(__XbrlMatch!B:B,__TC_Taxonomy_Core!A412)</f>
        <v>0</v>
      </c>
      <c r="K412" t="s">
        <v>25</v>
      </c>
      <c r="M412">
        <f t="shared" si="6"/>
        <v>1</v>
      </c>
    </row>
    <row r="413" spans="1:13">
      <c r="A413" t="s">
        <v>798</v>
      </c>
      <c r="B413" t="s">
        <v>898</v>
      </c>
      <c r="C413" t="s">
        <v>899</v>
      </c>
      <c r="D413" t="s">
        <v>906</v>
      </c>
      <c r="E413" t="b">
        <v>1</v>
      </c>
      <c r="G413" t="s">
        <v>910</v>
      </c>
      <c r="H413" s="55" t="s">
        <v>344</v>
      </c>
      <c r="I413">
        <v>1</v>
      </c>
      <c r="J413">
        <f>COUNTIF(__XbrlMatch!B:B,__TC_Taxonomy_Core!A413)</f>
        <v>0</v>
      </c>
      <c r="K413" t="s">
        <v>25</v>
      </c>
      <c r="M413">
        <f t="shared" si="6"/>
        <v>1</v>
      </c>
    </row>
    <row r="414" spans="1:13">
      <c r="A414" t="s">
        <v>799</v>
      </c>
      <c r="B414" t="s">
        <v>898</v>
      </c>
      <c r="C414" t="s">
        <v>899</v>
      </c>
      <c r="D414" t="s">
        <v>906</v>
      </c>
      <c r="E414" t="b">
        <v>1</v>
      </c>
      <c r="G414" t="s">
        <v>910</v>
      </c>
      <c r="H414" s="55" t="s">
        <v>344</v>
      </c>
      <c r="I414">
        <v>1</v>
      </c>
      <c r="J414">
        <f>COUNTIF(__XbrlMatch!B:B,__TC_Taxonomy_Core!A414)</f>
        <v>0</v>
      </c>
      <c r="K414" t="s">
        <v>25</v>
      </c>
      <c r="M414">
        <f t="shared" si="6"/>
        <v>1</v>
      </c>
    </row>
    <row r="415" spans="1:13">
      <c r="A415" t="s">
        <v>800</v>
      </c>
      <c r="B415" t="s">
        <v>898</v>
      </c>
      <c r="C415" t="s">
        <v>899</v>
      </c>
      <c r="D415" t="s">
        <v>906</v>
      </c>
      <c r="E415" t="b">
        <v>1</v>
      </c>
      <c r="G415" t="s">
        <v>910</v>
      </c>
      <c r="H415" s="55" t="s">
        <v>344</v>
      </c>
      <c r="I415">
        <v>1</v>
      </c>
      <c r="J415">
        <f>COUNTIF(__XbrlMatch!B:B,__TC_Taxonomy_Core!A415)</f>
        <v>0</v>
      </c>
      <c r="K415" t="s">
        <v>25</v>
      </c>
      <c r="M415">
        <f t="shared" si="6"/>
        <v>1</v>
      </c>
    </row>
    <row r="416" spans="1:13">
      <c r="A416" t="s">
        <v>801</v>
      </c>
      <c r="B416" t="s">
        <v>898</v>
      </c>
      <c r="C416" t="s">
        <v>899</v>
      </c>
      <c r="D416" t="s">
        <v>906</v>
      </c>
      <c r="E416" t="b">
        <v>1</v>
      </c>
      <c r="F416" t="s">
        <v>905</v>
      </c>
      <c r="G416" t="s">
        <v>910</v>
      </c>
      <c r="H416" s="55" t="s">
        <v>344</v>
      </c>
      <c r="I416">
        <v>1</v>
      </c>
      <c r="J416">
        <f>COUNTIF(__XbrlMatch!B:B,__TC_Taxonomy_Core!A416)</f>
        <v>0</v>
      </c>
      <c r="K416" t="s">
        <v>25</v>
      </c>
      <c r="M416">
        <f t="shared" si="6"/>
        <v>1</v>
      </c>
    </row>
    <row r="417" spans="1:13">
      <c r="A417" t="s">
        <v>802</v>
      </c>
      <c r="B417" t="s">
        <v>898</v>
      </c>
      <c r="C417" t="s">
        <v>899</v>
      </c>
      <c r="D417" t="s">
        <v>906</v>
      </c>
      <c r="E417" t="b">
        <v>1</v>
      </c>
      <c r="F417" t="s">
        <v>900</v>
      </c>
      <c r="G417" t="s">
        <v>910</v>
      </c>
      <c r="H417" s="55" t="s">
        <v>344</v>
      </c>
      <c r="I417">
        <v>1</v>
      </c>
      <c r="J417">
        <f>COUNTIF(__XbrlMatch!B:B,__TC_Taxonomy_Core!A417)</f>
        <v>0</v>
      </c>
      <c r="K417" t="s">
        <v>25</v>
      </c>
      <c r="M417">
        <f t="shared" si="6"/>
        <v>1</v>
      </c>
    </row>
    <row r="418" spans="1:13">
      <c r="A418" t="s">
        <v>803</v>
      </c>
      <c r="B418" t="s">
        <v>898</v>
      </c>
      <c r="C418" t="s">
        <v>899</v>
      </c>
      <c r="D418" t="s">
        <v>906</v>
      </c>
      <c r="E418" t="b">
        <v>1</v>
      </c>
      <c r="G418" t="s">
        <v>910</v>
      </c>
      <c r="H418" s="55" t="s">
        <v>344</v>
      </c>
      <c r="I418">
        <v>1</v>
      </c>
      <c r="J418">
        <f>COUNTIF(__XbrlMatch!B:B,__TC_Taxonomy_Core!A418)</f>
        <v>0</v>
      </c>
      <c r="K418" t="s">
        <v>25</v>
      </c>
      <c r="M418">
        <f t="shared" si="6"/>
        <v>1</v>
      </c>
    </row>
    <row r="419" spans="1:13">
      <c r="A419" t="s">
        <v>804</v>
      </c>
      <c r="B419" t="s">
        <v>898</v>
      </c>
      <c r="C419" t="s">
        <v>899</v>
      </c>
      <c r="D419" t="s">
        <v>906</v>
      </c>
      <c r="E419" t="b">
        <v>1</v>
      </c>
      <c r="G419" t="s">
        <v>910</v>
      </c>
      <c r="H419" s="55" t="s">
        <v>344</v>
      </c>
      <c r="I419">
        <v>1</v>
      </c>
      <c r="J419">
        <f>COUNTIF(__XbrlMatch!B:B,__TC_Taxonomy_Core!A419)</f>
        <v>0</v>
      </c>
      <c r="K419" t="s">
        <v>25</v>
      </c>
      <c r="M419">
        <f t="shared" si="6"/>
        <v>1</v>
      </c>
    </row>
    <row r="420" spans="1:13">
      <c r="A420" t="s">
        <v>805</v>
      </c>
      <c r="B420" t="s">
        <v>898</v>
      </c>
      <c r="C420" t="s">
        <v>899</v>
      </c>
      <c r="D420" t="s">
        <v>906</v>
      </c>
      <c r="E420" t="b">
        <v>1</v>
      </c>
      <c r="F420" t="s">
        <v>905</v>
      </c>
      <c r="G420" t="s">
        <v>910</v>
      </c>
      <c r="H420" s="55" t="s">
        <v>344</v>
      </c>
      <c r="I420">
        <v>1</v>
      </c>
      <c r="J420">
        <f>COUNTIF(__XbrlMatch!B:B,__TC_Taxonomy_Core!A420)</f>
        <v>0</v>
      </c>
      <c r="K420" t="s">
        <v>25</v>
      </c>
      <c r="M420">
        <f t="shared" si="6"/>
        <v>1</v>
      </c>
    </row>
    <row r="421" spans="1:13">
      <c r="A421" t="s">
        <v>806</v>
      </c>
      <c r="B421" t="s">
        <v>898</v>
      </c>
      <c r="C421" t="s">
        <v>899</v>
      </c>
      <c r="D421" t="s">
        <v>906</v>
      </c>
      <c r="E421" t="b">
        <v>1</v>
      </c>
      <c r="G421" t="s">
        <v>910</v>
      </c>
      <c r="H421" s="55" t="s">
        <v>344</v>
      </c>
      <c r="I421">
        <v>1</v>
      </c>
      <c r="J421">
        <f>COUNTIF(__XbrlMatch!B:B,__TC_Taxonomy_Core!A421)</f>
        <v>0</v>
      </c>
      <c r="K421" t="s">
        <v>25</v>
      </c>
      <c r="M421">
        <f t="shared" si="6"/>
        <v>1</v>
      </c>
    </row>
    <row r="422" spans="1:13">
      <c r="A422" t="s">
        <v>807</v>
      </c>
      <c r="B422" t="s">
        <v>898</v>
      </c>
      <c r="C422" t="s">
        <v>899</v>
      </c>
      <c r="D422" t="s">
        <v>906</v>
      </c>
      <c r="E422" t="b">
        <v>1</v>
      </c>
      <c r="G422" t="s">
        <v>910</v>
      </c>
      <c r="H422" s="55" t="s">
        <v>344</v>
      </c>
      <c r="I422">
        <v>1</v>
      </c>
      <c r="J422">
        <f>COUNTIF(__XbrlMatch!B:B,__TC_Taxonomy_Core!A422)</f>
        <v>0</v>
      </c>
      <c r="K422" t="s">
        <v>25</v>
      </c>
      <c r="M422">
        <f t="shared" si="6"/>
        <v>1</v>
      </c>
    </row>
    <row r="423" spans="1:13">
      <c r="A423" t="s">
        <v>808</v>
      </c>
      <c r="B423" t="s">
        <v>898</v>
      </c>
      <c r="C423" t="s">
        <v>899</v>
      </c>
      <c r="D423" t="s">
        <v>906</v>
      </c>
      <c r="E423" t="b">
        <v>1</v>
      </c>
      <c r="F423" t="s">
        <v>905</v>
      </c>
      <c r="G423" t="s">
        <v>910</v>
      </c>
      <c r="H423" s="55" t="s">
        <v>344</v>
      </c>
      <c r="I423">
        <v>1</v>
      </c>
      <c r="J423">
        <f>COUNTIF(__XbrlMatch!B:B,__TC_Taxonomy_Core!A423)</f>
        <v>0</v>
      </c>
      <c r="K423" t="s">
        <v>25</v>
      </c>
      <c r="M423">
        <f t="shared" si="6"/>
        <v>1</v>
      </c>
    </row>
    <row r="424" spans="1:13">
      <c r="A424" t="s">
        <v>809</v>
      </c>
      <c r="B424" t="s">
        <v>898</v>
      </c>
      <c r="C424" t="s">
        <v>899</v>
      </c>
      <c r="D424" t="s">
        <v>906</v>
      </c>
      <c r="E424" t="b">
        <v>1</v>
      </c>
      <c r="G424" t="s">
        <v>910</v>
      </c>
      <c r="H424" s="55" t="s">
        <v>344</v>
      </c>
      <c r="I424">
        <v>1</v>
      </c>
      <c r="J424">
        <f>COUNTIF(__XbrlMatch!B:B,__TC_Taxonomy_Core!A424)</f>
        <v>0</v>
      </c>
      <c r="K424" t="s">
        <v>25</v>
      </c>
      <c r="M424">
        <f t="shared" si="6"/>
        <v>1</v>
      </c>
    </row>
    <row r="425" spans="1:13">
      <c r="A425" t="s">
        <v>810</v>
      </c>
      <c r="B425" t="s">
        <v>898</v>
      </c>
      <c r="C425" t="s">
        <v>899</v>
      </c>
      <c r="D425" t="s">
        <v>906</v>
      </c>
      <c r="E425" t="b">
        <v>1</v>
      </c>
      <c r="G425" t="s">
        <v>910</v>
      </c>
      <c r="H425" s="55" t="s">
        <v>344</v>
      </c>
      <c r="I425">
        <v>1</v>
      </c>
      <c r="J425">
        <f>COUNTIF(__XbrlMatch!B:B,__TC_Taxonomy_Core!A425)</f>
        <v>0</v>
      </c>
      <c r="K425" t="s">
        <v>25</v>
      </c>
      <c r="M425">
        <f t="shared" si="6"/>
        <v>1</v>
      </c>
    </row>
    <row r="426" spans="1:13">
      <c r="A426" t="s">
        <v>811</v>
      </c>
      <c r="B426" t="s">
        <v>898</v>
      </c>
      <c r="C426" t="s">
        <v>899</v>
      </c>
      <c r="D426" t="s">
        <v>906</v>
      </c>
      <c r="E426" t="b">
        <v>1</v>
      </c>
      <c r="G426" t="s">
        <v>910</v>
      </c>
      <c r="H426" s="55" t="s">
        <v>344</v>
      </c>
      <c r="I426">
        <v>1</v>
      </c>
      <c r="J426">
        <f>COUNTIF(__XbrlMatch!B:B,__TC_Taxonomy_Core!A426)</f>
        <v>0</v>
      </c>
      <c r="K426" t="s">
        <v>25</v>
      </c>
      <c r="M426">
        <f t="shared" si="6"/>
        <v>1</v>
      </c>
    </row>
    <row r="427" spans="1:13">
      <c r="A427" t="s">
        <v>812</v>
      </c>
      <c r="B427" t="s">
        <v>898</v>
      </c>
      <c r="C427" t="s">
        <v>899</v>
      </c>
      <c r="D427" t="s">
        <v>906</v>
      </c>
      <c r="E427" t="b">
        <v>1</v>
      </c>
      <c r="F427" t="s">
        <v>905</v>
      </c>
      <c r="G427" t="s">
        <v>910</v>
      </c>
      <c r="H427" s="55" t="s">
        <v>344</v>
      </c>
      <c r="I427">
        <v>1</v>
      </c>
      <c r="J427">
        <f>COUNTIF(__XbrlMatch!B:B,__TC_Taxonomy_Core!A427)</f>
        <v>0</v>
      </c>
      <c r="K427" t="s">
        <v>25</v>
      </c>
      <c r="M427">
        <f t="shared" si="6"/>
        <v>1</v>
      </c>
    </row>
    <row r="428" spans="1:13">
      <c r="A428" t="s">
        <v>813</v>
      </c>
      <c r="B428" t="s">
        <v>898</v>
      </c>
      <c r="C428" t="s">
        <v>899</v>
      </c>
      <c r="D428" t="s">
        <v>906</v>
      </c>
      <c r="E428" t="b">
        <v>1</v>
      </c>
      <c r="F428" t="s">
        <v>900</v>
      </c>
      <c r="G428" t="s">
        <v>910</v>
      </c>
      <c r="H428" s="55" t="s">
        <v>344</v>
      </c>
      <c r="I428">
        <v>1</v>
      </c>
      <c r="J428">
        <f>COUNTIF(__XbrlMatch!B:B,__TC_Taxonomy_Core!A428)</f>
        <v>0</v>
      </c>
      <c r="K428" t="s">
        <v>25</v>
      </c>
      <c r="M428">
        <f t="shared" si="6"/>
        <v>1</v>
      </c>
    </row>
    <row r="429" spans="1:13">
      <c r="A429" t="s">
        <v>814</v>
      </c>
      <c r="B429" t="s">
        <v>898</v>
      </c>
      <c r="C429" t="s">
        <v>899</v>
      </c>
      <c r="D429" t="s">
        <v>906</v>
      </c>
      <c r="E429" t="b">
        <v>1</v>
      </c>
      <c r="G429" t="s">
        <v>910</v>
      </c>
      <c r="H429" s="55" t="s">
        <v>344</v>
      </c>
      <c r="I429">
        <v>1</v>
      </c>
      <c r="J429">
        <f>COUNTIF(__XbrlMatch!B:B,__TC_Taxonomy_Core!A429)</f>
        <v>0</v>
      </c>
      <c r="K429" t="s">
        <v>25</v>
      </c>
      <c r="M429">
        <f t="shared" si="6"/>
        <v>1</v>
      </c>
    </row>
    <row r="430" spans="1:13">
      <c r="A430" t="s">
        <v>815</v>
      </c>
      <c r="B430" t="s">
        <v>898</v>
      </c>
      <c r="C430" t="s">
        <v>899</v>
      </c>
      <c r="D430" t="s">
        <v>906</v>
      </c>
      <c r="E430" t="b">
        <v>1</v>
      </c>
      <c r="F430" t="s">
        <v>905</v>
      </c>
      <c r="G430" t="s">
        <v>910</v>
      </c>
      <c r="H430" s="55" t="s">
        <v>344</v>
      </c>
      <c r="I430">
        <v>1</v>
      </c>
      <c r="J430">
        <f>COUNTIF(__XbrlMatch!B:B,__TC_Taxonomy_Core!A430)</f>
        <v>0</v>
      </c>
      <c r="K430" t="s">
        <v>25</v>
      </c>
      <c r="M430">
        <f t="shared" si="6"/>
        <v>1</v>
      </c>
    </row>
    <row r="431" spans="1:13">
      <c r="A431" t="s">
        <v>816</v>
      </c>
      <c r="B431" t="s">
        <v>898</v>
      </c>
      <c r="C431" t="s">
        <v>899</v>
      </c>
      <c r="D431" t="s">
        <v>906</v>
      </c>
      <c r="E431" t="b">
        <v>1</v>
      </c>
      <c r="G431" t="s">
        <v>910</v>
      </c>
      <c r="H431" s="55" t="s">
        <v>344</v>
      </c>
      <c r="I431">
        <v>1</v>
      </c>
      <c r="J431">
        <f>COUNTIF(__XbrlMatch!B:B,__TC_Taxonomy_Core!A431)</f>
        <v>0</v>
      </c>
      <c r="K431" t="s">
        <v>25</v>
      </c>
      <c r="M431">
        <f t="shared" si="6"/>
        <v>1</v>
      </c>
    </row>
    <row r="432" spans="1:13">
      <c r="A432" t="s">
        <v>817</v>
      </c>
      <c r="B432" t="s">
        <v>898</v>
      </c>
      <c r="C432" t="s">
        <v>899</v>
      </c>
      <c r="D432" t="s">
        <v>906</v>
      </c>
      <c r="E432" t="b">
        <v>1</v>
      </c>
      <c r="F432" t="s">
        <v>905</v>
      </c>
      <c r="G432" t="s">
        <v>910</v>
      </c>
      <c r="H432" s="55" t="s">
        <v>344</v>
      </c>
      <c r="I432">
        <v>1</v>
      </c>
      <c r="J432">
        <f>COUNTIF(__XbrlMatch!B:B,__TC_Taxonomy_Core!A432)</f>
        <v>0</v>
      </c>
      <c r="K432" t="s">
        <v>25</v>
      </c>
      <c r="M432">
        <f t="shared" si="6"/>
        <v>1</v>
      </c>
    </row>
    <row r="433" spans="1:13">
      <c r="A433" t="s">
        <v>818</v>
      </c>
      <c r="B433" t="s">
        <v>898</v>
      </c>
      <c r="C433" t="s">
        <v>899</v>
      </c>
      <c r="D433" t="s">
        <v>906</v>
      </c>
      <c r="E433" t="b">
        <v>1</v>
      </c>
      <c r="F433" t="s">
        <v>905</v>
      </c>
      <c r="G433" t="s">
        <v>910</v>
      </c>
      <c r="H433" s="55" t="s">
        <v>344</v>
      </c>
      <c r="I433">
        <v>1</v>
      </c>
      <c r="J433">
        <f>COUNTIF(__XbrlMatch!B:B,__TC_Taxonomy_Core!A433)</f>
        <v>0</v>
      </c>
      <c r="K433" t="s">
        <v>25</v>
      </c>
      <c r="M433">
        <f t="shared" si="6"/>
        <v>1</v>
      </c>
    </row>
    <row r="434" spans="1:13">
      <c r="A434" t="s">
        <v>819</v>
      </c>
      <c r="B434" t="s">
        <v>898</v>
      </c>
      <c r="C434" t="s">
        <v>899</v>
      </c>
      <c r="D434" t="s">
        <v>906</v>
      </c>
      <c r="E434" t="b">
        <v>1</v>
      </c>
      <c r="F434" t="s">
        <v>905</v>
      </c>
      <c r="G434" t="s">
        <v>910</v>
      </c>
      <c r="H434" s="55" t="s">
        <v>344</v>
      </c>
      <c r="I434">
        <v>1</v>
      </c>
      <c r="J434">
        <f>COUNTIF(__XbrlMatch!B:B,__TC_Taxonomy_Core!A434)</f>
        <v>0</v>
      </c>
      <c r="K434" t="s">
        <v>25</v>
      </c>
      <c r="M434">
        <f t="shared" si="6"/>
        <v>1</v>
      </c>
    </row>
    <row r="435" spans="1:13">
      <c r="A435" t="s">
        <v>820</v>
      </c>
      <c r="B435" t="s">
        <v>898</v>
      </c>
      <c r="C435" t="s">
        <v>899</v>
      </c>
      <c r="D435" t="s">
        <v>906</v>
      </c>
      <c r="E435" t="b">
        <v>1</v>
      </c>
      <c r="F435" t="s">
        <v>900</v>
      </c>
      <c r="G435" t="s">
        <v>910</v>
      </c>
      <c r="H435" s="55" t="s">
        <v>344</v>
      </c>
      <c r="I435">
        <v>1</v>
      </c>
      <c r="J435">
        <f>COUNTIF(__XbrlMatch!B:B,__TC_Taxonomy_Core!A435)</f>
        <v>0</v>
      </c>
      <c r="K435" t="s">
        <v>25</v>
      </c>
      <c r="M435">
        <f t="shared" si="6"/>
        <v>1</v>
      </c>
    </row>
    <row r="436" spans="1:13">
      <c r="A436" t="s">
        <v>480</v>
      </c>
      <c r="B436" t="s">
        <v>901</v>
      </c>
      <c r="C436" t="s">
        <v>899</v>
      </c>
      <c r="D436" t="s">
        <v>906</v>
      </c>
      <c r="E436" t="b">
        <v>1</v>
      </c>
      <c r="G436" t="s">
        <v>910</v>
      </c>
      <c r="H436" s="55" t="s">
        <v>344</v>
      </c>
      <c r="I436">
        <v>0</v>
      </c>
      <c r="J436">
        <f>COUNTIF(__XbrlMatch!B:B,__TC_Taxonomy_Core!A436)</f>
        <v>0</v>
      </c>
      <c r="K436" t="s">
        <v>1487</v>
      </c>
      <c r="L436" t="s">
        <v>1485</v>
      </c>
      <c r="M436">
        <f t="shared" si="6"/>
        <v>0</v>
      </c>
    </row>
    <row r="437" spans="1:13">
      <c r="A437" t="s">
        <v>821</v>
      </c>
      <c r="B437" t="s">
        <v>898</v>
      </c>
      <c r="C437" t="s">
        <v>899</v>
      </c>
      <c r="D437" t="s">
        <v>906</v>
      </c>
      <c r="E437" t="b">
        <v>1</v>
      </c>
      <c r="F437" t="s">
        <v>900</v>
      </c>
      <c r="G437" t="s">
        <v>910</v>
      </c>
      <c r="H437" s="55" t="s">
        <v>344</v>
      </c>
      <c r="I437">
        <v>1</v>
      </c>
      <c r="J437">
        <f>COUNTIF(__XbrlMatch!B:B,__TC_Taxonomy_Core!A437)</f>
        <v>0</v>
      </c>
      <c r="K437" t="s">
        <v>25</v>
      </c>
      <c r="M437">
        <f t="shared" si="6"/>
        <v>1</v>
      </c>
    </row>
    <row r="438" spans="1:13">
      <c r="A438" t="s">
        <v>495</v>
      </c>
      <c r="B438" t="s">
        <v>901</v>
      </c>
      <c r="C438" t="s">
        <v>899</v>
      </c>
      <c r="D438" t="s">
        <v>906</v>
      </c>
      <c r="E438" t="b">
        <v>1</v>
      </c>
      <c r="G438" t="s">
        <v>910</v>
      </c>
      <c r="H438" s="55" t="s">
        <v>344</v>
      </c>
      <c r="I438">
        <v>1</v>
      </c>
      <c r="J438">
        <f>COUNTIF(__XbrlMatch!B:B,__TC_Taxonomy_Core!A438)</f>
        <v>0</v>
      </c>
      <c r="K438" t="s">
        <v>25</v>
      </c>
      <c r="M438">
        <f t="shared" si="6"/>
        <v>1</v>
      </c>
    </row>
    <row r="439" spans="1:13">
      <c r="A439" t="s">
        <v>499</v>
      </c>
      <c r="B439" t="s">
        <v>901</v>
      </c>
      <c r="C439" t="s">
        <v>899</v>
      </c>
      <c r="D439" t="s">
        <v>906</v>
      </c>
      <c r="E439" t="b">
        <v>1</v>
      </c>
      <c r="G439" t="s">
        <v>910</v>
      </c>
      <c r="H439" s="55" t="s">
        <v>344</v>
      </c>
      <c r="I439">
        <v>1</v>
      </c>
      <c r="J439">
        <f>COUNTIF(__XbrlMatch!B:B,__TC_Taxonomy_Core!A439)</f>
        <v>0</v>
      </c>
      <c r="K439" t="s">
        <v>25</v>
      </c>
      <c r="M439">
        <f t="shared" si="6"/>
        <v>1</v>
      </c>
    </row>
    <row r="440" spans="1:13">
      <c r="A440" t="s">
        <v>822</v>
      </c>
      <c r="B440" t="s">
        <v>902</v>
      </c>
      <c r="C440" t="s">
        <v>899</v>
      </c>
      <c r="D440" t="s">
        <v>906</v>
      </c>
      <c r="E440" t="b">
        <v>1</v>
      </c>
      <c r="G440" t="s">
        <v>910</v>
      </c>
      <c r="H440" s="55" t="s">
        <v>344</v>
      </c>
      <c r="I440">
        <v>0</v>
      </c>
      <c r="J440">
        <f>COUNTIF(__XbrlMatch!B:B,__TC_Taxonomy_Core!A440)</f>
        <v>0</v>
      </c>
      <c r="K440" t="s">
        <v>1503</v>
      </c>
      <c r="L440" t="s">
        <v>1485</v>
      </c>
      <c r="M440">
        <f t="shared" si="6"/>
        <v>0</v>
      </c>
    </row>
    <row r="441" spans="1:13">
      <c r="A441" t="s">
        <v>823</v>
      </c>
      <c r="B441" t="s">
        <v>898</v>
      </c>
      <c r="C441" t="s">
        <v>899</v>
      </c>
      <c r="D441" t="s">
        <v>906</v>
      </c>
      <c r="E441" t="b">
        <v>1</v>
      </c>
      <c r="F441" t="s">
        <v>900</v>
      </c>
      <c r="G441" t="s">
        <v>910</v>
      </c>
      <c r="H441" s="55" t="s">
        <v>344</v>
      </c>
      <c r="I441">
        <v>1</v>
      </c>
      <c r="J441">
        <f>COUNTIF(__XbrlMatch!B:B,__TC_Taxonomy_Core!A441)</f>
        <v>0</v>
      </c>
      <c r="K441" t="s">
        <v>25</v>
      </c>
      <c r="M441">
        <f t="shared" si="6"/>
        <v>1</v>
      </c>
    </row>
    <row r="442" spans="1:13">
      <c r="A442" t="s">
        <v>824</v>
      </c>
      <c r="B442" t="s">
        <v>898</v>
      </c>
      <c r="C442" t="s">
        <v>899</v>
      </c>
      <c r="D442" t="s">
        <v>906</v>
      </c>
      <c r="E442" t="b">
        <v>1</v>
      </c>
      <c r="F442" t="s">
        <v>900</v>
      </c>
      <c r="G442" t="s">
        <v>910</v>
      </c>
      <c r="H442" s="55" t="s">
        <v>344</v>
      </c>
      <c r="I442">
        <v>1</v>
      </c>
      <c r="J442">
        <f>COUNTIF(__XbrlMatch!B:B,__TC_Taxonomy_Core!A442)</f>
        <v>0</v>
      </c>
      <c r="K442" t="s">
        <v>25</v>
      </c>
      <c r="M442">
        <f t="shared" si="6"/>
        <v>1</v>
      </c>
    </row>
    <row r="443" spans="1:13">
      <c r="A443" t="s">
        <v>825</v>
      </c>
      <c r="B443" t="s">
        <v>898</v>
      </c>
      <c r="C443" t="s">
        <v>899</v>
      </c>
      <c r="D443" t="s">
        <v>906</v>
      </c>
      <c r="E443" t="b">
        <v>1</v>
      </c>
      <c r="F443" t="s">
        <v>900</v>
      </c>
      <c r="G443" t="s">
        <v>910</v>
      </c>
      <c r="H443" s="55" t="s">
        <v>344</v>
      </c>
      <c r="I443">
        <v>1</v>
      </c>
      <c r="J443">
        <f>COUNTIF(__XbrlMatch!B:B,__TC_Taxonomy_Core!A443)</f>
        <v>0</v>
      </c>
      <c r="K443" t="s">
        <v>25</v>
      </c>
      <c r="M443">
        <f t="shared" si="6"/>
        <v>1</v>
      </c>
    </row>
    <row r="444" spans="1:13">
      <c r="A444" t="s">
        <v>366</v>
      </c>
      <c r="B444" t="s">
        <v>898</v>
      </c>
      <c r="C444" t="s">
        <v>899</v>
      </c>
      <c r="D444" t="s">
        <v>906</v>
      </c>
      <c r="E444" t="b">
        <v>1</v>
      </c>
      <c r="F444" t="s">
        <v>900</v>
      </c>
      <c r="G444" t="s">
        <v>910</v>
      </c>
      <c r="H444" s="55" t="s">
        <v>344</v>
      </c>
      <c r="I444">
        <v>1</v>
      </c>
      <c r="J444">
        <f>COUNTIF(__XbrlMatch!B:B,__TC_Taxonomy_Core!A444)</f>
        <v>0</v>
      </c>
      <c r="K444" t="s">
        <v>1585</v>
      </c>
      <c r="L444" t="s">
        <v>1497</v>
      </c>
      <c r="M444">
        <f t="shared" si="6"/>
        <v>1</v>
      </c>
    </row>
    <row r="445" spans="1:13">
      <c r="A445" t="s">
        <v>369</v>
      </c>
      <c r="B445" t="s">
        <v>898</v>
      </c>
      <c r="C445" t="s">
        <v>899</v>
      </c>
      <c r="D445" t="s">
        <v>906</v>
      </c>
      <c r="E445" t="b">
        <v>1</v>
      </c>
      <c r="F445" t="s">
        <v>900</v>
      </c>
      <c r="G445" t="s">
        <v>910</v>
      </c>
      <c r="H445" s="55" t="s">
        <v>344</v>
      </c>
      <c r="I445">
        <v>1</v>
      </c>
      <c r="J445">
        <f>COUNTIF(__XbrlMatch!B:B,__TC_Taxonomy_Core!A445)</f>
        <v>0</v>
      </c>
      <c r="K445" t="s">
        <v>1594</v>
      </c>
      <c r="L445" t="s">
        <v>1497</v>
      </c>
      <c r="M445">
        <f t="shared" si="6"/>
        <v>1</v>
      </c>
    </row>
    <row r="446" spans="1:13">
      <c r="A446" t="s">
        <v>394</v>
      </c>
      <c r="B446" t="s">
        <v>898</v>
      </c>
      <c r="C446" t="s">
        <v>899</v>
      </c>
      <c r="D446" t="s">
        <v>906</v>
      </c>
      <c r="E446" t="b">
        <v>1</v>
      </c>
      <c r="F446" t="s">
        <v>905</v>
      </c>
      <c r="G446" t="s">
        <v>910</v>
      </c>
      <c r="H446" s="55" t="s">
        <v>344</v>
      </c>
      <c r="I446">
        <v>1</v>
      </c>
      <c r="J446">
        <f>COUNTIF(__XbrlMatch!B:B,__TC_Taxonomy_Core!A446)</f>
        <v>0</v>
      </c>
      <c r="K446" t="s">
        <v>1684</v>
      </c>
      <c r="L446" t="s">
        <v>1497</v>
      </c>
      <c r="M446">
        <f t="shared" si="6"/>
        <v>1</v>
      </c>
    </row>
    <row r="447" spans="1:13">
      <c r="A447" t="s">
        <v>826</v>
      </c>
      <c r="B447" t="s">
        <v>898</v>
      </c>
      <c r="C447" t="s">
        <v>899</v>
      </c>
      <c r="D447" t="s">
        <v>906</v>
      </c>
      <c r="E447" t="b">
        <v>1</v>
      </c>
      <c r="F447" t="s">
        <v>900</v>
      </c>
      <c r="G447" t="s">
        <v>910</v>
      </c>
      <c r="H447" s="55" t="s">
        <v>344</v>
      </c>
      <c r="I447">
        <v>1</v>
      </c>
      <c r="J447">
        <f>COUNTIF(__XbrlMatch!B:B,__TC_Taxonomy_Core!A447)</f>
        <v>0</v>
      </c>
      <c r="K447" t="s">
        <v>25</v>
      </c>
      <c r="M447">
        <f t="shared" si="6"/>
        <v>1</v>
      </c>
    </row>
    <row r="448" spans="1:13">
      <c r="A448" t="s">
        <v>827</v>
      </c>
      <c r="B448" t="s">
        <v>898</v>
      </c>
      <c r="C448" t="s">
        <v>899</v>
      </c>
      <c r="D448" t="s">
        <v>906</v>
      </c>
      <c r="E448" t="b">
        <v>1</v>
      </c>
      <c r="F448" t="s">
        <v>900</v>
      </c>
      <c r="G448" t="s">
        <v>910</v>
      </c>
      <c r="H448" s="55" t="s">
        <v>344</v>
      </c>
      <c r="I448">
        <v>1</v>
      </c>
      <c r="J448">
        <f>COUNTIF(__XbrlMatch!B:B,__TC_Taxonomy_Core!A448)</f>
        <v>0</v>
      </c>
      <c r="K448" t="s">
        <v>25</v>
      </c>
      <c r="M448">
        <f t="shared" si="6"/>
        <v>1</v>
      </c>
    </row>
    <row r="449" spans="1:13">
      <c r="A449" t="s">
        <v>828</v>
      </c>
      <c r="B449" t="s">
        <v>898</v>
      </c>
      <c r="C449" t="s">
        <v>899</v>
      </c>
      <c r="D449" t="s">
        <v>906</v>
      </c>
      <c r="E449" t="b">
        <v>1</v>
      </c>
      <c r="F449" t="s">
        <v>900</v>
      </c>
      <c r="G449" t="s">
        <v>910</v>
      </c>
      <c r="H449" s="55" t="s">
        <v>344</v>
      </c>
      <c r="I449">
        <v>1</v>
      </c>
      <c r="J449">
        <f>COUNTIF(__XbrlMatch!B:B,__TC_Taxonomy_Core!A449)</f>
        <v>0</v>
      </c>
      <c r="K449" t="s">
        <v>25</v>
      </c>
      <c r="M449">
        <f t="shared" ref="M449:M512" si="7">I449-J449</f>
        <v>1</v>
      </c>
    </row>
    <row r="450" spans="1:13">
      <c r="A450" t="s">
        <v>829</v>
      </c>
      <c r="B450" t="s">
        <v>898</v>
      </c>
      <c r="C450" t="s">
        <v>899</v>
      </c>
      <c r="D450" t="s">
        <v>906</v>
      </c>
      <c r="E450" t="b">
        <v>1</v>
      </c>
      <c r="F450" t="s">
        <v>900</v>
      </c>
      <c r="G450" t="s">
        <v>910</v>
      </c>
      <c r="H450" s="55" t="s">
        <v>344</v>
      </c>
      <c r="I450">
        <v>1</v>
      </c>
      <c r="J450">
        <f>COUNTIF(__XbrlMatch!B:B,__TC_Taxonomy_Core!A450)</f>
        <v>0</v>
      </c>
      <c r="K450" t="s">
        <v>25</v>
      </c>
      <c r="M450">
        <f t="shared" si="7"/>
        <v>1</v>
      </c>
    </row>
    <row r="451" spans="1:13">
      <c r="A451" t="s">
        <v>830</v>
      </c>
      <c r="B451" t="s">
        <v>898</v>
      </c>
      <c r="C451" t="s">
        <v>899</v>
      </c>
      <c r="D451" t="s">
        <v>906</v>
      </c>
      <c r="E451" t="b">
        <v>1</v>
      </c>
      <c r="F451" t="s">
        <v>900</v>
      </c>
      <c r="G451" t="s">
        <v>910</v>
      </c>
      <c r="H451" s="55" t="s">
        <v>344</v>
      </c>
      <c r="I451">
        <v>1</v>
      </c>
      <c r="J451">
        <f>COUNTIF(__XbrlMatch!B:B,__TC_Taxonomy_Core!A451)</f>
        <v>0</v>
      </c>
      <c r="K451" t="s">
        <v>25</v>
      </c>
      <c r="M451">
        <f t="shared" si="7"/>
        <v>1</v>
      </c>
    </row>
    <row r="452" spans="1:13">
      <c r="A452" t="s">
        <v>831</v>
      </c>
      <c r="B452" t="s">
        <v>898</v>
      </c>
      <c r="C452" t="s">
        <v>899</v>
      </c>
      <c r="D452" t="s">
        <v>906</v>
      </c>
      <c r="E452" t="b">
        <v>1</v>
      </c>
      <c r="F452" t="s">
        <v>900</v>
      </c>
      <c r="G452" t="s">
        <v>910</v>
      </c>
      <c r="H452" s="55" t="s">
        <v>344</v>
      </c>
      <c r="I452">
        <v>1</v>
      </c>
      <c r="J452">
        <f>COUNTIF(__XbrlMatch!B:B,__TC_Taxonomy_Core!A452)</f>
        <v>0</v>
      </c>
      <c r="K452" t="s">
        <v>25</v>
      </c>
      <c r="M452">
        <f t="shared" si="7"/>
        <v>1</v>
      </c>
    </row>
    <row r="453" spans="1:13">
      <c r="A453" t="s">
        <v>832</v>
      </c>
      <c r="B453" t="s">
        <v>898</v>
      </c>
      <c r="C453" t="s">
        <v>899</v>
      </c>
      <c r="D453" t="s">
        <v>906</v>
      </c>
      <c r="E453" t="b">
        <v>1</v>
      </c>
      <c r="F453" t="s">
        <v>900</v>
      </c>
      <c r="G453" t="s">
        <v>910</v>
      </c>
      <c r="H453" s="55" t="s">
        <v>344</v>
      </c>
      <c r="I453">
        <v>1</v>
      </c>
      <c r="J453">
        <f>COUNTIF(__XbrlMatch!B:B,__TC_Taxonomy_Core!A453)</f>
        <v>0</v>
      </c>
      <c r="K453" t="s">
        <v>25</v>
      </c>
      <c r="M453">
        <f t="shared" si="7"/>
        <v>1</v>
      </c>
    </row>
    <row r="454" spans="1:13">
      <c r="A454" t="s">
        <v>833</v>
      </c>
      <c r="B454" t="s">
        <v>898</v>
      </c>
      <c r="C454" t="s">
        <v>899</v>
      </c>
      <c r="D454" t="s">
        <v>906</v>
      </c>
      <c r="E454" t="b">
        <v>1</v>
      </c>
      <c r="F454" t="s">
        <v>900</v>
      </c>
      <c r="G454" t="s">
        <v>910</v>
      </c>
      <c r="H454" s="55" t="s">
        <v>344</v>
      </c>
      <c r="I454">
        <v>1</v>
      </c>
      <c r="J454">
        <f>COUNTIF(__XbrlMatch!B:B,__TC_Taxonomy_Core!A454)</f>
        <v>0</v>
      </c>
      <c r="K454" t="s">
        <v>25</v>
      </c>
      <c r="M454">
        <f t="shared" si="7"/>
        <v>1</v>
      </c>
    </row>
    <row r="455" spans="1:13">
      <c r="A455" t="s">
        <v>834</v>
      </c>
      <c r="B455" t="s">
        <v>898</v>
      </c>
      <c r="C455" t="s">
        <v>899</v>
      </c>
      <c r="D455" t="s">
        <v>906</v>
      </c>
      <c r="E455" t="b">
        <v>1</v>
      </c>
      <c r="F455" t="s">
        <v>900</v>
      </c>
      <c r="G455" t="s">
        <v>910</v>
      </c>
      <c r="H455" s="55" t="s">
        <v>344</v>
      </c>
      <c r="I455">
        <v>1</v>
      </c>
      <c r="J455">
        <f>COUNTIF(__XbrlMatch!B:B,__TC_Taxonomy_Core!A455)</f>
        <v>0</v>
      </c>
      <c r="K455" t="s">
        <v>25</v>
      </c>
      <c r="M455">
        <f t="shared" si="7"/>
        <v>1</v>
      </c>
    </row>
    <row r="456" spans="1:13">
      <c r="A456" t="s">
        <v>835</v>
      </c>
      <c r="B456" t="s">
        <v>898</v>
      </c>
      <c r="C456" t="s">
        <v>899</v>
      </c>
      <c r="D456" t="s">
        <v>906</v>
      </c>
      <c r="E456" t="b">
        <v>1</v>
      </c>
      <c r="F456" t="s">
        <v>905</v>
      </c>
      <c r="G456" t="s">
        <v>910</v>
      </c>
      <c r="H456" s="55" t="s">
        <v>344</v>
      </c>
      <c r="I456">
        <v>1</v>
      </c>
      <c r="J456">
        <f>COUNTIF(__XbrlMatch!B:B,__TC_Taxonomy_Core!A456)</f>
        <v>0</v>
      </c>
      <c r="K456" t="s">
        <v>25</v>
      </c>
      <c r="M456">
        <f t="shared" si="7"/>
        <v>1</v>
      </c>
    </row>
    <row r="457" spans="1:13">
      <c r="A457" t="s">
        <v>836</v>
      </c>
      <c r="B457" t="s">
        <v>898</v>
      </c>
      <c r="C457" t="s">
        <v>899</v>
      </c>
      <c r="D457" t="s">
        <v>906</v>
      </c>
      <c r="E457" t="b">
        <v>1</v>
      </c>
      <c r="F457" t="s">
        <v>905</v>
      </c>
      <c r="G457" t="s">
        <v>910</v>
      </c>
      <c r="H457" s="55" t="s">
        <v>344</v>
      </c>
      <c r="I457">
        <v>1</v>
      </c>
      <c r="J457">
        <f>COUNTIF(__XbrlMatch!B:B,__TC_Taxonomy_Core!A457)</f>
        <v>0</v>
      </c>
      <c r="K457" t="s">
        <v>25</v>
      </c>
      <c r="M457">
        <f t="shared" si="7"/>
        <v>1</v>
      </c>
    </row>
    <row r="458" spans="1:13">
      <c r="A458" t="s">
        <v>488</v>
      </c>
      <c r="B458" t="s">
        <v>901</v>
      </c>
      <c r="C458" t="s">
        <v>899</v>
      </c>
      <c r="D458" t="s">
        <v>906</v>
      </c>
      <c r="E458" t="b">
        <v>1</v>
      </c>
      <c r="G458" t="s">
        <v>910</v>
      </c>
      <c r="H458" s="55" t="s">
        <v>344</v>
      </c>
      <c r="I458">
        <v>0</v>
      </c>
      <c r="J458">
        <f>COUNTIF(__XbrlMatch!B:B,__TC_Taxonomy_Core!A458)</f>
        <v>0</v>
      </c>
      <c r="K458" t="s">
        <v>1535</v>
      </c>
      <c r="L458" t="s">
        <v>1485</v>
      </c>
      <c r="M458">
        <f t="shared" si="7"/>
        <v>0</v>
      </c>
    </row>
    <row r="459" spans="1:13">
      <c r="A459" t="s">
        <v>493</v>
      </c>
      <c r="B459" t="s">
        <v>902</v>
      </c>
      <c r="C459" t="s">
        <v>899</v>
      </c>
      <c r="D459" t="s">
        <v>906</v>
      </c>
      <c r="E459" t="b">
        <v>1</v>
      </c>
      <c r="G459" t="s">
        <v>910</v>
      </c>
      <c r="H459" s="55" t="s">
        <v>344</v>
      </c>
      <c r="I459">
        <v>0</v>
      </c>
      <c r="J459">
        <f>COUNTIF(__XbrlMatch!B:B,__TC_Taxonomy_Core!A459)</f>
        <v>0</v>
      </c>
      <c r="K459" t="s">
        <v>1562</v>
      </c>
      <c r="L459" t="s">
        <v>1485</v>
      </c>
      <c r="M459">
        <f t="shared" si="7"/>
        <v>0</v>
      </c>
    </row>
    <row r="460" spans="1:13">
      <c r="A460" t="s">
        <v>359</v>
      </c>
      <c r="B460" t="s">
        <v>902</v>
      </c>
      <c r="C460" t="s">
        <v>899</v>
      </c>
      <c r="D460" t="s">
        <v>906</v>
      </c>
      <c r="E460" t="b">
        <v>1</v>
      </c>
      <c r="G460" t="s">
        <v>910</v>
      </c>
      <c r="H460" s="55" t="s">
        <v>344</v>
      </c>
      <c r="I460">
        <v>0</v>
      </c>
      <c r="J460">
        <f>COUNTIF(__XbrlMatch!B:B,__TC_Taxonomy_Core!A460)</f>
        <v>0</v>
      </c>
      <c r="K460" t="s">
        <v>1567</v>
      </c>
      <c r="L460" t="s">
        <v>1543</v>
      </c>
      <c r="M460">
        <f t="shared" si="7"/>
        <v>0</v>
      </c>
    </row>
    <row r="461" spans="1:13">
      <c r="A461" t="s">
        <v>389</v>
      </c>
      <c r="B461" t="s">
        <v>898</v>
      </c>
      <c r="C461" t="s">
        <v>899</v>
      </c>
      <c r="D461" t="s">
        <v>906</v>
      </c>
      <c r="E461" t="b">
        <v>1</v>
      </c>
      <c r="F461" t="s">
        <v>900</v>
      </c>
      <c r="G461" t="s">
        <v>910</v>
      </c>
      <c r="H461" s="55" t="s">
        <v>344</v>
      </c>
      <c r="I461">
        <v>0</v>
      </c>
      <c r="J461">
        <f>COUNTIF(__XbrlMatch!B:B,__TC_Taxonomy_Core!A461)</f>
        <v>0</v>
      </c>
      <c r="K461" t="s">
        <v>1724</v>
      </c>
      <c r="L461" t="s">
        <v>1485</v>
      </c>
      <c r="M461">
        <f t="shared" si="7"/>
        <v>0</v>
      </c>
    </row>
    <row r="462" spans="1:13">
      <c r="A462" t="s">
        <v>837</v>
      </c>
      <c r="B462" t="s">
        <v>898</v>
      </c>
      <c r="C462" t="s">
        <v>899</v>
      </c>
      <c r="D462" t="s">
        <v>906</v>
      </c>
      <c r="E462" t="b">
        <v>1</v>
      </c>
      <c r="F462" t="s">
        <v>905</v>
      </c>
      <c r="G462" t="s">
        <v>910</v>
      </c>
      <c r="H462" s="55" t="s">
        <v>344</v>
      </c>
      <c r="I462">
        <v>1</v>
      </c>
      <c r="J462">
        <f>COUNTIF(__XbrlMatch!B:B,__TC_Taxonomy_Core!A462)</f>
        <v>0</v>
      </c>
      <c r="K462" t="s">
        <v>25</v>
      </c>
      <c r="M462">
        <f t="shared" si="7"/>
        <v>1</v>
      </c>
    </row>
    <row r="463" spans="1:13">
      <c r="A463" t="s">
        <v>838</v>
      </c>
      <c r="B463" t="s">
        <v>902</v>
      </c>
      <c r="C463" t="s">
        <v>899</v>
      </c>
      <c r="D463" t="s">
        <v>906</v>
      </c>
      <c r="E463" t="b">
        <v>1</v>
      </c>
      <c r="G463" t="s">
        <v>910</v>
      </c>
      <c r="H463" s="55" t="s">
        <v>344</v>
      </c>
      <c r="I463">
        <v>0</v>
      </c>
      <c r="J463">
        <v>1</v>
      </c>
      <c r="K463" t="s">
        <v>25</v>
      </c>
      <c r="L463" t="s">
        <v>1792</v>
      </c>
      <c r="M463">
        <f t="shared" si="7"/>
        <v>-1</v>
      </c>
    </row>
    <row r="464" spans="1:13">
      <c r="A464" t="s">
        <v>839</v>
      </c>
      <c r="B464" t="s">
        <v>898</v>
      </c>
      <c r="C464" t="s">
        <v>899</v>
      </c>
      <c r="D464" t="s">
        <v>906</v>
      </c>
      <c r="E464" t="b">
        <v>1</v>
      </c>
      <c r="G464" t="s">
        <v>910</v>
      </c>
      <c r="H464" s="55" t="s">
        <v>344</v>
      </c>
      <c r="I464">
        <v>1</v>
      </c>
      <c r="J464">
        <f>COUNTIF(__XbrlMatch!B:B,__TC_Taxonomy_Core!A464)</f>
        <v>0</v>
      </c>
      <c r="K464" t="s">
        <v>25</v>
      </c>
      <c r="M464">
        <f t="shared" si="7"/>
        <v>1</v>
      </c>
    </row>
    <row r="465" spans="1:13">
      <c r="A465" t="s">
        <v>840</v>
      </c>
      <c r="B465" t="s">
        <v>898</v>
      </c>
      <c r="C465" t="s">
        <v>899</v>
      </c>
      <c r="D465" t="s">
        <v>906</v>
      </c>
      <c r="E465" t="b">
        <v>1</v>
      </c>
      <c r="G465" t="s">
        <v>910</v>
      </c>
      <c r="H465" s="55" t="s">
        <v>344</v>
      </c>
      <c r="I465">
        <v>1</v>
      </c>
      <c r="J465">
        <f>COUNTIF(__XbrlMatch!B:B,__TC_Taxonomy_Core!A465)</f>
        <v>0</v>
      </c>
      <c r="K465" t="s">
        <v>25</v>
      </c>
      <c r="M465">
        <f t="shared" si="7"/>
        <v>1</v>
      </c>
    </row>
    <row r="466" spans="1:13">
      <c r="A466" t="s">
        <v>841</v>
      </c>
      <c r="B466" t="s">
        <v>898</v>
      </c>
      <c r="C466" t="s">
        <v>899</v>
      </c>
      <c r="D466" t="s">
        <v>906</v>
      </c>
      <c r="E466" t="b">
        <v>1</v>
      </c>
      <c r="G466" t="s">
        <v>910</v>
      </c>
      <c r="H466" s="55" t="s">
        <v>344</v>
      </c>
      <c r="I466">
        <v>1</v>
      </c>
      <c r="J466">
        <f>COUNTIF(__XbrlMatch!B:B,__TC_Taxonomy_Core!A466)</f>
        <v>0</v>
      </c>
      <c r="K466" t="s">
        <v>25</v>
      </c>
      <c r="M466">
        <f t="shared" si="7"/>
        <v>1</v>
      </c>
    </row>
    <row r="467" spans="1:13">
      <c r="A467" t="s">
        <v>842</v>
      </c>
      <c r="B467" t="s">
        <v>898</v>
      </c>
      <c r="C467" t="s">
        <v>899</v>
      </c>
      <c r="D467" t="s">
        <v>906</v>
      </c>
      <c r="E467" t="b">
        <v>1</v>
      </c>
      <c r="G467" t="s">
        <v>910</v>
      </c>
      <c r="H467" s="55" t="s">
        <v>344</v>
      </c>
      <c r="I467">
        <v>1</v>
      </c>
      <c r="J467">
        <f>COUNTIF(__XbrlMatch!B:B,__TC_Taxonomy_Core!A467)</f>
        <v>0</v>
      </c>
      <c r="K467" t="s">
        <v>25</v>
      </c>
      <c r="M467">
        <f t="shared" si="7"/>
        <v>1</v>
      </c>
    </row>
    <row r="468" spans="1:13">
      <c r="A468" t="s">
        <v>843</v>
      </c>
      <c r="B468" t="s">
        <v>898</v>
      </c>
      <c r="C468" t="s">
        <v>899</v>
      </c>
      <c r="D468" t="s">
        <v>906</v>
      </c>
      <c r="E468" t="b">
        <v>1</v>
      </c>
      <c r="G468" t="s">
        <v>910</v>
      </c>
      <c r="H468" s="55" t="s">
        <v>344</v>
      </c>
      <c r="I468">
        <v>1</v>
      </c>
      <c r="J468">
        <f>COUNTIF(__XbrlMatch!B:B,__TC_Taxonomy_Core!A468)</f>
        <v>0</v>
      </c>
      <c r="K468" t="s">
        <v>25</v>
      </c>
      <c r="M468">
        <f t="shared" si="7"/>
        <v>1</v>
      </c>
    </row>
    <row r="469" spans="1:13">
      <c r="A469" t="s">
        <v>844</v>
      </c>
      <c r="B469" t="s">
        <v>898</v>
      </c>
      <c r="C469" t="s">
        <v>899</v>
      </c>
      <c r="D469" t="s">
        <v>906</v>
      </c>
      <c r="E469" t="b">
        <v>1</v>
      </c>
      <c r="G469" t="s">
        <v>910</v>
      </c>
      <c r="H469" s="55" t="s">
        <v>344</v>
      </c>
      <c r="I469">
        <v>1</v>
      </c>
      <c r="J469">
        <f>COUNTIF(__XbrlMatch!B:B,__TC_Taxonomy_Core!A469)</f>
        <v>0</v>
      </c>
      <c r="K469" t="s">
        <v>25</v>
      </c>
      <c r="M469">
        <f t="shared" si="7"/>
        <v>1</v>
      </c>
    </row>
    <row r="470" spans="1:13">
      <c r="A470" t="s">
        <v>845</v>
      </c>
      <c r="B470" t="s">
        <v>898</v>
      </c>
      <c r="C470" t="s">
        <v>899</v>
      </c>
      <c r="D470" t="s">
        <v>906</v>
      </c>
      <c r="E470" t="b">
        <v>1</v>
      </c>
      <c r="F470" t="s">
        <v>900</v>
      </c>
      <c r="G470" t="s">
        <v>910</v>
      </c>
      <c r="H470" s="55" t="s">
        <v>344</v>
      </c>
      <c r="I470">
        <v>1</v>
      </c>
      <c r="J470">
        <f>COUNTIF(__XbrlMatch!B:B,__TC_Taxonomy_Core!A470)</f>
        <v>0</v>
      </c>
      <c r="K470" t="s">
        <v>25</v>
      </c>
      <c r="M470">
        <f t="shared" si="7"/>
        <v>1</v>
      </c>
    </row>
    <row r="471" spans="1:13">
      <c r="A471" t="s">
        <v>846</v>
      </c>
      <c r="B471" t="s">
        <v>898</v>
      </c>
      <c r="C471" t="s">
        <v>899</v>
      </c>
      <c r="D471" t="s">
        <v>906</v>
      </c>
      <c r="E471" t="b">
        <v>1</v>
      </c>
      <c r="F471" t="s">
        <v>905</v>
      </c>
      <c r="G471" t="s">
        <v>910</v>
      </c>
      <c r="H471" s="55" t="s">
        <v>344</v>
      </c>
      <c r="I471">
        <v>1</v>
      </c>
      <c r="J471">
        <f>COUNTIF(__XbrlMatch!B:B,__TC_Taxonomy_Core!A471)</f>
        <v>0</v>
      </c>
      <c r="K471" t="s">
        <v>25</v>
      </c>
      <c r="M471">
        <f t="shared" si="7"/>
        <v>1</v>
      </c>
    </row>
    <row r="472" spans="1:13">
      <c r="A472" t="s">
        <v>847</v>
      </c>
      <c r="B472" t="s">
        <v>898</v>
      </c>
      <c r="C472" t="s">
        <v>899</v>
      </c>
      <c r="D472" t="s">
        <v>906</v>
      </c>
      <c r="E472" t="b">
        <v>1</v>
      </c>
      <c r="G472" t="s">
        <v>910</v>
      </c>
      <c r="H472" s="55" t="s">
        <v>344</v>
      </c>
      <c r="I472">
        <v>1</v>
      </c>
      <c r="J472">
        <f>COUNTIF(__XbrlMatch!B:B,__TC_Taxonomy_Core!A472)</f>
        <v>0</v>
      </c>
      <c r="K472" t="s">
        <v>25</v>
      </c>
      <c r="M472">
        <f t="shared" si="7"/>
        <v>1</v>
      </c>
    </row>
    <row r="473" spans="1:13">
      <c r="A473" t="s">
        <v>848</v>
      </c>
      <c r="B473" t="s">
        <v>898</v>
      </c>
      <c r="C473" t="s">
        <v>899</v>
      </c>
      <c r="D473" t="s">
        <v>906</v>
      </c>
      <c r="E473" t="b">
        <v>1</v>
      </c>
      <c r="F473" t="s">
        <v>905</v>
      </c>
      <c r="G473" t="s">
        <v>910</v>
      </c>
      <c r="H473" s="55" t="s">
        <v>344</v>
      </c>
      <c r="I473">
        <v>1</v>
      </c>
      <c r="J473">
        <f>COUNTIF(__XbrlMatch!B:B,__TC_Taxonomy_Core!A473)</f>
        <v>0</v>
      </c>
      <c r="K473" t="s">
        <v>25</v>
      </c>
      <c r="M473">
        <f t="shared" si="7"/>
        <v>1</v>
      </c>
    </row>
    <row r="474" spans="1:13">
      <c r="A474" t="s">
        <v>849</v>
      </c>
      <c r="B474" t="s">
        <v>898</v>
      </c>
      <c r="C474" t="s">
        <v>899</v>
      </c>
      <c r="D474" t="s">
        <v>906</v>
      </c>
      <c r="E474" t="b">
        <v>1</v>
      </c>
      <c r="F474" t="s">
        <v>905</v>
      </c>
      <c r="G474" t="s">
        <v>910</v>
      </c>
      <c r="H474" s="55" t="s">
        <v>344</v>
      </c>
      <c r="I474">
        <v>1</v>
      </c>
      <c r="J474">
        <f>COUNTIF(__XbrlMatch!B:B,__TC_Taxonomy_Core!A474)</f>
        <v>0</v>
      </c>
      <c r="K474" t="s">
        <v>25</v>
      </c>
      <c r="M474">
        <f t="shared" si="7"/>
        <v>1</v>
      </c>
    </row>
    <row r="475" spans="1:13">
      <c r="A475" t="s">
        <v>466</v>
      </c>
      <c r="B475" t="s">
        <v>898</v>
      </c>
      <c r="C475" t="s">
        <v>899</v>
      </c>
      <c r="D475" t="s">
        <v>906</v>
      </c>
      <c r="E475" t="b">
        <v>1</v>
      </c>
      <c r="F475" t="s">
        <v>905</v>
      </c>
      <c r="G475" t="s">
        <v>910</v>
      </c>
      <c r="H475" s="55" t="s">
        <v>344</v>
      </c>
      <c r="I475">
        <v>1</v>
      </c>
      <c r="J475">
        <f>COUNTIF(__XbrlMatch!B:B,__TC_Taxonomy_Core!A475)</f>
        <v>1</v>
      </c>
      <c r="K475" t="s">
        <v>25</v>
      </c>
      <c r="M475">
        <f t="shared" si="7"/>
        <v>0</v>
      </c>
    </row>
    <row r="476" spans="1:13">
      <c r="A476" t="s">
        <v>850</v>
      </c>
      <c r="B476" t="s">
        <v>898</v>
      </c>
      <c r="C476" t="s">
        <v>899</v>
      </c>
      <c r="D476" t="s">
        <v>906</v>
      </c>
      <c r="E476" t="b">
        <v>1</v>
      </c>
      <c r="F476" t="s">
        <v>905</v>
      </c>
      <c r="G476" t="s">
        <v>910</v>
      </c>
      <c r="H476" s="55" t="s">
        <v>344</v>
      </c>
      <c r="I476">
        <v>1</v>
      </c>
      <c r="J476">
        <f>COUNTIF(__XbrlMatch!B:B,__TC_Taxonomy_Core!A476)</f>
        <v>0</v>
      </c>
      <c r="K476" t="s">
        <v>25</v>
      </c>
      <c r="M476">
        <f t="shared" si="7"/>
        <v>1</v>
      </c>
    </row>
    <row r="477" spans="1:13">
      <c r="A477" t="s">
        <v>851</v>
      </c>
      <c r="B477" t="s">
        <v>898</v>
      </c>
      <c r="C477" t="s">
        <v>899</v>
      </c>
      <c r="D477" t="s">
        <v>906</v>
      </c>
      <c r="E477" t="b">
        <v>1</v>
      </c>
      <c r="F477" t="s">
        <v>900</v>
      </c>
      <c r="G477" t="s">
        <v>910</v>
      </c>
      <c r="H477" s="55" t="s">
        <v>344</v>
      </c>
      <c r="I477">
        <v>1</v>
      </c>
      <c r="J477">
        <f>COUNTIF(__XbrlMatch!B:B,__TC_Taxonomy_Core!A477)</f>
        <v>0</v>
      </c>
      <c r="K477" t="s">
        <v>25</v>
      </c>
      <c r="M477">
        <f t="shared" si="7"/>
        <v>1</v>
      </c>
    </row>
    <row r="478" spans="1:13">
      <c r="A478" t="s">
        <v>852</v>
      </c>
      <c r="B478" t="s">
        <v>898</v>
      </c>
      <c r="C478" t="s">
        <v>899</v>
      </c>
      <c r="D478" t="s">
        <v>906</v>
      </c>
      <c r="E478" t="b">
        <v>1</v>
      </c>
      <c r="F478" t="s">
        <v>900</v>
      </c>
      <c r="G478" t="s">
        <v>910</v>
      </c>
      <c r="H478" s="55" t="s">
        <v>344</v>
      </c>
      <c r="I478">
        <v>1</v>
      </c>
      <c r="J478">
        <f>COUNTIF(__XbrlMatch!B:B,__TC_Taxonomy_Core!A478)</f>
        <v>0</v>
      </c>
      <c r="K478" t="s">
        <v>25</v>
      </c>
      <c r="M478">
        <f t="shared" si="7"/>
        <v>1</v>
      </c>
    </row>
    <row r="479" spans="1:13">
      <c r="A479" t="s">
        <v>853</v>
      </c>
      <c r="B479" t="s">
        <v>898</v>
      </c>
      <c r="C479" t="s">
        <v>899</v>
      </c>
      <c r="D479" t="s">
        <v>906</v>
      </c>
      <c r="E479" t="b">
        <v>1</v>
      </c>
      <c r="F479" t="s">
        <v>900</v>
      </c>
      <c r="G479" t="s">
        <v>910</v>
      </c>
      <c r="H479" s="55" t="s">
        <v>344</v>
      </c>
      <c r="I479">
        <v>1</v>
      </c>
      <c r="J479">
        <f>COUNTIF(__XbrlMatch!B:B,__TC_Taxonomy_Core!A479)</f>
        <v>0</v>
      </c>
      <c r="K479" t="s">
        <v>25</v>
      </c>
      <c r="M479">
        <f t="shared" si="7"/>
        <v>1</v>
      </c>
    </row>
    <row r="480" spans="1:13">
      <c r="A480" t="s">
        <v>854</v>
      </c>
      <c r="B480" t="s">
        <v>898</v>
      </c>
      <c r="C480" t="s">
        <v>899</v>
      </c>
      <c r="D480" t="s">
        <v>906</v>
      </c>
      <c r="E480" t="b">
        <v>1</v>
      </c>
      <c r="F480" t="s">
        <v>900</v>
      </c>
      <c r="G480" t="s">
        <v>910</v>
      </c>
      <c r="H480" s="55" t="s">
        <v>344</v>
      </c>
      <c r="I480">
        <v>1</v>
      </c>
      <c r="J480">
        <f>COUNTIF(__XbrlMatch!B:B,__TC_Taxonomy_Core!A480)</f>
        <v>0</v>
      </c>
      <c r="K480" t="s">
        <v>25</v>
      </c>
      <c r="M480">
        <f t="shared" si="7"/>
        <v>1</v>
      </c>
    </row>
    <row r="481" spans="1:13">
      <c r="A481" t="s">
        <v>282</v>
      </c>
      <c r="B481" t="s">
        <v>898</v>
      </c>
      <c r="C481" t="s">
        <v>899</v>
      </c>
      <c r="D481" t="s">
        <v>906</v>
      </c>
      <c r="E481" t="b">
        <v>1</v>
      </c>
      <c r="G481" t="s">
        <v>911</v>
      </c>
      <c r="H481" t="s">
        <v>345</v>
      </c>
      <c r="I481">
        <v>1</v>
      </c>
      <c r="J481">
        <f>COUNTIF(__XbrlMatch!B:B,__TC_Taxonomy_Core!A481)</f>
        <v>2</v>
      </c>
      <c r="K481" t="s">
        <v>25</v>
      </c>
      <c r="M481">
        <f t="shared" si="7"/>
        <v>-1</v>
      </c>
    </row>
    <row r="482" spans="1:13">
      <c r="A482" t="s">
        <v>284</v>
      </c>
      <c r="B482" t="s">
        <v>898</v>
      </c>
      <c r="C482" t="s">
        <v>899</v>
      </c>
      <c r="D482" t="s">
        <v>906</v>
      </c>
      <c r="E482" t="b">
        <v>1</v>
      </c>
      <c r="G482" t="s">
        <v>911</v>
      </c>
      <c r="H482" t="s">
        <v>345</v>
      </c>
      <c r="I482">
        <v>1</v>
      </c>
      <c r="J482">
        <f>COUNTIF(__XbrlMatch!B:B,__TC_Taxonomy_Core!A482)</f>
        <v>2</v>
      </c>
      <c r="K482" t="s">
        <v>25</v>
      </c>
      <c r="M482">
        <f t="shared" si="7"/>
        <v>-1</v>
      </c>
    </row>
    <row r="483" spans="1:13">
      <c r="A483" t="s">
        <v>855</v>
      </c>
      <c r="B483" t="s">
        <v>908</v>
      </c>
      <c r="C483" t="s">
        <v>899</v>
      </c>
      <c r="D483" t="s">
        <v>906</v>
      </c>
      <c r="E483" t="b">
        <v>1</v>
      </c>
      <c r="G483" t="s">
        <v>910</v>
      </c>
      <c r="H483" s="55" t="s">
        <v>344</v>
      </c>
      <c r="I483">
        <v>1</v>
      </c>
      <c r="J483">
        <f>COUNTIF(__XbrlMatch!B:B,__TC_Taxonomy_Core!A483)</f>
        <v>0</v>
      </c>
      <c r="K483" t="s">
        <v>25</v>
      </c>
      <c r="M483">
        <f t="shared" si="7"/>
        <v>1</v>
      </c>
    </row>
    <row r="484" spans="1:13">
      <c r="A484" t="s">
        <v>856</v>
      </c>
      <c r="B484" t="s">
        <v>908</v>
      </c>
      <c r="C484" t="s">
        <v>899</v>
      </c>
      <c r="D484" t="s">
        <v>906</v>
      </c>
      <c r="E484" t="b">
        <v>1</v>
      </c>
      <c r="G484" t="s">
        <v>910</v>
      </c>
      <c r="H484" s="55" t="s">
        <v>344</v>
      </c>
      <c r="I484">
        <v>1</v>
      </c>
      <c r="J484">
        <f>COUNTIF(__XbrlMatch!B:B,__TC_Taxonomy_Core!A484)</f>
        <v>0</v>
      </c>
      <c r="K484" t="s">
        <v>25</v>
      </c>
      <c r="M484">
        <f t="shared" si="7"/>
        <v>1</v>
      </c>
    </row>
    <row r="485" spans="1:13">
      <c r="A485" t="s">
        <v>857</v>
      </c>
      <c r="B485" t="s">
        <v>902</v>
      </c>
      <c r="C485" t="s">
        <v>899</v>
      </c>
      <c r="D485" t="s">
        <v>906</v>
      </c>
      <c r="E485" t="b">
        <v>1</v>
      </c>
      <c r="G485" t="s">
        <v>910</v>
      </c>
      <c r="H485" s="55" t="s">
        <v>344</v>
      </c>
      <c r="I485">
        <v>0</v>
      </c>
      <c r="J485">
        <f>COUNTIF(__XbrlMatch!B:B,__TC_Taxonomy_Core!A485)</f>
        <v>0</v>
      </c>
      <c r="K485" t="s">
        <v>1518</v>
      </c>
      <c r="L485" t="s">
        <v>1485</v>
      </c>
      <c r="M485">
        <f t="shared" si="7"/>
        <v>0</v>
      </c>
    </row>
    <row r="486" spans="1:13">
      <c r="A486" t="s">
        <v>858</v>
      </c>
      <c r="B486" t="s">
        <v>898</v>
      </c>
      <c r="C486" t="s">
        <v>899</v>
      </c>
      <c r="E486" t="b">
        <v>1</v>
      </c>
      <c r="F486" t="s">
        <v>905</v>
      </c>
      <c r="G486" t="s">
        <v>910</v>
      </c>
      <c r="H486" s="55" t="s">
        <v>344</v>
      </c>
      <c r="I486">
        <v>1</v>
      </c>
      <c r="J486">
        <f>COUNTIF(__XbrlMatch!B:B,__TC_Taxonomy_Core!A486)</f>
        <v>0</v>
      </c>
      <c r="K486" t="s">
        <v>25</v>
      </c>
      <c r="M486">
        <f t="shared" si="7"/>
        <v>1</v>
      </c>
    </row>
    <row r="487" spans="1:13">
      <c r="A487" t="s">
        <v>859</v>
      </c>
      <c r="B487" t="s">
        <v>898</v>
      </c>
      <c r="C487" t="s">
        <v>899</v>
      </c>
      <c r="E487" t="b">
        <v>1</v>
      </c>
      <c r="F487" t="s">
        <v>905</v>
      </c>
      <c r="G487" t="s">
        <v>910</v>
      </c>
      <c r="H487" s="55" t="s">
        <v>344</v>
      </c>
      <c r="I487">
        <v>1</v>
      </c>
      <c r="J487">
        <f>COUNTIF(__XbrlMatch!B:B,__TC_Taxonomy_Core!A487)</f>
        <v>0</v>
      </c>
      <c r="K487" t="s">
        <v>25</v>
      </c>
      <c r="M487">
        <f t="shared" si="7"/>
        <v>1</v>
      </c>
    </row>
    <row r="488" spans="1:13">
      <c r="A488" t="s">
        <v>860</v>
      </c>
      <c r="B488" t="s">
        <v>898</v>
      </c>
      <c r="C488" t="s">
        <v>899</v>
      </c>
      <c r="E488" t="b">
        <v>1</v>
      </c>
      <c r="F488" t="s">
        <v>900</v>
      </c>
      <c r="G488" t="s">
        <v>910</v>
      </c>
      <c r="H488" s="55" t="s">
        <v>344</v>
      </c>
      <c r="I488">
        <v>1</v>
      </c>
      <c r="J488">
        <f>COUNTIF(__XbrlMatch!B:B,__TC_Taxonomy_Core!A488)</f>
        <v>0</v>
      </c>
      <c r="K488" t="s">
        <v>25</v>
      </c>
      <c r="M488">
        <f t="shared" si="7"/>
        <v>1</v>
      </c>
    </row>
    <row r="489" spans="1:13">
      <c r="A489" t="s">
        <v>861</v>
      </c>
      <c r="B489" t="s">
        <v>898</v>
      </c>
      <c r="C489" t="s">
        <v>899</v>
      </c>
      <c r="E489" t="b">
        <v>1</v>
      </c>
      <c r="F489" t="s">
        <v>900</v>
      </c>
      <c r="G489" t="s">
        <v>910</v>
      </c>
      <c r="H489" s="55" t="s">
        <v>344</v>
      </c>
      <c r="I489">
        <v>1</v>
      </c>
      <c r="J489">
        <f>COUNTIF(__XbrlMatch!B:B,__TC_Taxonomy_Core!A489)</f>
        <v>0</v>
      </c>
      <c r="K489" t="s">
        <v>25</v>
      </c>
      <c r="M489">
        <f t="shared" si="7"/>
        <v>1</v>
      </c>
    </row>
    <row r="490" spans="1:13">
      <c r="A490" t="s">
        <v>371</v>
      </c>
      <c r="B490" t="s">
        <v>898</v>
      </c>
      <c r="C490" t="s">
        <v>899</v>
      </c>
      <c r="E490" t="b">
        <v>1</v>
      </c>
      <c r="F490" t="s">
        <v>900</v>
      </c>
      <c r="G490" t="s">
        <v>910</v>
      </c>
      <c r="H490" s="55" t="s">
        <v>344</v>
      </c>
      <c r="I490">
        <v>1</v>
      </c>
      <c r="J490">
        <f>COUNTIF(__XbrlMatch!B:B,__TC_Taxonomy_Core!A490)</f>
        <v>0</v>
      </c>
      <c r="K490" t="s">
        <v>1600</v>
      </c>
      <c r="L490" t="s">
        <v>1497</v>
      </c>
      <c r="M490">
        <f t="shared" si="7"/>
        <v>1</v>
      </c>
    </row>
    <row r="491" spans="1:13">
      <c r="A491" t="s">
        <v>862</v>
      </c>
      <c r="B491" t="s">
        <v>898</v>
      </c>
      <c r="C491" t="s">
        <v>899</v>
      </c>
      <c r="E491" t="b">
        <v>1</v>
      </c>
      <c r="F491" t="s">
        <v>905</v>
      </c>
      <c r="G491" t="s">
        <v>910</v>
      </c>
      <c r="H491" s="55" t="s">
        <v>344</v>
      </c>
      <c r="I491">
        <v>1</v>
      </c>
      <c r="J491">
        <f>COUNTIF(__XbrlMatch!B:B,__TC_Taxonomy_Core!A491)</f>
        <v>0</v>
      </c>
      <c r="K491" t="s">
        <v>25</v>
      </c>
      <c r="M491">
        <f t="shared" si="7"/>
        <v>1</v>
      </c>
    </row>
    <row r="492" spans="1:13">
      <c r="A492" t="s">
        <v>863</v>
      </c>
      <c r="B492" t="s">
        <v>898</v>
      </c>
      <c r="C492" t="s">
        <v>899</v>
      </c>
      <c r="E492" t="b">
        <v>1</v>
      </c>
      <c r="F492" t="s">
        <v>905</v>
      </c>
      <c r="G492" t="s">
        <v>910</v>
      </c>
      <c r="H492" s="55" t="s">
        <v>344</v>
      </c>
      <c r="I492">
        <v>1</v>
      </c>
      <c r="J492">
        <f>COUNTIF(__XbrlMatch!B:B,__TC_Taxonomy_Core!A492)</f>
        <v>0</v>
      </c>
      <c r="K492" t="s">
        <v>25</v>
      </c>
      <c r="M492">
        <f t="shared" si="7"/>
        <v>1</v>
      </c>
    </row>
    <row r="493" spans="1:13">
      <c r="A493" t="s">
        <v>864</v>
      </c>
      <c r="B493" t="s">
        <v>898</v>
      </c>
      <c r="C493" t="s">
        <v>899</v>
      </c>
      <c r="E493" t="b">
        <v>1</v>
      </c>
      <c r="F493" t="s">
        <v>905</v>
      </c>
      <c r="G493" t="s">
        <v>910</v>
      </c>
      <c r="H493" s="55" t="s">
        <v>344</v>
      </c>
      <c r="I493">
        <v>1</v>
      </c>
      <c r="J493">
        <f>COUNTIF(__XbrlMatch!B:B,__TC_Taxonomy_Core!A493)</f>
        <v>0</v>
      </c>
      <c r="K493" t="s">
        <v>25</v>
      </c>
      <c r="M493">
        <f t="shared" si="7"/>
        <v>1</v>
      </c>
    </row>
    <row r="494" spans="1:13">
      <c r="A494" t="s">
        <v>865</v>
      </c>
      <c r="B494" t="s">
        <v>898</v>
      </c>
      <c r="C494" t="s">
        <v>899</v>
      </c>
      <c r="E494" t="b">
        <v>1</v>
      </c>
      <c r="F494" t="s">
        <v>905</v>
      </c>
      <c r="G494" t="s">
        <v>910</v>
      </c>
      <c r="H494" s="55" t="s">
        <v>344</v>
      </c>
      <c r="I494">
        <v>1</v>
      </c>
      <c r="J494">
        <f>COUNTIF(__XbrlMatch!B:B,__TC_Taxonomy_Core!A494)</f>
        <v>0</v>
      </c>
      <c r="K494" t="s">
        <v>25</v>
      </c>
      <c r="M494">
        <f t="shared" si="7"/>
        <v>1</v>
      </c>
    </row>
    <row r="495" spans="1:13">
      <c r="A495" t="s">
        <v>866</v>
      </c>
      <c r="B495" t="s">
        <v>898</v>
      </c>
      <c r="C495" t="s">
        <v>899</v>
      </c>
      <c r="E495" t="b">
        <v>1</v>
      </c>
      <c r="F495" t="s">
        <v>905</v>
      </c>
      <c r="G495" t="s">
        <v>910</v>
      </c>
      <c r="H495" s="55" t="s">
        <v>344</v>
      </c>
      <c r="I495">
        <v>1</v>
      </c>
      <c r="J495">
        <f>COUNTIF(__XbrlMatch!B:B,__TC_Taxonomy_Core!A495)</f>
        <v>0</v>
      </c>
      <c r="K495" t="s">
        <v>25</v>
      </c>
      <c r="M495">
        <f t="shared" si="7"/>
        <v>1</v>
      </c>
    </row>
    <row r="496" spans="1:13">
      <c r="A496" t="s">
        <v>436</v>
      </c>
      <c r="B496" t="s">
        <v>898</v>
      </c>
      <c r="C496" t="s">
        <v>899</v>
      </c>
      <c r="E496" t="b">
        <v>1</v>
      </c>
      <c r="F496" t="s">
        <v>905</v>
      </c>
      <c r="G496" t="s">
        <v>910</v>
      </c>
      <c r="H496" s="55" t="s">
        <v>344</v>
      </c>
      <c r="I496">
        <v>1</v>
      </c>
      <c r="J496">
        <f>COUNTIF(__XbrlMatch!B:B,__TC_Taxonomy_Core!A496)</f>
        <v>1</v>
      </c>
      <c r="K496" t="s">
        <v>25</v>
      </c>
      <c r="M496">
        <f t="shared" si="7"/>
        <v>0</v>
      </c>
    </row>
    <row r="497" spans="1:13">
      <c r="A497" t="s">
        <v>407</v>
      </c>
      <c r="B497" t="s">
        <v>898</v>
      </c>
      <c r="C497" t="s">
        <v>899</v>
      </c>
      <c r="E497" t="b">
        <v>1</v>
      </c>
      <c r="F497" t="s">
        <v>905</v>
      </c>
      <c r="G497" t="s">
        <v>910</v>
      </c>
      <c r="H497" s="55" t="s">
        <v>344</v>
      </c>
      <c r="I497">
        <v>1</v>
      </c>
      <c r="J497">
        <f>COUNTIF(__XbrlMatch!B:B,__TC_Taxonomy_Core!A497)</f>
        <v>1</v>
      </c>
      <c r="K497" t="s">
        <v>25</v>
      </c>
      <c r="M497">
        <f t="shared" si="7"/>
        <v>0</v>
      </c>
    </row>
    <row r="498" spans="1:13">
      <c r="A498" t="s">
        <v>867</v>
      </c>
      <c r="B498" t="s">
        <v>898</v>
      </c>
      <c r="C498" t="s">
        <v>899</v>
      </c>
      <c r="E498" t="b">
        <v>1</v>
      </c>
      <c r="F498" t="s">
        <v>905</v>
      </c>
      <c r="G498" t="s">
        <v>910</v>
      </c>
      <c r="H498" s="55" t="s">
        <v>344</v>
      </c>
      <c r="I498">
        <v>1</v>
      </c>
      <c r="J498">
        <f>COUNTIF(__XbrlMatch!B:B,__TC_Taxonomy_Core!A498)</f>
        <v>0</v>
      </c>
      <c r="K498" t="s">
        <v>25</v>
      </c>
      <c r="M498">
        <f t="shared" si="7"/>
        <v>1</v>
      </c>
    </row>
    <row r="499" spans="1:13">
      <c r="A499" t="s">
        <v>868</v>
      </c>
      <c r="B499" t="s">
        <v>898</v>
      </c>
      <c r="C499" t="s">
        <v>899</v>
      </c>
      <c r="E499" t="b">
        <v>1</v>
      </c>
      <c r="F499" t="s">
        <v>905</v>
      </c>
      <c r="G499" t="s">
        <v>910</v>
      </c>
      <c r="H499" s="55" t="s">
        <v>344</v>
      </c>
      <c r="I499">
        <v>1</v>
      </c>
      <c r="J499">
        <f>COUNTIF(__XbrlMatch!B:B,__TC_Taxonomy_Core!A499)</f>
        <v>0</v>
      </c>
      <c r="K499" t="s">
        <v>25</v>
      </c>
      <c r="M499">
        <f t="shared" si="7"/>
        <v>1</v>
      </c>
    </row>
    <row r="500" spans="1:13">
      <c r="A500" t="s">
        <v>869</v>
      </c>
      <c r="B500" t="s">
        <v>898</v>
      </c>
      <c r="C500" t="s">
        <v>899</v>
      </c>
      <c r="E500" t="b">
        <v>1</v>
      </c>
      <c r="F500" t="s">
        <v>905</v>
      </c>
      <c r="G500" t="s">
        <v>910</v>
      </c>
      <c r="H500" s="55" t="s">
        <v>344</v>
      </c>
      <c r="I500">
        <v>1</v>
      </c>
      <c r="J500">
        <f>COUNTIF(__XbrlMatch!B:B,__TC_Taxonomy_Core!A500)</f>
        <v>0</v>
      </c>
      <c r="K500" t="s">
        <v>25</v>
      </c>
      <c r="M500">
        <f t="shared" si="7"/>
        <v>1</v>
      </c>
    </row>
    <row r="501" spans="1:13">
      <c r="A501" t="s">
        <v>409</v>
      </c>
      <c r="B501" t="s">
        <v>898</v>
      </c>
      <c r="C501" t="s">
        <v>899</v>
      </c>
      <c r="D501" t="s">
        <v>906</v>
      </c>
      <c r="E501" t="b">
        <v>1</v>
      </c>
      <c r="G501" t="s">
        <v>911</v>
      </c>
      <c r="H501" t="s">
        <v>345</v>
      </c>
      <c r="I501">
        <v>1</v>
      </c>
      <c r="J501">
        <f>COUNTIF(__XbrlMatch!B:B,__TC_Taxonomy_Core!A501)</f>
        <v>1</v>
      </c>
      <c r="K501" t="s">
        <v>25</v>
      </c>
      <c r="M501">
        <f t="shared" si="7"/>
        <v>0</v>
      </c>
    </row>
    <row r="502" spans="1:13">
      <c r="A502" t="s">
        <v>870</v>
      </c>
      <c r="B502" t="s">
        <v>898</v>
      </c>
      <c r="C502" t="s">
        <v>899</v>
      </c>
      <c r="E502" t="b">
        <v>1</v>
      </c>
      <c r="F502" t="s">
        <v>905</v>
      </c>
      <c r="G502" t="s">
        <v>910</v>
      </c>
      <c r="H502" s="55" t="s">
        <v>344</v>
      </c>
      <c r="I502">
        <v>1</v>
      </c>
      <c r="J502">
        <f>COUNTIF(__XbrlMatch!B:B,__TC_Taxonomy_Core!A502)</f>
        <v>0</v>
      </c>
      <c r="K502" t="s">
        <v>25</v>
      </c>
      <c r="M502">
        <f t="shared" si="7"/>
        <v>1</v>
      </c>
    </row>
    <row r="503" spans="1:13">
      <c r="A503" t="s">
        <v>871</v>
      </c>
      <c r="B503" t="s">
        <v>898</v>
      </c>
      <c r="C503" t="s">
        <v>899</v>
      </c>
      <c r="E503" t="b">
        <v>1</v>
      </c>
      <c r="F503" t="s">
        <v>905</v>
      </c>
      <c r="G503" t="s">
        <v>910</v>
      </c>
      <c r="H503" s="55" t="s">
        <v>344</v>
      </c>
      <c r="I503">
        <v>1</v>
      </c>
      <c r="J503">
        <f>COUNTIF(__XbrlMatch!B:B,__TC_Taxonomy_Core!A503)</f>
        <v>0</v>
      </c>
      <c r="K503" t="s">
        <v>25</v>
      </c>
      <c r="M503">
        <f t="shared" si="7"/>
        <v>1</v>
      </c>
    </row>
    <row r="504" spans="1:13">
      <c r="A504" t="s">
        <v>872</v>
      </c>
      <c r="B504" t="s">
        <v>898</v>
      </c>
      <c r="C504" t="s">
        <v>899</v>
      </c>
      <c r="E504" t="b">
        <v>1</v>
      </c>
      <c r="F504" t="s">
        <v>905</v>
      </c>
      <c r="G504" t="s">
        <v>910</v>
      </c>
      <c r="H504" s="55" t="s">
        <v>344</v>
      </c>
      <c r="I504">
        <v>1</v>
      </c>
      <c r="J504">
        <f>COUNTIF(__XbrlMatch!B:B,__TC_Taxonomy_Core!A504)</f>
        <v>0</v>
      </c>
      <c r="K504" t="s">
        <v>25</v>
      </c>
      <c r="M504">
        <f t="shared" si="7"/>
        <v>1</v>
      </c>
    </row>
    <row r="505" spans="1:13">
      <c r="A505" t="s">
        <v>873</v>
      </c>
      <c r="B505" t="s">
        <v>898</v>
      </c>
      <c r="C505" t="s">
        <v>899</v>
      </c>
      <c r="E505" t="b">
        <v>1</v>
      </c>
      <c r="F505" t="s">
        <v>905</v>
      </c>
      <c r="G505" t="s">
        <v>910</v>
      </c>
      <c r="H505" s="55" t="s">
        <v>344</v>
      </c>
      <c r="I505">
        <v>1</v>
      </c>
      <c r="J505">
        <f>COUNTIF(__XbrlMatch!B:B,__TC_Taxonomy_Core!A505)</f>
        <v>0</v>
      </c>
      <c r="K505" t="s">
        <v>25</v>
      </c>
      <c r="M505">
        <f t="shared" si="7"/>
        <v>1</v>
      </c>
    </row>
    <row r="506" spans="1:13">
      <c r="A506" t="s">
        <v>476</v>
      </c>
      <c r="B506" t="s">
        <v>898</v>
      </c>
      <c r="C506" t="s">
        <v>899</v>
      </c>
      <c r="E506" t="b">
        <v>1</v>
      </c>
      <c r="F506" t="s">
        <v>905</v>
      </c>
      <c r="G506" t="s">
        <v>910</v>
      </c>
      <c r="H506" s="55" t="s">
        <v>344</v>
      </c>
      <c r="I506">
        <v>1</v>
      </c>
      <c r="J506">
        <f>COUNTIF(__XbrlMatch!B:B,__TC_Taxonomy_Core!A506)</f>
        <v>1</v>
      </c>
      <c r="K506" t="s">
        <v>25</v>
      </c>
      <c r="M506">
        <f t="shared" si="7"/>
        <v>0</v>
      </c>
    </row>
    <row r="507" spans="1:13">
      <c r="A507" t="s">
        <v>410</v>
      </c>
      <c r="B507" t="s">
        <v>898</v>
      </c>
      <c r="C507" t="s">
        <v>899</v>
      </c>
      <c r="D507" t="s">
        <v>906</v>
      </c>
      <c r="E507" t="b">
        <v>1</v>
      </c>
      <c r="G507" t="s">
        <v>911</v>
      </c>
      <c r="H507" t="s">
        <v>345</v>
      </c>
      <c r="I507">
        <v>1</v>
      </c>
      <c r="J507">
        <f>COUNTIF(__XbrlMatch!B:B,__TC_Taxonomy_Core!A507)</f>
        <v>1</v>
      </c>
      <c r="K507" t="s">
        <v>25</v>
      </c>
      <c r="M507">
        <f t="shared" si="7"/>
        <v>0</v>
      </c>
    </row>
    <row r="508" spans="1:13">
      <c r="A508" t="s">
        <v>874</v>
      </c>
      <c r="B508" t="s">
        <v>898</v>
      </c>
      <c r="C508" t="s">
        <v>899</v>
      </c>
      <c r="E508" t="b">
        <v>1</v>
      </c>
      <c r="F508" t="s">
        <v>905</v>
      </c>
      <c r="G508" t="s">
        <v>910</v>
      </c>
      <c r="H508" s="55" t="s">
        <v>344</v>
      </c>
      <c r="I508">
        <v>1</v>
      </c>
      <c r="J508">
        <f>COUNTIF(__XbrlMatch!B:B,__TC_Taxonomy_Core!A508)</f>
        <v>0</v>
      </c>
      <c r="K508" t="s">
        <v>25</v>
      </c>
      <c r="M508">
        <f t="shared" si="7"/>
        <v>1</v>
      </c>
    </row>
    <row r="509" spans="1:13">
      <c r="A509" t="s">
        <v>411</v>
      </c>
      <c r="B509" t="s">
        <v>898</v>
      </c>
      <c r="C509" t="s">
        <v>899</v>
      </c>
      <c r="D509" t="s">
        <v>906</v>
      </c>
      <c r="E509" t="b">
        <v>1</v>
      </c>
      <c r="G509" t="s">
        <v>911</v>
      </c>
      <c r="H509" t="s">
        <v>345</v>
      </c>
      <c r="I509">
        <v>1</v>
      </c>
      <c r="J509">
        <f>COUNTIF(__XbrlMatch!B:B,__TC_Taxonomy_Core!A509)</f>
        <v>1</v>
      </c>
      <c r="K509" t="s">
        <v>25</v>
      </c>
      <c r="M509">
        <f t="shared" si="7"/>
        <v>0</v>
      </c>
    </row>
    <row r="510" spans="1:13">
      <c r="A510" t="s">
        <v>875</v>
      </c>
      <c r="B510" t="s">
        <v>898</v>
      </c>
      <c r="C510" t="s">
        <v>899</v>
      </c>
      <c r="E510" t="b">
        <v>1</v>
      </c>
      <c r="F510" t="s">
        <v>905</v>
      </c>
      <c r="G510" t="s">
        <v>910</v>
      </c>
      <c r="H510" s="55" t="s">
        <v>344</v>
      </c>
      <c r="I510">
        <v>1</v>
      </c>
      <c r="J510">
        <f>COUNTIF(__XbrlMatch!B:B,__TC_Taxonomy_Core!A510)</f>
        <v>0</v>
      </c>
      <c r="K510" t="s">
        <v>25</v>
      </c>
      <c r="M510">
        <f t="shared" si="7"/>
        <v>1</v>
      </c>
    </row>
    <row r="511" spans="1:13">
      <c r="A511" t="s">
        <v>492</v>
      </c>
      <c r="B511" t="s">
        <v>909</v>
      </c>
      <c r="C511" t="s">
        <v>899</v>
      </c>
      <c r="E511" t="b">
        <v>1</v>
      </c>
      <c r="G511" t="s">
        <v>910</v>
      </c>
      <c r="H511" s="55" t="s">
        <v>344</v>
      </c>
      <c r="I511">
        <v>0</v>
      </c>
      <c r="J511">
        <v>1</v>
      </c>
      <c r="K511" t="s">
        <v>25</v>
      </c>
      <c r="L511" t="s">
        <v>1792</v>
      </c>
      <c r="M511">
        <f t="shared" si="7"/>
        <v>-1</v>
      </c>
    </row>
    <row r="512" spans="1:13">
      <c r="A512" t="s">
        <v>876</v>
      </c>
      <c r="B512" t="s">
        <v>898</v>
      </c>
      <c r="C512" t="s">
        <v>899</v>
      </c>
      <c r="E512" t="b">
        <v>1</v>
      </c>
      <c r="F512" t="s">
        <v>900</v>
      </c>
      <c r="G512" t="s">
        <v>910</v>
      </c>
      <c r="H512" s="55" t="s">
        <v>344</v>
      </c>
      <c r="I512">
        <v>1</v>
      </c>
      <c r="J512">
        <f>COUNTIF(__XbrlMatch!B:B,__TC_Taxonomy_Core!A512)</f>
        <v>0</v>
      </c>
      <c r="K512" t="s">
        <v>25</v>
      </c>
      <c r="M512">
        <f t="shared" si="7"/>
        <v>1</v>
      </c>
    </row>
    <row r="513" spans="1:13">
      <c r="A513" t="s">
        <v>423</v>
      </c>
      <c r="B513" t="s">
        <v>898</v>
      </c>
      <c r="C513" t="s">
        <v>899</v>
      </c>
      <c r="D513" t="s">
        <v>906</v>
      </c>
      <c r="E513" t="b">
        <v>1</v>
      </c>
      <c r="G513" t="s">
        <v>911</v>
      </c>
      <c r="H513" t="s">
        <v>345</v>
      </c>
      <c r="I513">
        <v>1</v>
      </c>
      <c r="J513">
        <f>COUNTIF(__XbrlMatch!B:B,__TC_Taxonomy_Core!A513)</f>
        <v>1</v>
      </c>
      <c r="K513" t="s">
        <v>25</v>
      </c>
      <c r="M513">
        <f t="shared" ref="M513:M548" si="8">I513-J513</f>
        <v>0</v>
      </c>
    </row>
    <row r="514" spans="1:13">
      <c r="A514" t="s">
        <v>424</v>
      </c>
      <c r="B514" t="s">
        <v>898</v>
      </c>
      <c r="C514" t="s">
        <v>899</v>
      </c>
      <c r="D514" t="s">
        <v>906</v>
      </c>
      <c r="E514" t="b">
        <v>1</v>
      </c>
      <c r="G514" t="s">
        <v>911</v>
      </c>
      <c r="H514" t="s">
        <v>345</v>
      </c>
      <c r="I514">
        <v>1</v>
      </c>
      <c r="J514">
        <f>COUNTIF(__XbrlMatch!B:B,__TC_Taxonomy_Core!A514)</f>
        <v>1</v>
      </c>
      <c r="K514" t="s">
        <v>25</v>
      </c>
      <c r="M514">
        <f t="shared" si="8"/>
        <v>0</v>
      </c>
    </row>
    <row r="515" spans="1:13">
      <c r="A515" t="s">
        <v>877</v>
      </c>
      <c r="B515" t="s">
        <v>898</v>
      </c>
      <c r="C515" t="s">
        <v>899</v>
      </c>
      <c r="E515" t="b">
        <v>1</v>
      </c>
      <c r="F515" t="s">
        <v>900</v>
      </c>
      <c r="G515" t="s">
        <v>910</v>
      </c>
      <c r="H515" s="55" t="s">
        <v>344</v>
      </c>
      <c r="I515">
        <v>1</v>
      </c>
      <c r="J515">
        <f>COUNTIF(__XbrlMatch!B:B,__TC_Taxonomy_Core!A515)</f>
        <v>0</v>
      </c>
      <c r="K515" t="s">
        <v>25</v>
      </c>
      <c r="M515">
        <f t="shared" si="8"/>
        <v>1</v>
      </c>
    </row>
    <row r="516" spans="1:13">
      <c r="A516" t="s">
        <v>425</v>
      </c>
      <c r="B516" t="s">
        <v>898</v>
      </c>
      <c r="C516" t="s">
        <v>899</v>
      </c>
      <c r="D516" t="s">
        <v>906</v>
      </c>
      <c r="E516" t="b">
        <v>1</v>
      </c>
      <c r="G516" t="s">
        <v>911</v>
      </c>
      <c r="H516" t="s">
        <v>345</v>
      </c>
      <c r="I516">
        <v>1</v>
      </c>
      <c r="J516">
        <f>COUNTIF(__XbrlMatch!B:B,__TC_Taxonomy_Core!A516)</f>
        <v>1</v>
      </c>
      <c r="K516" t="s">
        <v>25</v>
      </c>
      <c r="M516">
        <f t="shared" si="8"/>
        <v>0</v>
      </c>
    </row>
    <row r="517" spans="1:13">
      <c r="A517" t="s">
        <v>878</v>
      </c>
      <c r="B517" t="s">
        <v>898</v>
      </c>
      <c r="C517" t="s">
        <v>899</v>
      </c>
      <c r="E517" t="b">
        <v>1</v>
      </c>
      <c r="F517" t="s">
        <v>905</v>
      </c>
      <c r="G517" t="s">
        <v>910</v>
      </c>
      <c r="H517" s="55" t="s">
        <v>344</v>
      </c>
      <c r="I517">
        <v>1</v>
      </c>
      <c r="J517">
        <f>COUNTIF(__XbrlMatch!B:B,__TC_Taxonomy_Core!A517)</f>
        <v>0</v>
      </c>
      <c r="K517" t="s">
        <v>25</v>
      </c>
      <c r="M517">
        <f t="shared" si="8"/>
        <v>1</v>
      </c>
    </row>
    <row r="518" spans="1:13">
      <c r="A518" t="s">
        <v>879</v>
      </c>
      <c r="B518" t="s">
        <v>898</v>
      </c>
      <c r="C518" t="s">
        <v>899</v>
      </c>
      <c r="E518" t="b">
        <v>1</v>
      </c>
      <c r="F518" t="s">
        <v>905</v>
      </c>
      <c r="G518" t="s">
        <v>910</v>
      </c>
      <c r="H518" s="55" t="s">
        <v>344</v>
      </c>
      <c r="I518">
        <v>1</v>
      </c>
      <c r="J518">
        <f>COUNTIF(__XbrlMatch!B:B,__TC_Taxonomy_Core!A518)</f>
        <v>0</v>
      </c>
      <c r="K518" t="s">
        <v>25</v>
      </c>
      <c r="M518">
        <f t="shared" si="8"/>
        <v>1</v>
      </c>
    </row>
    <row r="519" spans="1:13">
      <c r="A519" t="s">
        <v>429</v>
      </c>
      <c r="B519" t="s">
        <v>898</v>
      </c>
      <c r="C519" t="s">
        <v>899</v>
      </c>
      <c r="E519" t="b">
        <v>1</v>
      </c>
      <c r="F519" t="s">
        <v>900</v>
      </c>
      <c r="G519" t="s">
        <v>910</v>
      </c>
      <c r="H519" s="55" t="s">
        <v>344</v>
      </c>
      <c r="I519">
        <v>1</v>
      </c>
      <c r="J519">
        <f>COUNTIF(__XbrlMatch!B:B,__TC_Taxonomy_Core!A519)</f>
        <v>1</v>
      </c>
      <c r="K519" t="s">
        <v>1681</v>
      </c>
      <c r="L519" t="s">
        <v>1497</v>
      </c>
      <c r="M519">
        <f t="shared" si="8"/>
        <v>0</v>
      </c>
    </row>
    <row r="520" spans="1:13">
      <c r="A520" t="s">
        <v>431</v>
      </c>
      <c r="B520" t="s">
        <v>898</v>
      </c>
      <c r="C520" t="s">
        <v>899</v>
      </c>
      <c r="E520" t="b">
        <v>1</v>
      </c>
      <c r="G520" t="s">
        <v>910</v>
      </c>
      <c r="H520" s="55" t="s">
        <v>344</v>
      </c>
      <c r="I520">
        <v>1</v>
      </c>
      <c r="J520">
        <f>COUNTIF(__XbrlMatch!B:B,__TC_Taxonomy_Core!A520)</f>
        <v>1</v>
      </c>
      <c r="K520" t="s">
        <v>1692</v>
      </c>
      <c r="L520" t="s">
        <v>1497</v>
      </c>
      <c r="M520">
        <f t="shared" si="8"/>
        <v>0</v>
      </c>
    </row>
    <row r="521" spans="1:13">
      <c r="A521" t="s">
        <v>400</v>
      </c>
      <c r="B521" t="s">
        <v>898</v>
      </c>
      <c r="C521" t="s">
        <v>899</v>
      </c>
      <c r="E521" t="b">
        <v>1</v>
      </c>
      <c r="F521" t="s">
        <v>905</v>
      </c>
      <c r="G521" t="s">
        <v>910</v>
      </c>
      <c r="H521" s="55" t="s">
        <v>344</v>
      </c>
      <c r="I521">
        <v>1</v>
      </c>
      <c r="J521">
        <f>COUNTIF(__XbrlMatch!B:B,__TC_Taxonomy_Core!A521)</f>
        <v>0</v>
      </c>
      <c r="K521" t="s">
        <v>1704</v>
      </c>
      <c r="L521" t="s">
        <v>1497</v>
      </c>
      <c r="M521">
        <f t="shared" si="8"/>
        <v>1</v>
      </c>
    </row>
    <row r="522" spans="1:13">
      <c r="A522" t="s">
        <v>279</v>
      </c>
      <c r="B522" t="s">
        <v>898</v>
      </c>
      <c r="C522" t="s">
        <v>899</v>
      </c>
      <c r="E522" t="b">
        <v>1</v>
      </c>
      <c r="G522" t="s">
        <v>910</v>
      </c>
      <c r="H522" s="55" t="s">
        <v>344</v>
      </c>
      <c r="I522">
        <v>1</v>
      </c>
      <c r="J522">
        <f>COUNTIF(__XbrlMatch!B:B,__TC_Taxonomy_Core!A522)</f>
        <v>1</v>
      </c>
      <c r="K522" t="s">
        <v>1496</v>
      </c>
      <c r="L522" t="s">
        <v>1497</v>
      </c>
      <c r="M522">
        <f t="shared" si="8"/>
        <v>0</v>
      </c>
    </row>
    <row r="523" spans="1:13">
      <c r="A523" t="s">
        <v>406</v>
      </c>
      <c r="B523" t="s">
        <v>898</v>
      </c>
      <c r="C523" t="s">
        <v>899</v>
      </c>
      <c r="E523" t="b">
        <v>1</v>
      </c>
      <c r="G523" t="s">
        <v>910</v>
      </c>
      <c r="H523" s="55" t="s">
        <v>344</v>
      </c>
      <c r="I523">
        <v>1</v>
      </c>
      <c r="J523">
        <f>COUNTIF(__XbrlMatch!B:B,__TC_Taxonomy_Core!A523)</f>
        <v>2</v>
      </c>
      <c r="K523" t="s">
        <v>1718</v>
      </c>
      <c r="L523" t="s">
        <v>1497</v>
      </c>
      <c r="M523">
        <f t="shared" si="8"/>
        <v>-1</v>
      </c>
    </row>
    <row r="524" spans="1:13">
      <c r="A524" t="s">
        <v>880</v>
      </c>
      <c r="B524" t="s">
        <v>898</v>
      </c>
      <c r="C524" t="s">
        <v>899</v>
      </c>
      <c r="E524" t="b">
        <v>1</v>
      </c>
      <c r="F524" t="s">
        <v>905</v>
      </c>
      <c r="G524" t="s">
        <v>910</v>
      </c>
      <c r="H524" s="55" t="s">
        <v>344</v>
      </c>
      <c r="I524">
        <v>1</v>
      </c>
      <c r="J524">
        <f>COUNTIF(__XbrlMatch!B:B,__TC_Taxonomy_Core!A524)</f>
        <v>0</v>
      </c>
      <c r="K524" t="s">
        <v>25</v>
      </c>
      <c r="M524">
        <f t="shared" si="8"/>
        <v>1</v>
      </c>
    </row>
    <row r="525" spans="1:13">
      <c r="A525" t="s">
        <v>881</v>
      </c>
      <c r="B525" t="s">
        <v>898</v>
      </c>
      <c r="C525" t="s">
        <v>899</v>
      </c>
      <c r="E525" t="b">
        <v>1</v>
      </c>
      <c r="F525" t="s">
        <v>905</v>
      </c>
      <c r="G525" t="s">
        <v>910</v>
      </c>
      <c r="H525" s="55" t="s">
        <v>344</v>
      </c>
      <c r="I525">
        <v>1</v>
      </c>
      <c r="J525">
        <f>COUNTIF(__XbrlMatch!B:B,__TC_Taxonomy_Core!A525)</f>
        <v>0</v>
      </c>
      <c r="K525" t="s">
        <v>25</v>
      </c>
      <c r="M525">
        <f t="shared" si="8"/>
        <v>1</v>
      </c>
    </row>
    <row r="526" spans="1:13">
      <c r="A526" t="s">
        <v>882</v>
      </c>
      <c r="B526" t="s">
        <v>898</v>
      </c>
      <c r="C526" t="s">
        <v>899</v>
      </c>
      <c r="D526" t="s">
        <v>906</v>
      </c>
      <c r="E526" t="b">
        <v>1</v>
      </c>
      <c r="F526" t="s">
        <v>905</v>
      </c>
      <c r="G526" t="s">
        <v>910</v>
      </c>
      <c r="H526" s="55" t="s">
        <v>344</v>
      </c>
      <c r="I526">
        <v>1</v>
      </c>
      <c r="J526">
        <f>COUNTIF(__XbrlMatch!B:B,__TC_Taxonomy_Core!A526)</f>
        <v>0</v>
      </c>
      <c r="K526" t="s">
        <v>25</v>
      </c>
      <c r="M526">
        <f t="shared" si="8"/>
        <v>1</v>
      </c>
    </row>
    <row r="527" spans="1:13">
      <c r="A527" t="s">
        <v>883</v>
      </c>
      <c r="B527" t="s">
        <v>898</v>
      </c>
      <c r="C527" t="s">
        <v>899</v>
      </c>
      <c r="D527" t="s">
        <v>906</v>
      </c>
      <c r="E527" t="b">
        <v>1</v>
      </c>
      <c r="F527" t="s">
        <v>905</v>
      </c>
      <c r="G527" t="s">
        <v>910</v>
      </c>
      <c r="H527" s="55" t="s">
        <v>344</v>
      </c>
      <c r="I527">
        <v>1</v>
      </c>
      <c r="J527">
        <f>COUNTIF(__XbrlMatch!B:B,__TC_Taxonomy_Core!A527)</f>
        <v>0</v>
      </c>
      <c r="K527" t="s">
        <v>25</v>
      </c>
      <c r="M527">
        <f t="shared" si="8"/>
        <v>1</v>
      </c>
    </row>
    <row r="528" spans="1:13">
      <c r="A528" t="s">
        <v>884</v>
      </c>
      <c r="B528" t="s">
        <v>902</v>
      </c>
      <c r="C528" t="s">
        <v>899</v>
      </c>
      <c r="D528" t="s">
        <v>906</v>
      </c>
      <c r="E528" t="b">
        <v>1</v>
      </c>
      <c r="G528" t="s">
        <v>910</v>
      </c>
      <c r="H528" s="55" t="s">
        <v>344</v>
      </c>
      <c r="I528">
        <v>1</v>
      </c>
      <c r="J528">
        <f>COUNTIF(__XbrlMatch!B:B,__TC_Taxonomy_Core!A528)</f>
        <v>0</v>
      </c>
      <c r="K528" t="s">
        <v>25</v>
      </c>
      <c r="M528">
        <f t="shared" si="8"/>
        <v>1</v>
      </c>
    </row>
    <row r="529" spans="1:13">
      <c r="A529" t="s">
        <v>361</v>
      </c>
      <c r="B529" t="s">
        <v>902</v>
      </c>
      <c r="C529" t="s">
        <v>899</v>
      </c>
      <c r="D529" t="s">
        <v>906</v>
      </c>
      <c r="E529" t="b">
        <v>1</v>
      </c>
      <c r="G529" t="s">
        <v>910</v>
      </c>
      <c r="H529" s="55" t="s">
        <v>344</v>
      </c>
      <c r="I529">
        <v>0</v>
      </c>
      <c r="J529">
        <f>COUNTIF(__XbrlMatch!B:B,__TC_Taxonomy_Core!A529)</f>
        <v>0</v>
      </c>
      <c r="K529" t="s">
        <v>1573</v>
      </c>
      <c r="L529" t="s">
        <v>1543</v>
      </c>
      <c r="M529">
        <f t="shared" si="8"/>
        <v>0</v>
      </c>
    </row>
    <row r="530" spans="1:13">
      <c r="A530" t="s">
        <v>363</v>
      </c>
      <c r="B530" t="s">
        <v>898</v>
      </c>
      <c r="C530" t="s">
        <v>899</v>
      </c>
      <c r="D530" t="s">
        <v>906</v>
      </c>
      <c r="E530" t="b">
        <v>1</v>
      </c>
      <c r="F530" t="s">
        <v>905</v>
      </c>
      <c r="G530" t="s">
        <v>910</v>
      </c>
      <c r="H530" s="55" t="s">
        <v>344</v>
      </c>
      <c r="I530">
        <v>0</v>
      </c>
      <c r="J530">
        <f>COUNTIF(__XbrlMatch!B:B,__TC_Taxonomy_Core!A530)</f>
        <v>0</v>
      </c>
      <c r="K530" t="s">
        <v>1579</v>
      </c>
      <c r="L530" t="s">
        <v>1543</v>
      </c>
      <c r="M530">
        <f t="shared" si="8"/>
        <v>0</v>
      </c>
    </row>
    <row r="531" spans="1:13">
      <c r="A531" t="s">
        <v>885</v>
      </c>
      <c r="B531" t="s">
        <v>898</v>
      </c>
      <c r="C531" t="s">
        <v>899</v>
      </c>
      <c r="E531" t="b">
        <v>1</v>
      </c>
      <c r="G531" t="s">
        <v>910</v>
      </c>
      <c r="H531" s="55" t="s">
        <v>344</v>
      </c>
      <c r="I531">
        <v>1</v>
      </c>
      <c r="J531">
        <f>COUNTIF(__XbrlMatch!B:B,__TC_Taxonomy_Core!A531)</f>
        <v>0</v>
      </c>
      <c r="K531" t="s">
        <v>25</v>
      </c>
      <c r="M531">
        <f t="shared" si="8"/>
        <v>1</v>
      </c>
    </row>
    <row r="532" spans="1:13">
      <c r="A532" t="s">
        <v>886</v>
      </c>
      <c r="B532" t="s">
        <v>898</v>
      </c>
      <c r="C532" t="s">
        <v>899</v>
      </c>
      <c r="E532" t="b">
        <v>1</v>
      </c>
      <c r="G532" t="s">
        <v>910</v>
      </c>
      <c r="H532" s="55" t="s">
        <v>344</v>
      </c>
      <c r="I532">
        <v>1</v>
      </c>
      <c r="J532">
        <f>COUNTIF(__XbrlMatch!B:B,__TC_Taxonomy_Core!A532)</f>
        <v>0</v>
      </c>
      <c r="K532" t="s">
        <v>25</v>
      </c>
      <c r="M532">
        <f t="shared" si="8"/>
        <v>1</v>
      </c>
    </row>
    <row r="533" spans="1:13">
      <c r="A533" t="s">
        <v>887</v>
      </c>
      <c r="B533" t="s">
        <v>898</v>
      </c>
      <c r="C533" t="s">
        <v>899</v>
      </c>
      <c r="E533" t="b">
        <v>1</v>
      </c>
      <c r="F533" t="s">
        <v>900</v>
      </c>
      <c r="G533" t="s">
        <v>910</v>
      </c>
      <c r="H533" s="55" t="s">
        <v>344</v>
      </c>
      <c r="I533">
        <v>1</v>
      </c>
      <c r="J533">
        <f>COUNTIF(__XbrlMatch!B:B,__TC_Taxonomy_Core!A533)</f>
        <v>0</v>
      </c>
      <c r="K533" t="s">
        <v>25</v>
      </c>
      <c r="M533">
        <f t="shared" si="8"/>
        <v>1</v>
      </c>
    </row>
    <row r="534" spans="1:13">
      <c r="A534" t="s">
        <v>888</v>
      </c>
      <c r="B534" t="s">
        <v>898</v>
      </c>
      <c r="C534" t="s">
        <v>899</v>
      </c>
      <c r="E534" t="b">
        <v>1</v>
      </c>
      <c r="F534" t="s">
        <v>905</v>
      </c>
      <c r="G534" t="s">
        <v>910</v>
      </c>
      <c r="H534" s="55" t="s">
        <v>344</v>
      </c>
      <c r="I534">
        <v>1</v>
      </c>
      <c r="J534">
        <f>COUNTIF(__XbrlMatch!B:B,__TC_Taxonomy_Core!A534)</f>
        <v>0</v>
      </c>
      <c r="K534" t="s">
        <v>25</v>
      </c>
      <c r="M534">
        <f t="shared" si="8"/>
        <v>1</v>
      </c>
    </row>
    <row r="535" spans="1:13">
      <c r="A535" t="s">
        <v>889</v>
      </c>
      <c r="B535" t="s">
        <v>898</v>
      </c>
      <c r="C535" t="s">
        <v>899</v>
      </c>
      <c r="E535" t="b">
        <v>1</v>
      </c>
      <c r="G535" t="s">
        <v>910</v>
      </c>
      <c r="H535" s="55" t="s">
        <v>344</v>
      </c>
      <c r="I535">
        <v>1</v>
      </c>
      <c r="J535">
        <f>COUNTIF(__XbrlMatch!B:B,__TC_Taxonomy_Core!A535)</f>
        <v>0</v>
      </c>
      <c r="K535" t="s">
        <v>25</v>
      </c>
      <c r="M535">
        <f t="shared" si="8"/>
        <v>1</v>
      </c>
    </row>
    <row r="536" spans="1:13">
      <c r="A536" t="s">
        <v>890</v>
      </c>
      <c r="B536" t="s">
        <v>898</v>
      </c>
      <c r="C536" t="s">
        <v>899</v>
      </c>
      <c r="E536" t="b">
        <v>1</v>
      </c>
      <c r="G536" t="s">
        <v>910</v>
      </c>
      <c r="H536" s="55" t="s">
        <v>344</v>
      </c>
      <c r="I536">
        <v>1</v>
      </c>
      <c r="J536">
        <f>COUNTIF(__XbrlMatch!B:B,__TC_Taxonomy_Core!A536)</f>
        <v>0</v>
      </c>
      <c r="K536" t="s">
        <v>25</v>
      </c>
      <c r="M536">
        <f t="shared" si="8"/>
        <v>1</v>
      </c>
    </row>
    <row r="537" spans="1:13">
      <c r="A537" t="s">
        <v>364</v>
      </c>
      <c r="B537" t="s">
        <v>898</v>
      </c>
      <c r="C537" t="s">
        <v>899</v>
      </c>
      <c r="D537" t="s">
        <v>906</v>
      </c>
      <c r="E537" t="b">
        <v>1</v>
      </c>
      <c r="F537" t="s">
        <v>905</v>
      </c>
      <c r="G537" t="s">
        <v>910</v>
      </c>
      <c r="H537" s="55" t="s">
        <v>344</v>
      </c>
      <c r="I537">
        <v>0</v>
      </c>
      <c r="J537">
        <f>COUNTIF(__XbrlMatch!B:B,__TC_Taxonomy_Core!A537)</f>
        <v>0</v>
      </c>
      <c r="K537" t="s">
        <v>1582</v>
      </c>
      <c r="L537" t="s">
        <v>1543</v>
      </c>
      <c r="M537">
        <f t="shared" si="8"/>
        <v>0</v>
      </c>
    </row>
    <row r="538" spans="1:13">
      <c r="A538" t="s">
        <v>891</v>
      </c>
      <c r="B538" t="s">
        <v>907</v>
      </c>
      <c r="C538" t="s">
        <v>899</v>
      </c>
      <c r="E538" t="b">
        <v>1</v>
      </c>
      <c r="G538" t="s">
        <v>910</v>
      </c>
      <c r="H538" s="55" t="s">
        <v>344</v>
      </c>
      <c r="I538">
        <v>1</v>
      </c>
      <c r="J538">
        <f>COUNTIF(__XbrlMatch!B:B,__TC_Taxonomy_Core!A538)</f>
        <v>0</v>
      </c>
      <c r="K538" t="s">
        <v>25</v>
      </c>
      <c r="M538">
        <f t="shared" si="8"/>
        <v>1</v>
      </c>
    </row>
    <row r="539" spans="1:13">
      <c r="A539" t="s">
        <v>360</v>
      </c>
      <c r="B539" t="s">
        <v>902</v>
      </c>
      <c r="C539" t="s">
        <v>899</v>
      </c>
      <c r="D539" t="s">
        <v>906</v>
      </c>
      <c r="E539" t="b">
        <v>1</v>
      </c>
      <c r="G539" t="s">
        <v>910</v>
      </c>
      <c r="H539" s="55" t="s">
        <v>344</v>
      </c>
      <c r="I539">
        <v>0</v>
      </c>
      <c r="J539">
        <f>COUNTIF(__XbrlMatch!B:B,__TC_Taxonomy_Core!A539)</f>
        <v>0</v>
      </c>
      <c r="K539" t="s">
        <v>1570</v>
      </c>
      <c r="L539" t="s">
        <v>1543</v>
      </c>
      <c r="M539">
        <f t="shared" si="8"/>
        <v>0</v>
      </c>
    </row>
    <row r="540" spans="1:13">
      <c r="A540" t="s">
        <v>500</v>
      </c>
      <c r="B540" t="s">
        <v>901</v>
      </c>
      <c r="C540" t="s">
        <v>899</v>
      </c>
      <c r="D540" t="s">
        <v>906</v>
      </c>
      <c r="E540" t="b">
        <v>1</v>
      </c>
      <c r="G540" t="s">
        <v>910</v>
      </c>
      <c r="H540" s="55" t="s">
        <v>344</v>
      </c>
      <c r="I540">
        <v>1</v>
      </c>
      <c r="J540">
        <f>COUNTIF(__XbrlMatch!B:B,__TC_Taxonomy_Core!A540)</f>
        <v>0</v>
      </c>
      <c r="K540" t="s">
        <v>25</v>
      </c>
      <c r="M540">
        <f t="shared" si="8"/>
        <v>1</v>
      </c>
    </row>
    <row r="541" spans="1:13">
      <c r="A541" t="s">
        <v>486</v>
      </c>
      <c r="B541" t="s">
        <v>901</v>
      </c>
      <c r="C541" t="s">
        <v>899</v>
      </c>
      <c r="D541" t="s">
        <v>906</v>
      </c>
      <c r="E541" t="b">
        <v>1</v>
      </c>
      <c r="G541" t="s">
        <v>910</v>
      </c>
      <c r="H541" s="55" t="s">
        <v>344</v>
      </c>
      <c r="I541">
        <v>0</v>
      </c>
      <c r="J541">
        <f>COUNTIF(__XbrlMatch!B:B,__TC_Taxonomy_Core!A541)</f>
        <v>0</v>
      </c>
      <c r="K541" t="s">
        <v>1489</v>
      </c>
      <c r="L541" t="s">
        <v>1485</v>
      </c>
      <c r="M541">
        <f t="shared" si="8"/>
        <v>0</v>
      </c>
    </row>
    <row r="542" spans="1:13">
      <c r="A542" t="s">
        <v>1478</v>
      </c>
      <c r="B542" t="s">
        <v>898</v>
      </c>
      <c r="C542" t="s">
        <v>899</v>
      </c>
      <c r="D542" t="s">
        <v>906</v>
      </c>
      <c r="E542" t="b">
        <v>1</v>
      </c>
      <c r="F542" t="s">
        <v>905</v>
      </c>
      <c r="G542" t="s">
        <v>910</v>
      </c>
      <c r="H542" s="55" t="s">
        <v>344</v>
      </c>
      <c r="I542">
        <v>1</v>
      </c>
      <c r="J542">
        <f>COUNTIF(__XbrlMatch!B:B,__TC_Taxonomy_Core!A542)</f>
        <v>0</v>
      </c>
      <c r="K542" t="s">
        <v>25</v>
      </c>
      <c r="M542">
        <f t="shared" si="8"/>
        <v>1</v>
      </c>
    </row>
    <row r="543" spans="1:13">
      <c r="A543" t="s">
        <v>893</v>
      </c>
      <c r="B543" t="s">
        <v>898</v>
      </c>
      <c r="C543" t="s">
        <v>899</v>
      </c>
      <c r="E543" t="b">
        <v>1</v>
      </c>
      <c r="G543" t="s">
        <v>910</v>
      </c>
      <c r="H543" s="55" t="s">
        <v>344</v>
      </c>
      <c r="I543">
        <v>1</v>
      </c>
      <c r="J543">
        <f>COUNTIF(__XbrlMatch!B:B,__TC_Taxonomy_Core!A543)</f>
        <v>0</v>
      </c>
      <c r="K543" t="s">
        <v>25</v>
      </c>
      <c r="M543">
        <f t="shared" si="8"/>
        <v>1</v>
      </c>
    </row>
    <row r="544" spans="1:13">
      <c r="A544" t="s">
        <v>894</v>
      </c>
      <c r="B544" t="s">
        <v>902</v>
      </c>
      <c r="C544" t="s">
        <v>899</v>
      </c>
      <c r="E544" t="b">
        <v>1</v>
      </c>
      <c r="G544" t="s">
        <v>910</v>
      </c>
      <c r="H544" s="55" t="s">
        <v>344</v>
      </c>
      <c r="I544">
        <v>0</v>
      </c>
      <c r="J544">
        <f>COUNTIF(__XbrlMatch!B:B,__TC_Taxonomy_Core!A544)</f>
        <v>0</v>
      </c>
      <c r="K544" t="s">
        <v>1533</v>
      </c>
      <c r="L544" t="s">
        <v>1485</v>
      </c>
      <c r="M544">
        <f t="shared" si="8"/>
        <v>0</v>
      </c>
    </row>
    <row r="545" spans="1:13">
      <c r="A545" t="s">
        <v>895</v>
      </c>
      <c r="B545" t="s">
        <v>902</v>
      </c>
      <c r="C545" t="s">
        <v>899</v>
      </c>
      <c r="E545" t="b">
        <v>1</v>
      </c>
      <c r="G545" t="s">
        <v>910</v>
      </c>
      <c r="H545" s="55" t="s">
        <v>344</v>
      </c>
      <c r="I545">
        <v>1</v>
      </c>
      <c r="J545">
        <f>COUNTIF(__XbrlMatch!B:B,__TC_Taxonomy_Core!A545)</f>
        <v>0</v>
      </c>
      <c r="K545" t="s">
        <v>25</v>
      </c>
      <c r="M545">
        <f t="shared" si="8"/>
        <v>1</v>
      </c>
    </row>
    <row r="546" spans="1:13">
      <c r="A546" t="s">
        <v>370</v>
      </c>
      <c r="B546" t="s">
        <v>898</v>
      </c>
      <c r="C546" t="s">
        <v>899</v>
      </c>
      <c r="E546" t="b">
        <v>1</v>
      </c>
      <c r="G546" t="s">
        <v>910</v>
      </c>
      <c r="H546" s="55" t="s">
        <v>344</v>
      </c>
      <c r="I546">
        <v>1</v>
      </c>
      <c r="J546">
        <f>COUNTIF(__XbrlMatch!B:B,__TC_Taxonomy_Core!A546)</f>
        <v>0</v>
      </c>
      <c r="K546" t="s">
        <v>1597</v>
      </c>
      <c r="L546" t="s">
        <v>1497</v>
      </c>
      <c r="M546">
        <f t="shared" si="8"/>
        <v>1</v>
      </c>
    </row>
    <row r="547" spans="1:13">
      <c r="A547" t="s">
        <v>896</v>
      </c>
      <c r="B547" t="s">
        <v>898</v>
      </c>
      <c r="C547" t="s">
        <v>899</v>
      </c>
      <c r="E547" t="b">
        <v>1</v>
      </c>
      <c r="G547" t="s">
        <v>910</v>
      </c>
      <c r="H547" s="55" t="s">
        <v>344</v>
      </c>
      <c r="I547">
        <v>1</v>
      </c>
      <c r="J547">
        <f>COUNTIF(__XbrlMatch!B:B,__TC_Taxonomy_Core!A547)</f>
        <v>0</v>
      </c>
      <c r="K547" t="s">
        <v>25</v>
      </c>
      <c r="M547">
        <f t="shared" si="8"/>
        <v>1</v>
      </c>
    </row>
    <row r="548" spans="1:13">
      <c r="A548" t="s">
        <v>897</v>
      </c>
      <c r="B548" t="s">
        <v>898</v>
      </c>
      <c r="C548" t="s">
        <v>899</v>
      </c>
      <c r="E548" t="b">
        <v>1</v>
      </c>
      <c r="G548" t="s">
        <v>910</v>
      </c>
      <c r="H548" s="55" t="s">
        <v>344</v>
      </c>
      <c r="I548">
        <v>1</v>
      </c>
      <c r="J548">
        <f>COUNTIF(__XbrlMatch!B:B,__TC_Taxonomy_Core!A548)</f>
        <v>0</v>
      </c>
      <c r="K548" t="s">
        <v>25</v>
      </c>
      <c r="M548">
        <f t="shared" si="8"/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9AD24-F256-41A2-9DD1-88C666CA4590}">
  <dimension ref="A1:H96"/>
  <sheetViews>
    <sheetView topLeftCell="A95" zoomScale="85" zoomScaleNormal="85" workbookViewId="0">
      <selection activeCell="F50" sqref="F50"/>
    </sheetView>
  </sheetViews>
  <sheetFormatPr defaultRowHeight="13.9"/>
  <cols>
    <col min="1" max="1" width="55.9296875" style="68" customWidth="1"/>
    <col min="2" max="2" width="44.3984375" style="67" customWidth="1"/>
    <col min="3" max="3" width="13.73046875" style="67" customWidth="1"/>
    <col min="4" max="4" width="21.6640625" style="67" customWidth="1"/>
    <col min="5" max="5" width="72.73046875" style="67" customWidth="1"/>
    <col min="6" max="6" width="15.9296875" style="67" customWidth="1"/>
    <col min="7" max="7" width="11.265625" style="67" customWidth="1"/>
    <col min="8" max="8" width="12.06640625" style="67" customWidth="1"/>
    <col min="9" max="16384" width="9.06640625" style="67"/>
  </cols>
  <sheetData>
    <row r="1" spans="1:8" s="65" customFormat="1" ht="18.399999999999999" customHeight="1">
      <c r="A1" s="86" t="s">
        <v>405</v>
      </c>
      <c r="B1" s="87" t="s">
        <v>1809</v>
      </c>
      <c r="C1" s="88" t="s">
        <v>1811</v>
      </c>
      <c r="D1" s="87" t="s">
        <v>1481</v>
      </c>
      <c r="E1" s="88" t="s">
        <v>1482</v>
      </c>
      <c r="F1" s="88" t="s">
        <v>1808</v>
      </c>
      <c r="G1" s="88" t="s">
        <v>1810</v>
      </c>
      <c r="H1" s="88" t="s">
        <v>1812</v>
      </c>
    </row>
    <row r="2" spans="1:8" s="66" customFormat="1" ht="35.75" customHeight="1">
      <c r="A2" s="89" t="s">
        <v>1483</v>
      </c>
      <c r="B2" s="90" t="s">
        <v>1814</v>
      </c>
      <c r="C2" s="90"/>
      <c r="D2" s="90" t="s">
        <v>1485</v>
      </c>
      <c r="E2" s="84" t="s">
        <v>1486</v>
      </c>
      <c r="F2" s="90">
        <v>1</v>
      </c>
      <c r="G2" s="90">
        <v>1</v>
      </c>
      <c r="H2" s="90">
        <f>COUNTIF(__XbrlMatch!B:B,__Mandatory!B2)</f>
        <v>0</v>
      </c>
    </row>
    <row r="3" spans="1:8" s="66" customFormat="1" ht="35.75" customHeight="1">
      <c r="A3" s="89" t="s">
        <v>319</v>
      </c>
      <c r="B3" s="90" t="s">
        <v>480</v>
      </c>
      <c r="C3" s="90"/>
      <c r="D3" s="90" t="s">
        <v>1485</v>
      </c>
      <c r="E3" s="84" t="s">
        <v>1488</v>
      </c>
      <c r="F3" s="90">
        <v>1</v>
      </c>
      <c r="G3" s="90">
        <v>1</v>
      </c>
      <c r="H3" s="90">
        <f>COUNTIF(__XbrlMatch!B:B,__Mandatory!B3)</f>
        <v>0</v>
      </c>
    </row>
    <row r="4" spans="1:8" s="66" customFormat="1" ht="35.75" customHeight="1">
      <c r="A4" s="89" t="s">
        <v>325</v>
      </c>
      <c r="B4" s="90" t="s">
        <v>486</v>
      </c>
      <c r="C4" s="90"/>
      <c r="D4" s="90" t="s">
        <v>1485</v>
      </c>
      <c r="E4" s="84" t="s">
        <v>1490</v>
      </c>
      <c r="F4" s="90">
        <v>1</v>
      </c>
      <c r="G4" s="90">
        <v>1</v>
      </c>
      <c r="H4" s="90">
        <f>COUNTIF(__XbrlMatch!B:B,__Mandatory!B4)</f>
        <v>0</v>
      </c>
    </row>
    <row r="5" spans="1:8" s="66" customFormat="1" ht="35.75" customHeight="1">
      <c r="A5" s="89" t="s">
        <v>323</v>
      </c>
      <c r="B5" s="90" t="s">
        <v>484</v>
      </c>
      <c r="C5" s="90"/>
      <c r="D5" s="90" t="s">
        <v>1485</v>
      </c>
      <c r="E5" s="84" t="s">
        <v>1492</v>
      </c>
      <c r="F5" s="90">
        <v>1</v>
      </c>
      <c r="G5" s="90">
        <v>1</v>
      </c>
      <c r="H5" s="90">
        <f>COUNTIF(__XbrlMatch!B:B,__Mandatory!B5)</f>
        <v>0</v>
      </c>
    </row>
    <row r="6" spans="1:8" s="66" customFormat="1" ht="35.75" customHeight="1">
      <c r="A6" s="89" t="s">
        <v>324</v>
      </c>
      <c r="B6" s="90" t="s">
        <v>485</v>
      </c>
      <c r="C6" s="90"/>
      <c r="D6" s="90" t="s">
        <v>1485</v>
      </c>
      <c r="E6" s="84" t="s">
        <v>1494</v>
      </c>
      <c r="F6" s="90">
        <v>1</v>
      </c>
      <c r="G6" s="90">
        <v>1</v>
      </c>
      <c r="H6" s="90">
        <f>COUNTIF(__XbrlMatch!B:B,__Mandatory!B6)</f>
        <v>0</v>
      </c>
    </row>
    <row r="7" spans="1:8" s="66" customFormat="1" ht="35.75" customHeight="1">
      <c r="A7" s="89" t="s">
        <v>1495</v>
      </c>
      <c r="B7" s="90" t="s">
        <v>279</v>
      </c>
      <c r="C7" s="90">
        <v>0</v>
      </c>
      <c r="D7" s="90" t="s">
        <v>1497</v>
      </c>
      <c r="E7" s="84" t="s">
        <v>1498</v>
      </c>
      <c r="F7" s="90">
        <v>1</v>
      </c>
      <c r="G7" s="90">
        <v>1</v>
      </c>
      <c r="H7" s="90">
        <f>COUNTIF(__XbrlMatch!B:B,__Mandatory!B7)</f>
        <v>1</v>
      </c>
    </row>
    <row r="8" spans="1:8" s="66" customFormat="1" ht="35.75" customHeight="1">
      <c r="A8" s="89" t="s">
        <v>1499</v>
      </c>
      <c r="B8" s="90" t="s">
        <v>354</v>
      </c>
      <c r="C8" s="90"/>
      <c r="D8" s="90" t="s">
        <v>1485</v>
      </c>
      <c r="E8" s="84" t="s">
        <v>1501</v>
      </c>
      <c r="F8" s="90">
        <v>1</v>
      </c>
      <c r="G8" s="90">
        <v>1</v>
      </c>
      <c r="H8" s="90">
        <f>COUNTIF(__XbrlMatch!B:B,__Mandatory!B8)</f>
        <v>0</v>
      </c>
    </row>
    <row r="9" spans="1:8" s="66" customFormat="1" ht="35.75" customHeight="1">
      <c r="A9" s="89" t="s">
        <v>1502</v>
      </c>
      <c r="B9" s="90" t="s">
        <v>822</v>
      </c>
      <c r="C9" s="90"/>
      <c r="D9" s="90" t="s">
        <v>1485</v>
      </c>
      <c r="E9" s="84" t="s">
        <v>1504</v>
      </c>
      <c r="F9" s="90">
        <v>1</v>
      </c>
      <c r="G9" s="90">
        <v>1</v>
      </c>
      <c r="H9" s="90">
        <f>COUNTIF(__XbrlMatch!B:B,__Mandatory!B9)</f>
        <v>0</v>
      </c>
    </row>
    <row r="10" spans="1:8" s="66" customFormat="1" ht="35.75" customHeight="1">
      <c r="A10" s="89" t="s">
        <v>1505</v>
      </c>
      <c r="B10" s="90" t="s">
        <v>716</v>
      </c>
      <c r="C10" s="90"/>
      <c r="D10" s="90" t="s">
        <v>1485</v>
      </c>
      <c r="E10" s="84" t="s">
        <v>1507</v>
      </c>
      <c r="F10" s="90">
        <v>1</v>
      </c>
      <c r="G10" s="90">
        <v>1</v>
      </c>
      <c r="H10" s="90">
        <f>COUNTIF(__XbrlMatch!B:B,__Mandatory!B10)</f>
        <v>0</v>
      </c>
    </row>
    <row r="11" spans="1:8" s="66" customFormat="1" ht="35.75" customHeight="1">
      <c r="A11" s="89" t="s">
        <v>1508</v>
      </c>
      <c r="B11" s="90" t="s">
        <v>551</v>
      </c>
      <c r="C11" s="90"/>
      <c r="D11" s="90" t="s">
        <v>1485</v>
      </c>
      <c r="E11" s="84" t="s">
        <v>1510</v>
      </c>
      <c r="F11" s="90">
        <v>1</v>
      </c>
      <c r="G11" s="90">
        <v>1</v>
      </c>
      <c r="H11" s="90">
        <f>COUNTIF(__XbrlMatch!B:B,__Mandatory!B11)</f>
        <v>0</v>
      </c>
    </row>
    <row r="12" spans="1:8" s="66" customFormat="1" ht="35.75" customHeight="1">
      <c r="A12" s="89" t="s">
        <v>1511</v>
      </c>
      <c r="B12" s="90" t="s">
        <v>707</v>
      </c>
      <c r="C12" s="90"/>
      <c r="D12" s="90" t="s">
        <v>1485</v>
      </c>
      <c r="E12" s="84" t="s">
        <v>1513</v>
      </c>
      <c r="F12" s="90">
        <v>1</v>
      </c>
      <c r="G12" s="90">
        <v>1</v>
      </c>
      <c r="H12" s="90">
        <f>COUNTIF(__XbrlMatch!B:B,__Mandatory!B12)</f>
        <v>0</v>
      </c>
    </row>
    <row r="13" spans="1:8" s="66" customFormat="1" ht="35.75" customHeight="1">
      <c r="A13" s="89" t="s">
        <v>1514</v>
      </c>
      <c r="B13" s="90" t="s">
        <v>706</v>
      </c>
      <c r="C13" s="90"/>
      <c r="D13" s="90" t="s">
        <v>1485</v>
      </c>
      <c r="E13" s="84" t="s">
        <v>1516</v>
      </c>
      <c r="F13" s="90">
        <v>1</v>
      </c>
      <c r="G13" s="90" t="s">
        <v>25</v>
      </c>
      <c r="H13" s="90">
        <f>COUNTIF(__XbrlMatch!B:B,__Mandatory!B13)</f>
        <v>0</v>
      </c>
    </row>
    <row r="14" spans="1:8" s="66" customFormat="1" ht="35.75" customHeight="1">
      <c r="A14" s="89" t="s">
        <v>1517</v>
      </c>
      <c r="B14" s="90" t="s">
        <v>857</v>
      </c>
      <c r="C14" s="90"/>
      <c r="D14" s="90" t="s">
        <v>1485</v>
      </c>
      <c r="E14" s="84" t="s">
        <v>1519</v>
      </c>
      <c r="F14" s="90">
        <v>1</v>
      </c>
      <c r="G14" s="90">
        <v>1</v>
      </c>
      <c r="H14" s="90">
        <f>COUNTIF(__XbrlMatch!B:B,__Mandatory!B14)</f>
        <v>0</v>
      </c>
    </row>
    <row r="15" spans="1:8" s="66" customFormat="1" ht="35.75" customHeight="1">
      <c r="A15" s="89" t="s">
        <v>1520</v>
      </c>
      <c r="B15" s="90" t="s">
        <v>674</v>
      </c>
      <c r="C15" s="90"/>
      <c r="D15" s="90" t="s">
        <v>1485</v>
      </c>
      <c r="E15" s="84" t="s">
        <v>1522</v>
      </c>
      <c r="F15" s="90">
        <v>1</v>
      </c>
      <c r="G15" s="90">
        <v>1</v>
      </c>
      <c r="H15" s="90">
        <f>COUNTIF(__XbrlMatch!B:B,__Mandatory!B15)</f>
        <v>0</v>
      </c>
    </row>
    <row r="16" spans="1:8" s="66" customFormat="1" ht="35.75" customHeight="1">
      <c r="A16" s="89" t="s">
        <v>1523</v>
      </c>
      <c r="B16" s="90" t="s">
        <v>714</v>
      </c>
      <c r="C16" s="90"/>
      <c r="D16" s="90" t="s">
        <v>1485</v>
      </c>
      <c r="E16" s="84" t="s">
        <v>1525</v>
      </c>
      <c r="F16" s="90">
        <v>1</v>
      </c>
      <c r="G16" s="90">
        <v>1</v>
      </c>
      <c r="H16" s="90">
        <f>COUNTIF(__XbrlMatch!B:B,__Mandatory!B16)</f>
        <v>0</v>
      </c>
    </row>
    <row r="17" spans="1:8" s="66" customFormat="1" ht="35.75" customHeight="1">
      <c r="A17" s="89" t="s">
        <v>1526</v>
      </c>
      <c r="B17" s="90" t="s">
        <v>715</v>
      </c>
      <c r="C17" s="90"/>
      <c r="D17" s="90" t="s">
        <v>1485</v>
      </c>
      <c r="E17" s="84" t="s">
        <v>1528</v>
      </c>
      <c r="F17" s="90">
        <v>1</v>
      </c>
      <c r="G17" s="90" t="s">
        <v>25</v>
      </c>
      <c r="H17" s="90">
        <f>COUNTIF(__XbrlMatch!B:B,__Mandatory!B17)</f>
        <v>0</v>
      </c>
    </row>
    <row r="18" spans="1:8" s="66" customFormat="1" ht="35.75" customHeight="1">
      <c r="A18" s="89" t="s">
        <v>1529</v>
      </c>
      <c r="B18" s="90" t="s">
        <v>552</v>
      </c>
      <c r="C18" s="90"/>
      <c r="D18" s="90" t="s">
        <v>1485</v>
      </c>
      <c r="E18" s="84" t="s">
        <v>1531</v>
      </c>
      <c r="F18" s="90">
        <v>1</v>
      </c>
      <c r="G18" s="90">
        <v>1</v>
      </c>
      <c r="H18" s="90">
        <f>COUNTIF(__XbrlMatch!B:B,__Mandatory!B18)</f>
        <v>0</v>
      </c>
    </row>
    <row r="19" spans="1:8" s="66" customFormat="1" ht="35.75" customHeight="1">
      <c r="A19" s="89" t="s">
        <v>1532</v>
      </c>
      <c r="B19" s="90" t="s">
        <v>894</v>
      </c>
      <c r="C19" s="90"/>
      <c r="D19" s="90" t="s">
        <v>1485</v>
      </c>
      <c r="E19" s="84" t="s">
        <v>1534</v>
      </c>
      <c r="F19" s="90">
        <v>1</v>
      </c>
      <c r="G19" s="90">
        <v>1</v>
      </c>
      <c r="H19" s="90">
        <f>COUNTIF(__XbrlMatch!B:B,__Mandatory!B19)</f>
        <v>0</v>
      </c>
    </row>
    <row r="20" spans="1:8" s="66" customFormat="1" ht="35.75" customHeight="1">
      <c r="A20" s="89" t="s">
        <v>326</v>
      </c>
      <c r="B20" s="90" t="s">
        <v>488</v>
      </c>
      <c r="C20" s="90"/>
      <c r="D20" s="90" t="s">
        <v>1485</v>
      </c>
      <c r="E20" s="84" t="s">
        <v>1536</v>
      </c>
      <c r="F20" s="90">
        <v>1</v>
      </c>
      <c r="G20" s="90">
        <v>1</v>
      </c>
      <c r="H20" s="90">
        <f>COUNTIF(__XbrlMatch!B:B,__Mandatory!B20)</f>
        <v>0</v>
      </c>
    </row>
    <row r="21" spans="1:8" s="66" customFormat="1" ht="35.75" customHeight="1">
      <c r="A21" s="89" t="s">
        <v>327</v>
      </c>
      <c r="B21" s="90" t="s">
        <v>489</v>
      </c>
      <c r="C21" s="90"/>
      <c r="D21" s="90" t="s">
        <v>1485</v>
      </c>
      <c r="E21" s="84" t="s">
        <v>1538</v>
      </c>
      <c r="F21" s="90">
        <v>1</v>
      </c>
      <c r="G21" s="90">
        <v>1</v>
      </c>
      <c r="H21" s="90">
        <f>COUNTIF(__XbrlMatch!B:B,__Mandatory!B21)</f>
        <v>0</v>
      </c>
    </row>
    <row r="22" spans="1:8" s="66" customFormat="1" ht="35.75" customHeight="1">
      <c r="A22" s="89" t="s">
        <v>1539</v>
      </c>
      <c r="B22" s="90" t="s">
        <v>688</v>
      </c>
      <c r="C22" s="90"/>
      <c r="D22" s="90" t="s">
        <v>1485</v>
      </c>
      <c r="E22" s="84" t="s">
        <v>1541</v>
      </c>
      <c r="F22" s="90">
        <v>1</v>
      </c>
      <c r="G22" s="90" t="s">
        <v>25</v>
      </c>
      <c r="H22" s="90">
        <f>COUNTIF(__XbrlMatch!B:B,__Mandatory!B22)</f>
        <v>0</v>
      </c>
    </row>
    <row r="23" spans="1:8" s="66" customFormat="1" ht="35.75" customHeight="1">
      <c r="A23" s="89" t="s">
        <v>320</v>
      </c>
      <c r="B23" s="90" t="s">
        <v>481</v>
      </c>
      <c r="C23" s="90"/>
      <c r="D23" s="90" t="s">
        <v>1543</v>
      </c>
      <c r="E23" s="84" t="s">
        <v>1544</v>
      </c>
      <c r="F23" s="90">
        <v>1</v>
      </c>
      <c r="G23" s="90">
        <v>1</v>
      </c>
      <c r="H23" s="90">
        <f>COUNTIF(__XbrlMatch!B:B,__Mandatory!B23)</f>
        <v>0</v>
      </c>
    </row>
    <row r="24" spans="1:8" s="66" customFormat="1" ht="35.75" customHeight="1">
      <c r="A24" s="89" t="s">
        <v>321</v>
      </c>
      <c r="B24" s="90" t="s">
        <v>355</v>
      </c>
      <c r="C24" s="90"/>
      <c r="D24" s="90" t="s">
        <v>1543</v>
      </c>
      <c r="E24" s="84" t="s">
        <v>1546</v>
      </c>
      <c r="F24" s="90">
        <v>1</v>
      </c>
      <c r="G24" s="90">
        <v>1</v>
      </c>
      <c r="H24" s="90">
        <f>COUNTIF(__XbrlMatch!B:B,__Mandatory!B24)</f>
        <v>0</v>
      </c>
    </row>
    <row r="25" spans="1:8" s="66" customFormat="1" ht="35.75" customHeight="1">
      <c r="A25" s="89" t="s">
        <v>322</v>
      </c>
      <c r="B25" s="90" t="s">
        <v>482</v>
      </c>
      <c r="C25" s="90"/>
      <c r="D25" s="90" t="s">
        <v>1485</v>
      </c>
      <c r="E25" s="84" t="s">
        <v>1548</v>
      </c>
      <c r="F25" s="90">
        <v>1</v>
      </c>
      <c r="G25" s="90">
        <v>1</v>
      </c>
      <c r="H25" s="90">
        <f>COUNTIF(__XbrlMatch!B:B,__Mandatory!B25)</f>
        <v>0</v>
      </c>
    </row>
    <row r="26" spans="1:8" s="66" customFormat="1" ht="35.75" customHeight="1">
      <c r="A26" s="89" t="s">
        <v>1549</v>
      </c>
      <c r="B26" s="90" t="s">
        <v>356</v>
      </c>
      <c r="C26" s="90"/>
      <c r="D26" s="90" t="s">
        <v>1543</v>
      </c>
      <c r="E26" s="84" t="s">
        <v>1551</v>
      </c>
      <c r="F26" s="90">
        <v>1</v>
      </c>
      <c r="G26" s="90">
        <v>1</v>
      </c>
      <c r="H26" s="90">
        <f>COUNTIF(__XbrlMatch!B:B,__Mandatory!B26)</f>
        <v>0</v>
      </c>
    </row>
    <row r="27" spans="1:8" s="66" customFormat="1" ht="35.75" customHeight="1">
      <c r="A27" s="89" t="s">
        <v>1552</v>
      </c>
      <c r="B27" s="90" t="s">
        <v>357</v>
      </c>
      <c r="C27" s="90"/>
      <c r="D27" s="90" t="s">
        <v>1543</v>
      </c>
      <c r="E27" s="84" t="s">
        <v>1554</v>
      </c>
      <c r="F27" s="90">
        <v>1</v>
      </c>
      <c r="G27" s="90">
        <v>1</v>
      </c>
      <c r="H27" s="90">
        <f>COUNTIF(__XbrlMatch!B:B,__Mandatory!B27)</f>
        <v>0</v>
      </c>
    </row>
    <row r="28" spans="1:8" s="66" customFormat="1" ht="35.75" customHeight="1">
      <c r="A28" s="89" t="s">
        <v>1555</v>
      </c>
      <c r="B28" s="90" t="s">
        <v>358</v>
      </c>
      <c r="C28" s="90"/>
      <c r="D28" s="90" t="s">
        <v>1543</v>
      </c>
      <c r="E28" s="84" t="s">
        <v>1557</v>
      </c>
      <c r="F28" s="90">
        <v>1</v>
      </c>
      <c r="G28" s="90">
        <v>1</v>
      </c>
      <c r="H28" s="90">
        <f>COUNTIF(__XbrlMatch!B:B,__Mandatory!B28)</f>
        <v>0</v>
      </c>
    </row>
    <row r="29" spans="1:8" s="66" customFormat="1" ht="35.75" customHeight="1">
      <c r="A29" s="89" t="s">
        <v>333</v>
      </c>
      <c r="B29" s="90" t="s">
        <v>497</v>
      </c>
      <c r="C29" s="90"/>
      <c r="D29" s="90" t="s">
        <v>1485</v>
      </c>
      <c r="E29" s="84" t="s">
        <v>1559</v>
      </c>
      <c r="F29" s="90">
        <v>1</v>
      </c>
      <c r="G29" s="90">
        <v>1</v>
      </c>
      <c r="H29" s="90">
        <f>COUNTIF(__XbrlMatch!B:B,__Mandatory!B29)</f>
        <v>0</v>
      </c>
    </row>
    <row r="30" spans="1:8" s="66" customFormat="1" ht="35.75" customHeight="1">
      <c r="A30" s="89" t="s">
        <v>334</v>
      </c>
      <c r="B30" s="90" t="s">
        <v>498</v>
      </c>
      <c r="C30" s="90"/>
      <c r="D30" s="90" t="s">
        <v>1485</v>
      </c>
      <c r="E30" s="84" t="s">
        <v>1561</v>
      </c>
      <c r="F30" s="90">
        <v>1</v>
      </c>
      <c r="G30" s="90">
        <v>1</v>
      </c>
      <c r="H30" s="90">
        <f>COUNTIF(__XbrlMatch!B:B,__Mandatory!B30)</f>
        <v>0</v>
      </c>
    </row>
    <row r="31" spans="1:8" s="66" customFormat="1" ht="35.75" customHeight="1">
      <c r="A31" s="89" t="s">
        <v>332</v>
      </c>
      <c r="B31" s="90" t="s">
        <v>493</v>
      </c>
      <c r="C31" s="90"/>
      <c r="D31" s="90" t="s">
        <v>1485</v>
      </c>
      <c r="E31" s="84" t="s">
        <v>1563</v>
      </c>
      <c r="F31" s="90">
        <v>1</v>
      </c>
      <c r="G31" s="90" t="s">
        <v>25</v>
      </c>
      <c r="H31" s="90">
        <f>COUNTIF(__XbrlMatch!B:B,__Mandatory!B31)</f>
        <v>0</v>
      </c>
    </row>
    <row r="32" spans="1:8" s="66" customFormat="1" ht="35.75" customHeight="1">
      <c r="A32" s="89" t="s">
        <v>1564</v>
      </c>
      <c r="B32" s="90" t="s">
        <v>685</v>
      </c>
      <c r="C32" s="90"/>
      <c r="D32" s="90" t="s">
        <v>1485</v>
      </c>
      <c r="E32" s="84" t="s">
        <v>1565</v>
      </c>
      <c r="F32" s="90">
        <v>1</v>
      </c>
      <c r="G32" s="90" t="s">
        <v>25</v>
      </c>
      <c r="H32" s="90">
        <f>COUNTIF(__XbrlMatch!B:B,__Mandatory!B32)</f>
        <v>0</v>
      </c>
    </row>
    <row r="33" spans="1:8" s="66" customFormat="1" ht="35.75" customHeight="1">
      <c r="A33" s="89" t="s">
        <v>1566</v>
      </c>
      <c r="B33" s="90" t="s">
        <v>359</v>
      </c>
      <c r="C33" s="90"/>
      <c r="D33" s="90" t="s">
        <v>1543</v>
      </c>
      <c r="E33" s="84" t="s">
        <v>1568</v>
      </c>
      <c r="F33" s="90">
        <v>1</v>
      </c>
      <c r="G33" s="90" t="s">
        <v>25</v>
      </c>
      <c r="H33" s="90">
        <f>COUNTIF(__XbrlMatch!B:B,__Mandatory!B33)</f>
        <v>0</v>
      </c>
    </row>
    <row r="34" spans="1:8" s="66" customFormat="1" ht="35.75" customHeight="1">
      <c r="A34" s="89" t="s">
        <v>1569</v>
      </c>
      <c r="B34" s="90" t="s">
        <v>360</v>
      </c>
      <c r="C34" s="90"/>
      <c r="D34" s="90" t="s">
        <v>1543</v>
      </c>
      <c r="E34" s="84" t="s">
        <v>1571</v>
      </c>
      <c r="F34" s="90">
        <v>1</v>
      </c>
      <c r="G34" s="90">
        <v>1</v>
      </c>
      <c r="H34" s="90">
        <f>COUNTIF(__XbrlMatch!B:B,__Mandatory!B34)</f>
        <v>0</v>
      </c>
    </row>
    <row r="35" spans="1:8" s="66" customFormat="1" ht="35.75" customHeight="1">
      <c r="A35" s="89" t="s">
        <v>1572</v>
      </c>
      <c r="B35" s="90" t="s">
        <v>361</v>
      </c>
      <c r="C35" s="90"/>
      <c r="D35" s="90" t="s">
        <v>1543</v>
      </c>
      <c r="E35" s="84" t="s">
        <v>1574</v>
      </c>
      <c r="F35" s="90">
        <v>1</v>
      </c>
      <c r="G35" s="90">
        <v>1</v>
      </c>
      <c r="H35" s="90">
        <f>COUNTIF(__XbrlMatch!B:B,__Mandatory!B35)</f>
        <v>0</v>
      </c>
    </row>
    <row r="36" spans="1:8" s="66" customFormat="1" ht="35.75" customHeight="1">
      <c r="A36" s="89" t="s">
        <v>1575</v>
      </c>
      <c r="B36" s="90" t="s">
        <v>362</v>
      </c>
      <c r="C36" s="90"/>
      <c r="D36" s="90" t="s">
        <v>1543</v>
      </c>
      <c r="E36" s="84" t="s">
        <v>1577</v>
      </c>
      <c r="F36" s="90">
        <v>1</v>
      </c>
      <c r="G36" s="90">
        <v>1</v>
      </c>
      <c r="H36" s="90">
        <f>COUNTIF(__XbrlMatch!B:B,__Mandatory!B36)</f>
        <v>0</v>
      </c>
    </row>
    <row r="37" spans="1:8" s="66" customFormat="1" ht="35.75" customHeight="1">
      <c r="A37" s="89" t="s">
        <v>1578</v>
      </c>
      <c r="B37" s="90" t="s">
        <v>363</v>
      </c>
      <c r="C37" s="90"/>
      <c r="D37" s="90" t="s">
        <v>1543</v>
      </c>
      <c r="E37" s="84" t="s">
        <v>1580</v>
      </c>
      <c r="F37" s="90">
        <v>1</v>
      </c>
      <c r="G37" s="90">
        <v>1</v>
      </c>
      <c r="H37" s="90">
        <f>COUNTIF(__XbrlMatch!B:B,__Mandatory!B37)</f>
        <v>0</v>
      </c>
    </row>
    <row r="38" spans="1:8" s="66" customFormat="1" ht="35.75" customHeight="1">
      <c r="A38" s="89" t="s">
        <v>1581</v>
      </c>
      <c r="B38" s="90" t="s">
        <v>364</v>
      </c>
      <c r="C38" s="90"/>
      <c r="D38" s="90" t="s">
        <v>1543</v>
      </c>
      <c r="E38" s="84" t="s">
        <v>1583</v>
      </c>
      <c r="F38" s="90">
        <v>1</v>
      </c>
      <c r="G38" s="90">
        <v>1</v>
      </c>
      <c r="H38" s="90">
        <f>COUNTIF(__XbrlMatch!B:B,__Mandatory!B38)</f>
        <v>0</v>
      </c>
    </row>
    <row r="39" spans="1:8" s="66" customFormat="1" ht="35.75" customHeight="1">
      <c r="A39" s="89" t="s">
        <v>1584</v>
      </c>
      <c r="B39" s="90" t="s">
        <v>366</v>
      </c>
      <c r="C39" s="90">
        <v>0</v>
      </c>
      <c r="D39" s="90" t="s">
        <v>1497</v>
      </c>
      <c r="E39" s="84" t="s">
        <v>1586</v>
      </c>
      <c r="F39" s="90">
        <v>1</v>
      </c>
      <c r="G39" s="90">
        <v>1</v>
      </c>
      <c r="H39" s="90">
        <f>COUNTIF(__XbrlMatch!B:B,__Mandatory!B39)</f>
        <v>0</v>
      </c>
    </row>
    <row r="40" spans="1:8" s="66" customFormat="1" ht="35.75" customHeight="1">
      <c r="A40" s="89" t="s">
        <v>1587</v>
      </c>
      <c r="B40" s="90" t="s">
        <v>367</v>
      </c>
      <c r="C40" s="90">
        <v>0</v>
      </c>
      <c r="D40" s="90" t="s">
        <v>1497</v>
      </c>
      <c r="E40" s="84" t="s">
        <v>1589</v>
      </c>
      <c r="F40" s="90">
        <v>1</v>
      </c>
      <c r="G40" s="90">
        <v>1</v>
      </c>
      <c r="H40" s="90">
        <f>COUNTIF(__XbrlMatch!B:B,__Mandatory!B40)</f>
        <v>0</v>
      </c>
    </row>
    <row r="41" spans="1:8" s="66" customFormat="1" ht="35.75" customHeight="1">
      <c r="A41" s="89" t="s">
        <v>1590</v>
      </c>
      <c r="B41" s="90" t="s">
        <v>368</v>
      </c>
      <c r="C41" s="90">
        <v>0</v>
      </c>
      <c r="D41" s="90" t="s">
        <v>1497</v>
      </c>
      <c r="E41" s="84" t="s">
        <v>1592</v>
      </c>
      <c r="F41" s="90">
        <v>1</v>
      </c>
      <c r="G41" s="90" t="s">
        <v>25</v>
      </c>
      <c r="H41" s="90">
        <f>COUNTIF(__XbrlMatch!B:B,__Mandatory!B41)</f>
        <v>0</v>
      </c>
    </row>
    <row r="42" spans="1:8" s="66" customFormat="1" ht="35.75" customHeight="1">
      <c r="A42" s="89" t="s">
        <v>1593</v>
      </c>
      <c r="B42" s="90" t="s">
        <v>369</v>
      </c>
      <c r="C42" s="90">
        <v>0</v>
      </c>
      <c r="D42" s="90" t="s">
        <v>1497</v>
      </c>
      <c r="E42" s="84" t="s">
        <v>1595</v>
      </c>
      <c r="F42" s="90">
        <v>1</v>
      </c>
      <c r="G42" s="90">
        <v>1</v>
      </c>
      <c r="H42" s="90">
        <f>COUNTIF(__XbrlMatch!B:B,__Mandatory!B42)</f>
        <v>0</v>
      </c>
    </row>
    <row r="43" spans="1:8" s="66" customFormat="1" ht="35.75" customHeight="1">
      <c r="A43" s="89" t="s">
        <v>1596</v>
      </c>
      <c r="B43" s="90" t="s">
        <v>370</v>
      </c>
      <c r="C43" s="90">
        <v>0</v>
      </c>
      <c r="D43" s="90" t="s">
        <v>1497</v>
      </c>
      <c r="E43" s="84" t="s">
        <v>1598</v>
      </c>
      <c r="F43" s="90">
        <v>1</v>
      </c>
      <c r="G43" s="90">
        <v>1</v>
      </c>
      <c r="H43" s="90">
        <f>COUNTIF(__XbrlMatch!B:B,__Mandatory!B43)</f>
        <v>0</v>
      </c>
    </row>
    <row r="44" spans="1:8" s="66" customFormat="1" ht="35.75" customHeight="1">
      <c r="A44" s="89" t="s">
        <v>1599</v>
      </c>
      <c r="B44" s="90" t="s">
        <v>371</v>
      </c>
      <c r="C44" s="90">
        <v>0</v>
      </c>
      <c r="D44" s="90" t="s">
        <v>1497</v>
      </c>
      <c r="E44" s="84" t="s">
        <v>1601</v>
      </c>
      <c r="F44" s="90">
        <v>1</v>
      </c>
      <c r="G44" s="90">
        <v>1</v>
      </c>
      <c r="H44" s="90">
        <f>COUNTIF(__XbrlMatch!B:B,__Mandatory!B44)</f>
        <v>0</v>
      </c>
    </row>
    <row r="45" spans="1:8" s="66" customFormat="1" ht="35.75" customHeight="1">
      <c r="A45" s="89" t="s">
        <v>1602</v>
      </c>
      <c r="B45" s="90" t="s">
        <v>372</v>
      </c>
      <c r="C45" s="90">
        <v>0</v>
      </c>
      <c r="D45" s="90" t="s">
        <v>1497</v>
      </c>
      <c r="E45" s="84" t="s">
        <v>1604</v>
      </c>
      <c r="F45" s="90">
        <v>1</v>
      </c>
      <c r="G45" s="90">
        <v>1</v>
      </c>
      <c r="H45" s="90">
        <f>COUNTIF(__XbrlMatch!B:B,__Mandatory!B45)</f>
        <v>0</v>
      </c>
    </row>
    <row r="46" spans="1:8" s="66" customFormat="1" ht="35.75" customHeight="1">
      <c r="A46" s="89" t="s">
        <v>1605</v>
      </c>
      <c r="B46" s="90" t="s">
        <v>373</v>
      </c>
      <c r="C46" s="90">
        <v>0</v>
      </c>
      <c r="D46" s="90" t="s">
        <v>1497</v>
      </c>
      <c r="E46" s="84" t="s">
        <v>1607</v>
      </c>
      <c r="F46" s="90">
        <v>1</v>
      </c>
      <c r="G46" s="90">
        <v>1</v>
      </c>
      <c r="H46" s="90">
        <f>COUNTIF(__XbrlMatch!B:B,__Mandatory!B46)</f>
        <v>0</v>
      </c>
    </row>
    <row r="47" spans="1:8" s="66" customFormat="1" ht="35.75" customHeight="1">
      <c r="A47" s="89" t="s">
        <v>1608</v>
      </c>
      <c r="B47" s="90" t="s">
        <v>374</v>
      </c>
      <c r="C47" s="90">
        <v>0</v>
      </c>
      <c r="D47" s="90" t="s">
        <v>1497</v>
      </c>
      <c r="E47" s="84" t="s">
        <v>1610</v>
      </c>
      <c r="F47" s="90">
        <v>1</v>
      </c>
      <c r="G47" s="90">
        <v>1</v>
      </c>
      <c r="H47" s="90">
        <f>COUNTIF(__XbrlMatch!B:B,__Mandatory!B47)</f>
        <v>0</v>
      </c>
    </row>
    <row r="48" spans="1:8" s="66" customFormat="1" ht="35.75" customHeight="1">
      <c r="A48" s="89" t="s">
        <v>21</v>
      </c>
      <c r="B48" s="90" t="s">
        <v>445</v>
      </c>
      <c r="C48" s="90">
        <v>0</v>
      </c>
      <c r="D48" s="90" t="s">
        <v>1497</v>
      </c>
      <c r="E48" s="84" t="s">
        <v>1612</v>
      </c>
      <c r="F48" s="90">
        <v>1</v>
      </c>
      <c r="G48" s="90">
        <v>1</v>
      </c>
      <c r="H48" s="90">
        <f>COUNTIF(__XbrlMatch!B:B,__Mandatory!B48)</f>
        <v>1</v>
      </c>
    </row>
    <row r="49" spans="1:8" s="66" customFormat="1" ht="35.75" customHeight="1">
      <c r="A49" s="89" t="s">
        <v>1613</v>
      </c>
      <c r="B49" s="90" t="s">
        <v>375</v>
      </c>
      <c r="C49" s="90">
        <v>0</v>
      </c>
      <c r="D49" s="90" t="s">
        <v>1497</v>
      </c>
      <c r="E49" s="84" t="s">
        <v>1615</v>
      </c>
      <c r="F49" s="90">
        <v>1</v>
      </c>
      <c r="G49" s="90" t="s">
        <v>25</v>
      </c>
      <c r="H49" s="90">
        <f>COUNTIF(__XbrlMatch!B:B,__Mandatory!B49)</f>
        <v>0</v>
      </c>
    </row>
    <row r="50" spans="1:8" s="66" customFormat="1" ht="35.75" customHeight="1">
      <c r="A50" s="89" t="s">
        <v>1616</v>
      </c>
      <c r="B50" s="90" t="s">
        <v>376</v>
      </c>
      <c r="C50" s="90">
        <v>0</v>
      </c>
      <c r="D50" s="90" t="s">
        <v>1497</v>
      </c>
      <c r="E50" s="84" t="s">
        <v>1618</v>
      </c>
      <c r="F50" s="90">
        <v>1</v>
      </c>
      <c r="G50" s="90">
        <v>1</v>
      </c>
      <c r="H50" s="90">
        <f>COUNTIF(__XbrlMatch!B:B,__Mandatory!B50)</f>
        <v>0</v>
      </c>
    </row>
    <row r="51" spans="1:8" s="66" customFormat="1" ht="35.75" customHeight="1">
      <c r="A51" s="89" t="s">
        <v>1619</v>
      </c>
      <c r="B51" s="90" t="s">
        <v>1477</v>
      </c>
      <c r="C51" s="90">
        <v>0</v>
      </c>
      <c r="D51" s="90" t="s">
        <v>1497</v>
      </c>
      <c r="E51" s="84" t="s">
        <v>1621</v>
      </c>
      <c r="F51" s="90">
        <v>1</v>
      </c>
      <c r="G51" s="90">
        <v>1</v>
      </c>
      <c r="H51" s="90">
        <f>COUNTIF(__XbrlMatch!B:B,__Mandatory!B51)</f>
        <v>0</v>
      </c>
    </row>
    <row r="52" spans="1:8" s="66" customFormat="1" ht="35.75" customHeight="1">
      <c r="A52" s="89" t="s">
        <v>1622</v>
      </c>
      <c r="B52" s="90" t="s">
        <v>377</v>
      </c>
      <c r="C52" s="90">
        <v>0</v>
      </c>
      <c r="D52" s="90" t="s">
        <v>1497</v>
      </c>
      <c r="E52" s="84" t="s">
        <v>1624</v>
      </c>
      <c r="F52" s="90">
        <v>1</v>
      </c>
      <c r="G52" s="90">
        <v>1</v>
      </c>
      <c r="H52" s="90">
        <f>COUNTIF(__XbrlMatch!B:B,__Mandatory!B52)</f>
        <v>0</v>
      </c>
    </row>
    <row r="53" spans="1:8" s="66" customFormat="1" ht="35.75" customHeight="1">
      <c r="A53" s="89" t="s">
        <v>1625</v>
      </c>
      <c r="B53" s="90" t="s">
        <v>378</v>
      </c>
      <c r="C53" s="90">
        <v>0</v>
      </c>
      <c r="D53" s="90" t="s">
        <v>1497</v>
      </c>
      <c r="E53" s="84" t="s">
        <v>1627</v>
      </c>
      <c r="F53" s="90">
        <v>1</v>
      </c>
      <c r="G53" s="90">
        <v>1</v>
      </c>
      <c r="H53" s="90">
        <f>COUNTIF(__XbrlMatch!B:B,__Mandatory!B53)</f>
        <v>0</v>
      </c>
    </row>
    <row r="54" spans="1:8" s="66" customFormat="1" ht="35.75" customHeight="1">
      <c r="A54" s="89" t="s">
        <v>1628</v>
      </c>
      <c r="B54" s="90" t="s">
        <v>379</v>
      </c>
      <c r="C54" s="90">
        <v>0</v>
      </c>
      <c r="D54" s="90" t="s">
        <v>1497</v>
      </c>
      <c r="E54" s="84" t="s">
        <v>1630</v>
      </c>
      <c r="F54" s="90">
        <v>1</v>
      </c>
      <c r="G54" s="90">
        <v>1</v>
      </c>
      <c r="H54" s="90">
        <f>COUNTIF(__XbrlMatch!B:B,__Mandatory!B54)</f>
        <v>0</v>
      </c>
    </row>
    <row r="55" spans="1:8" s="66" customFormat="1" ht="35.75" customHeight="1">
      <c r="A55" s="89" t="s">
        <v>1631</v>
      </c>
      <c r="B55" s="90" t="s">
        <v>380</v>
      </c>
      <c r="C55" s="90">
        <v>0</v>
      </c>
      <c r="D55" s="90" t="s">
        <v>1497</v>
      </c>
      <c r="E55" s="84" t="s">
        <v>1633</v>
      </c>
      <c r="F55" s="90">
        <v>1</v>
      </c>
      <c r="G55" s="90">
        <v>1</v>
      </c>
      <c r="H55" s="90">
        <f>COUNTIF(__XbrlMatch!B:B,__Mandatory!B55)</f>
        <v>0</v>
      </c>
    </row>
    <row r="56" spans="1:8" s="66" customFormat="1" ht="35.75" customHeight="1">
      <c r="A56" s="89" t="s">
        <v>1634</v>
      </c>
      <c r="B56" s="90" t="s">
        <v>381</v>
      </c>
      <c r="C56" s="90">
        <v>0</v>
      </c>
      <c r="D56" s="90" t="s">
        <v>1497</v>
      </c>
      <c r="E56" s="84" t="s">
        <v>1636</v>
      </c>
      <c r="F56" s="90">
        <v>1</v>
      </c>
      <c r="G56" s="90">
        <v>1</v>
      </c>
      <c r="H56" s="90">
        <f>COUNTIF(__XbrlMatch!B:B,__Mandatory!B56)</f>
        <v>0</v>
      </c>
    </row>
    <row r="57" spans="1:8" s="66" customFormat="1" ht="35.75" customHeight="1">
      <c r="A57" s="89" t="s">
        <v>1637</v>
      </c>
      <c r="B57" s="90" t="s">
        <v>382</v>
      </c>
      <c r="C57" s="90">
        <v>0</v>
      </c>
      <c r="D57" s="90" t="s">
        <v>1497</v>
      </c>
      <c r="E57" s="84" t="s">
        <v>1639</v>
      </c>
      <c r="F57" s="90">
        <v>1</v>
      </c>
      <c r="G57" s="90">
        <v>1</v>
      </c>
      <c r="H57" s="90">
        <f>COUNTIF(__XbrlMatch!B:B,__Mandatory!B57)</f>
        <v>0</v>
      </c>
    </row>
    <row r="58" spans="1:8" s="66" customFormat="1" ht="35.75" customHeight="1">
      <c r="A58" s="89" t="s">
        <v>1640</v>
      </c>
      <c r="B58" s="90" t="s">
        <v>383</v>
      </c>
      <c r="C58" s="90">
        <v>0</v>
      </c>
      <c r="D58" s="90" t="s">
        <v>1497</v>
      </c>
      <c r="E58" s="84" t="s">
        <v>1642</v>
      </c>
      <c r="F58" s="90">
        <v>1</v>
      </c>
      <c r="G58" s="90">
        <v>1</v>
      </c>
      <c r="H58" s="90">
        <f>COUNTIF(__XbrlMatch!B:B,__Mandatory!B58)</f>
        <v>0</v>
      </c>
    </row>
    <row r="59" spans="1:8" s="66" customFormat="1" ht="35.75" customHeight="1">
      <c r="A59" s="89" t="s">
        <v>1643</v>
      </c>
      <c r="B59" s="90" t="s">
        <v>384</v>
      </c>
      <c r="C59" s="90">
        <v>0</v>
      </c>
      <c r="D59" s="90" t="s">
        <v>1497</v>
      </c>
      <c r="E59" s="84" t="s">
        <v>1645</v>
      </c>
      <c r="F59" s="90">
        <v>1</v>
      </c>
      <c r="G59" s="90">
        <v>1</v>
      </c>
      <c r="H59" s="90">
        <f>COUNTIF(__XbrlMatch!B:B,__Mandatory!B59)</f>
        <v>0</v>
      </c>
    </row>
    <row r="60" spans="1:8" s="66" customFormat="1" ht="35.75" customHeight="1">
      <c r="A60" s="89" t="s">
        <v>1646</v>
      </c>
      <c r="B60" s="90" t="s">
        <v>385</v>
      </c>
      <c r="C60" s="90">
        <v>0</v>
      </c>
      <c r="D60" s="90" t="s">
        <v>1497</v>
      </c>
      <c r="E60" s="84" t="s">
        <v>1648</v>
      </c>
      <c r="F60" s="90">
        <v>1</v>
      </c>
      <c r="G60" s="90">
        <v>1</v>
      </c>
      <c r="H60" s="90">
        <f>COUNTIF(__XbrlMatch!B:B,__Mandatory!B60)</f>
        <v>0</v>
      </c>
    </row>
    <row r="61" spans="1:8" s="66" customFormat="1" ht="35.75" customHeight="1">
      <c r="A61" s="89" t="s">
        <v>1649</v>
      </c>
      <c r="B61" s="90" t="s">
        <v>386</v>
      </c>
      <c r="C61" s="90">
        <v>0</v>
      </c>
      <c r="D61" s="90" t="s">
        <v>1497</v>
      </c>
      <c r="E61" s="84" t="s">
        <v>1651</v>
      </c>
      <c r="F61" s="90">
        <v>1</v>
      </c>
      <c r="G61" s="90">
        <v>1</v>
      </c>
      <c r="H61" s="90">
        <f>COUNTIF(__XbrlMatch!B:B,__Mandatory!B61)</f>
        <v>0</v>
      </c>
    </row>
    <row r="62" spans="1:8" s="66" customFormat="1" ht="35.75" customHeight="1">
      <c r="A62" s="89" t="s">
        <v>1652</v>
      </c>
      <c r="B62" s="90" t="s">
        <v>387</v>
      </c>
      <c r="C62" s="90">
        <v>0</v>
      </c>
      <c r="D62" s="90" t="s">
        <v>1497</v>
      </c>
      <c r="E62" s="84" t="s">
        <v>1654</v>
      </c>
      <c r="F62" s="90">
        <v>1</v>
      </c>
      <c r="G62" s="90">
        <v>1</v>
      </c>
      <c r="H62" s="90">
        <f>COUNTIF(__XbrlMatch!B:B,__Mandatory!B62)</f>
        <v>0</v>
      </c>
    </row>
    <row r="63" spans="1:8" s="66" customFormat="1" ht="35.75" customHeight="1">
      <c r="A63" s="89" t="s">
        <v>1655</v>
      </c>
      <c r="B63" s="90" t="s">
        <v>365</v>
      </c>
      <c r="C63" s="90"/>
      <c r="D63" s="90" t="s">
        <v>1543</v>
      </c>
      <c r="E63" s="84" t="s">
        <v>1657</v>
      </c>
      <c r="F63" s="90">
        <v>1</v>
      </c>
      <c r="G63" s="90" t="s">
        <v>25</v>
      </c>
      <c r="H63" s="90">
        <f>COUNTIF(__XbrlMatch!B:B,__Mandatory!B63)</f>
        <v>0</v>
      </c>
    </row>
    <row r="64" spans="1:8" s="66" customFormat="1" ht="35.75" customHeight="1">
      <c r="A64" s="89" t="s">
        <v>1658</v>
      </c>
      <c r="B64" s="90" t="s">
        <v>390</v>
      </c>
      <c r="C64" s="90">
        <v>0</v>
      </c>
      <c r="D64" s="90" t="s">
        <v>1497</v>
      </c>
      <c r="E64" s="84" t="s">
        <v>1660</v>
      </c>
      <c r="F64" s="90">
        <v>1</v>
      </c>
      <c r="G64" s="90" t="s">
        <v>25</v>
      </c>
      <c r="H64" s="90">
        <f>COUNTIF(__XbrlMatch!B:B,__Mandatory!B64)</f>
        <v>0</v>
      </c>
    </row>
    <row r="65" spans="1:8" s="66" customFormat="1" ht="35.75" customHeight="1">
      <c r="A65" s="89" t="s">
        <v>1661</v>
      </c>
      <c r="B65" s="90" t="s">
        <v>391</v>
      </c>
      <c r="C65" s="90">
        <v>0</v>
      </c>
      <c r="D65" s="90" t="s">
        <v>1497</v>
      </c>
      <c r="E65" s="84" t="s">
        <v>1663</v>
      </c>
      <c r="F65" s="90">
        <v>1</v>
      </c>
      <c r="G65" s="90" t="s">
        <v>25</v>
      </c>
      <c r="H65" s="90">
        <f>COUNTIF(__XbrlMatch!B:B,__Mandatory!B65)</f>
        <v>0</v>
      </c>
    </row>
    <row r="66" spans="1:8" s="66" customFormat="1" ht="35.75" customHeight="1">
      <c r="A66" s="89" t="s">
        <v>1664</v>
      </c>
      <c r="B66" s="90" t="s">
        <v>392</v>
      </c>
      <c r="C66" s="90">
        <v>0</v>
      </c>
      <c r="D66" s="90" t="s">
        <v>1497</v>
      </c>
      <c r="E66" s="84" t="s">
        <v>1666</v>
      </c>
      <c r="F66" s="90">
        <v>1</v>
      </c>
      <c r="G66" s="90" t="s">
        <v>25</v>
      </c>
      <c r="H66" s="90">
        <f>COUNTIF(__XbrlMatch!B:B,__Mandatory!B66)</f>
        <v>0</v>
      </c>
    </row>
    <row r="67" spans="1:8" s="66" customFormat="1" ht="35.75" customHeight="1">
      <c r="A67" s="89" t="s">
        <v>28</v>
      </c>
      <c r="B67" s="90" t="s">
        <v>408</v>
      </c>
      <c r="C67" s="90">
        <v>0</v>
      </c>
      <c r="D67" s="90" t="s">
        <v>1497</v>
      </c>
      <c r="E67" s="84" t="s">
        <v>1668</v>
      </c>
      <c r="F67" s="90">
        <v>1</v>
      </c>
      <c r="G67" s="90" t="s">
        <v>25</v>
      </c>
      <c r="H67" s="90">
        <f>COUNTIF(__XbrlMatch!B:B,__Mandatory!B67)</f>
        <v>1</v>
      </c>
    </row>
    <row r="68" spans="1:8" s="66" customFormat="1" ht="35.75" customHeight="1">
      <c r="A68" s="89" t="s">
        <v>1669</v>
      </c>
      <c r="B68" s="90" t="s">
        <v>276</v>
      </c>
      <c r="C68" s="90">
        <v>0</v>
      </c>
      <c r="D68" s="90" t="s">
        <v>1497</v>
      </c>
      <c r="E68" s="84" t="s">
        <v>1671</v>
      </c>
      <c r="F68" s="90">
        <v>1</v>
      </c>
      <c r="G68" s="90" t="s">
        <v>25</v>
      </c>
      <c r="H68" s="90">
        <f>COUNTIF(__XbrlMatch!B:B,__Mandatory!B68)</f>
        <v>1</v>
      </c>
    </row>
    <row r="69" spans="1:8" s="66" customFormat="1" ht="35.75" customHeight="1">
      <c r="A69" s="89" t="s">
        <v>1672</v>
      </c>
      <c r="B69" s="90" t="s">
        <v>418</v>
      </c>
      <c r="C69" s="90">
        <v>0</v>
      </c>
      <c r="D69" s="90" t="s">
        <v>1497</v>
      </c>
      <c r="E69" s="84" t="s">
        <v>1674</v>
      </c>
      <c r="F69" s="90">
        <v>1</v>
      </c>
      <c r="G69" s="90" t="s">
        <v>25</v>
      </c>
      <c r="H69" s="90">
        <f>COUNTIF(__XbrlMatch!B:B,__Mandatory!B69)</f>
        <v>1</v>
      </c>
    </row>
    <row r="70" spans="1:8" s="66" customFormat="1" ht="35.75" customHeight="1">
      <c r="A70" s="89" t="s">
        <v>1675</v>
      </c>
      <c r="B70" s="90" t="s">
        <v>422</v>
      </c>
      <c r="C70" s="90">
        <v>0</v>
      </c>
      <c r="D70" s="90" t="s">
        <v>1497</v>
      </c>
      <c r="E70" s="84" t="s">
        <v>1677</v>
      </c>
      <c r="F70" s="90">
        <v>1</v>
      </c>
      <c r="G70" s="90" t="s">
        <v>25</v>
      </c>
      <c r="H70" s="90">
        <f>COUNTIF(__XbrlMatch!B:B,__Mandatory!B70)</f>
        <v>1</v>
      </c>
    </row>
    <row r="71" spans="1:8" s="66" customFormat="1" ht="35.75" customHeight="1">
      <c r="A71" s="89" t="s">
        <v>1678</v>
      </c>
      <c r="B71" s="90" t="s">
        <v>393</v>
      </c>
      <c r="C71" s="90">
        <v>0</v>
      </c>
      <c r="D71" s="90" t="s">
        <v>1497</v>
      </c>
      <c r="E71" s="84" t="s">
        <v>1680</v>
      </c>
      <c r="F71" s="90">
        <v>1</v>
      </c>
      <c r="G71" s="90" t="s">
        <v>25</v>
      </c>
      <c r="H71" s="90">
        <f>COUNTIF(__XbrlMatch!B:B,__Mandatory!B71)</f>
        <v>0</v>
      </c>
    </row>
    <row r="72" spans="1:8" s="66" customFormat="1" ht="35.75" customHeight="1">
      <c r="A72" s="89" t="s">
        <v>1681</v>
      </c>
      <c r="B72" s="90" t="s">
        <v>429</v>
      </c>
      <c r="C72" s="90">
        <v>0</v>
      </c>
      <c r="D72" s="90" t="s">
        <v>1497</v>
      </c>
      <c r="E72" s="84" t="s">
        <v>1682</v>
      </c>
      <c r="F72" s="90">
        <v>1</v>
      </c>
      <c r="G72" s="90">
        <v>1</v>
      </c>
      <c r="H72" s="90">
        <f>COUNTIF(__XbrlMatch!B:B,__Mandatory!B72)</f>
        <v>1</v>
      </c>
    </row>
    <row r="73" spans="1:8" s="66" customFormat="1" ht="35.75" customHeight="1">
      <c r="A73" s="89" t="s">
        <v>1683</v>
      </c>
      <c r="B73" s="90" t="s">
        <v>394</v>
      </c>
      <c r="C73" s="90">
        <v>0</v>
      </c>
      <c r="D73" s="90" t="s">
        <v>1497</v>
      </c>
      <c r="E73" s="84" t="s">
        <v>1685</v>
      </c>
      <c r="F73" s="90">
        <v>1</v>
      </c>
      <c r="G73" s="90">
        <v>1</v>
      </c>
      <c r="H73" s="90">
        <f>COUNTIF(__XbrlMatch!B:B,__Mandatory!B73)</f>
        <v>0</v>
      </c>
    </row>
    <row r="74" spans="1:8" s="66" customFormat="1" ht="35.75" customHeight="1">
      <c r="A74" s="89" t="s">
        <v>1686</v>
      </c>
      <c r="B74" s="90" t="s">
        <v>395</v>
      </c>
      <c r="C74" s="90">
        <v>0</v>
      </c>
      <c r="D74" s="90" t="s">
        <v>1497</v>
      </c>
      <c r="E74" s="84" t="s">
        <v>1687</v>
      </c>
      <c r="F74" s="90">
        <v>1</v>
      </c>
      <c r="G74" s="90">
        <v>1</v>
      </c>
      <c r="H74" s="90">
        <f>COUNTIF(__XbrlMatch!B:B,__Mandatory!B74)</f>
        <v>0</v>
      </c>
    </row>
    <row r="75" spans="1:8" s="66" customFormat="1" ht="35.75" customHeight="1">
      <c r="A75" s="89" t="s">
        <v>1688</v>
      </c>
      <c r="B75" s="90" t="s">
        <v>396</v>
      </c>
      <c r="C75" s="90">
        <v>0</v>
      </c>
      <c r="D75" s="90" t="s">
        <v>1497</v>
      </c>
      <c r="E75" s="84" t="s">
        <v>1690</v>
      </c>
      <c r="F75" s="90">
        <v>1</v>
      </c>
      <c r="G75" s="90">
        <v>1</v>
      </c>
      <c r="H75" s="90">
        <f>COUNTIF(__XbrlMatch!B:B,__Mandatory!B75)</f>
        <v>0</v>
      </c>
    </row>
    <row r="76" spans="1:8" s="66" customFormat="1" ht="35.75" customHeight="1">
      <c r="A76" s="89" t="s">
        <v>1691</v>
      </c>
      <c r="B76" s="90" t="s">
        <v>431</v>
      </c>
      <c r="C76" s="90">
        <v>0</v>
      </c>
      <c r="D76" s="90" t="s">
        <v>1497</v>
      </c>
      <c r="E76" s="84" t="s">
        <v>1693</v>
      </c>
      <c r="F76" s="90">
        <v>1</v>
      </c>
      <c r="G76" s="90">
        <v>1</v>
      </c>
      <c r="H76" s="90">
        <f>COUNTIF(__XbrlMatch!B:B,__Mandatory!B76)</f>
        <v>1</v>
      </c>
    </row>
    <row r="77" spans="1:8" s="66" customFormat="1" ht="35.75" customHeight="1">
      <c r="A77" s="89" t="s">
        <v>1694</v>
      </c>
      <c r="B77" s="90" t="s">
        <v>397</v>
      </c>
      <c r="C77" s="90">
        <v>0</v>
      </c>
      <c r="D77" s="90" t="s">
        <v>1497</v>
      </c>
      <c r="E77" s="84" t="s">
        <v>1696</v>
      </c>
      <c r="F77" s="90">
        <v>1</v>
      </c>
      <c r="G77" s="90">
        <v>1</v>
      </c>
      <c r="H77" s="90">
        <f>COUNTIF(__XbrlMatch!B:B,__Mandatory!B77)</f>
        <v>0</v>
      </c>
    </row>
    <row r="78" spans="1:8" s="66" customFormat="1" ht="35.75" customHeight="1">
      <c r="A78" s="89" t="s">
        <v>1697</v>
      </c>
      <c r="B78" s="90" t="s">
        <v>398</v>
      </c>
      <c r="C78" s="90">
        <v>0</v>
      </c>
      <c r="D78" s="90" t="s">
        <v>1497</v>
      </c>
      <c r="E78" s="84" t="s">
        <v>1699</v>
      </c>
      <c r="F78" s="90">
        <v>1</v>
      </c>
      <c r="G78" s="90">
        <v>1</v>
      </c>
      <c r="H78" s="90">
        <f>COUNTIF(__XbrlMatch!B:B,__Mandatory!B78)</f>
        <v>0</v>
      </c>
    </row>
    <row r="79" spans="1:8" s="66" customFormat="1" ht="35.75" customHeight="1">
      <c r="A79" s="89" t="s">
        <v>1700</v>
      </c>
      <c r="B79" s="90" t="s">
        <v>399</v>
      </c>
      <c r="C79" s="90">
        <v>0</v>
      </c>
      <c r="D79" s="90" t="s">
        <v>1497</v>
      </c>
      <c r="E79" s="84" t="s">
        <v>1702</v>
      </c>
      <c r="F79" s="90">
        <v>1</v>
      </c>
      <c r="G79" s="90">
        <v>1</v>
      </c>
      <c r="H79" s="90">
        <f>COUNTIF(__XbrlMatch!B:B,__Mandatory!B79)</f>
        <v>0</v>
      </c>
    </row>
    <row r="80" spans="1:8" s="66" customFormat="1" ht="35.75" customHeight="1">
      <c r="A80" s="89" t="s">
        <v>1703</v>
      </c>
      <c r="B80" s="90" t="s">
        <v>400</v>
      </c>
      <c r="C80" s="90">
        <v>0</v>
      </c>
      <c r="D80" s="90" t="s">
        <v>1497</v>
      </c>
      <c r="E80" s="84" t="s">
        <v>1705</v>
      </c>
      <c r="F80" s="90">
        <v>1</v>
      </c>
      <c r="G80" s="90">
        <v>1</v>
      </c>
      <c r="H80" s="90">
        <f>COUNTIF(__XbrlMatch!B:B,__Mandatory!B80)</f>
        <v>0</v>
      </c>
    </row>
    <row r="81" spans="1:8" s="66" customFormat="1" ht="35.75" customHeight="1">
      <c r="A81" s="89" t="s">
        <v>1706</v>
      </c>
      <c r="B81" s="90" t="s">
        <v>401</v>
      </c>
      <c r="C81" s="90">
        <v>0</v>
      </c>
      <c r="D81" s="90" t="s">
        <v>1497</v>
      </c>
      <c r="E81" s="84" t="s">
        <v>1708</v>
      </c>
      <c r="F81" s="90">
        <v>1</v>
      </c>
      <c r="G81" s="90" t="s">
        <v>25</v>
      </c>
      <c r="H81" s="90">
        <f>COUNTIF(__XbrlMatch!B:B,__Mandatory!B81)</f>
        <v>0</v>
      </c>
    </row>
    <row r="82" spans="1:8" s="66" customFormat="1" ht="35.75" customHeight="1">
      <c r="A82" s="89" t="s">
        <v>1709</v>
      </c>
      <c r="B82" s="90" t="s">
        <v>439</v>
      </c>
      <c r="C82" s="90">
        <v>0</v>
      </c>
      <c r="D82" s="90" t="s">
        <v>1497</v>
      </c>
      <c r="E82" s="84" t="s">
        <v>1711</v>
      </c>
      <c r="F82" s="90">
        <v>1</v>
      </c>
      <c r="G82" s="90">
        <v>1</v>
      </c>
      <c r="H82" s="90">
        <f>COUNTIF(__XbrlMatch!B:B,__Mandatory!B82)</f>
        <v>1</v>
      </c>
    </row>
    <row r="83" spans="1:8" s="66" customFormat="1" ht="35.75" customHeight="1">
      <c r="A83" s="89" t="s">
        <v>1712</v>
      </c>
      <c r="B83" s="90" t="s">
        <v>402</v>
      </c>
      <c r="C83" s="90"/>
      <c r="D83" s="90" t="s">
        <v>1485</v>
      </c>
      <c r="E83" s="84" t="s">
        <v>1714</v>
      </c>
      <c r="F83" s="90">
        <v>1</v>
      </c>
      <c r="G83" s="90">
        <v>1</v>
      </c>
      <c r="H83" s="90">
        <f>COUNTIF(__XbrlMatch!B:B,__Mandatory!B83)</f>
        <v>0</v>
      </c>
    </row>
    <row r="84" spans="1:8" s="66" customFormat="1" ht="35.75" customHeight="1">
      <c r="A84" s="89" t="s">
        <v>1715</v>
      </c>
      <c r="B84" s="90" t="s">
        <v>403</v>
      </c>
      <c r="C84" s="90">
        <v>0</v>
      </c>
      <c r="D84" s="90" t="s">
        <v>1497</v>
      </c>
      <c r="E84" s="84" t="s">
        <v>1717</v>
      </c>
      <c r="F84" s="90">
        <v>1</v>
      </c>
      <c r="G84" s="90">
        <v>1</v>
      </c>
      <c r="H84" s="90">
        <f>COUNTIF(__XbrlMatch!B:B,__Mandatory!B84)</f>
        <v>0</v>
      </c>
    </row>
    <row r="85" spans="1:8" s="66" customFormat="1" ht="35.75" customHeight="1">
      <c r="A85" s="89" t="s">
        <v>0</v>
      </c>
      <c r="B85" s="90" t="s">
        <v>406</v>
      </c>
      <c r="C85" s="90">
        <v>0</v>
      </c>
      <c r="D85" s="90" t="s">
        <v>1497</v>
      </c>
      <c r="E85" s="84" t="s">
        <v>1719</v>
      </c>
      <c r="F85" s="90">
        <v>1</v>
      </c>
      <c r="G85" s="90">
        <v>1</v>
      </c>
      <c r="H85" s="90">
        <f>COUNTIF(__XbrlMatch!B:B,__Mandatory!B85)</f>
        <v>2</v>
      </c>
    </row>
    <row r="86" spans="1:8" s="66" customFormat="1" ht="35.75" customHeight="1">
      <c r="A86" s="89" t="s">
        <v>1720</v>
      </c>
      <c r="B86" s="90" t="s">
        <v>388</v>
      </c>
      <c r="C86" s="90"/>
      <c r="D86" s="90" t="s">
        <v>1485</v>
      </c>
      <c r="E86" s="84" t="s">
        <v>1722</v>
      </c>
      <c r="F86" s="90">
        <v>1</v>
      </c>
      <c r="G86" s="90">
        <v>1</v>
      </c>
      <c r="H86" s="90">
        <f>COUNTIF(__XbrlMatch!B:B,__Mandatory!B86)</f>
        <v>0</v>
      </c>
    </row>
    <row r="87" spans="1:8" s="66" customFormat="1" ht="35.75" customHeight="1">
      <c r="A87" s="89" t="s">
        <v>1723</v>
      </c>
      <c r="B87" s="90" t="s">
        <v>389</v>
      </c>
      <c r="C87" s="90"/>
      <c r="D87" s="90" t="s">
        <v>1485</v>
      </c>
      <c r="E87" s="84" t="s">
        <v>1725</v>
      </c>
      <c r="F87" s="90">
        <v>1</v>
      </c>
      <c r="G87" s="90" t="s">
        <v>25</v>
      </c>
      <c r="H87" s="90">
        <f>COUNTIF(__XbrlMatch!B:B,__Mandatory!B87)</f>
        <v>0</v>
      </c>
    </row>
    <row r="88" spans="1:8" s="66" customFormat="1" ht="35.75" customHeight="1">
      <c r="A88" s="89" t="s">
        <v>1726</v>
      </c>
      <c r="B88" s="90" t="s">
        <v>692</v>
      </c>
      <c r="C88" s="90">
        <v>0</v>
      </c>
      <c r="D88" s="90" t="s">
        <v>1497</v>
      </c>
      <c r="E88" s="90" t="s">
        <v>1728</v>
      </c>
      <c r="F88" s="90" t="s">
        <v>25</v>
      </c>
      <c r="G88" s="90">
        <v>1</v>
      </c>
      <c r="H88" s="90">
        <f>COUNTIF(__XbrlMatch!B:B,__Mandatory!B88)</f>
        <v>0</v>
      </c>
    </row>
    <row r="89" spans="1:8" s="66" customFormat="1" ht="35.75" customHeight="1">
      <c r="A89" s="89" t="s">
        <v>1807</v>
      </c>
      <c r="B89" s="90" t="s">
        <v>694</v>
      </c>
      <c r="C89" s="90" t="s">
        <v>1817</v>
      </c>
      <c r="D89" s="90" t="s">
        <v>1497</v>
      </c>
      <c r="E89" s="91" t="s">
        <v>1730</v>
      </c>
      <c r="F89" s="90" t="s">
        <v>25</v>
      </c>
      <c r="G89" s="90">
        <v>1</v>
      </c>
      <c r="H89" s="90">
        <f>COUNTIF(__XbrlMatch!B:B,__Mandatory!B89)</f>
        <v>0</v>
      </c>
    </row>
    <row r="90" spans="1:8" s="66" customFormat="1" ht="35.75" customHeight="1">
      <c r="A90" s="89" t="s">
        <v>1731</v>
      </c>
      <c r="B90" s="90" t="s">
        <v>698</v>
      </c>
      <c r="C90" s="90" t="s">
        <v>1817</v>
      </c>
      <c r="D90" s="90" t="s">
        <v>1497</v>
      </c>
      <c r="E90" s="91" t="s">
        <v>1733</v>
      </c>
      <c r="F90" s="90" t="s">
        <v>25</v>
      </c>
      <c r="G90" s="90">
        <v>1</v>
      </c>
      <c r="H90" s="90">
        <f>COUNTIF(__XbrlMatch!B:B,__Mandatory!B90)</f>
        <v>0</v>
      </c>
    </row>
    <row r="91" spans="1:8" s="66" customFormat="1" ht="35.75" customHeight="1">
      <c r="A91" s="89" t="s">
        <v>1734</v>
      </c>
      <c r="B91" s="90" t="s">
        <v>504</v>
      </c>
      <c r="C91" s="90" t="s">
        <v>1817</v>
      </c>
      <c r="D91" s="90" t="s">
        <v>1497</v>
      </c>
      <c r="E91" s="92" t="s">
        <v>1736</v>
      </c>
      <c r="F91" s="90" t="s">
        <v>25</v>
      </c>
      <c r="G91" s="90">
        <v>1</v>
      </c>
      <c r="H91" s="90">
        <f>COUNTIF(__XbrlMatch!B:B,__Mandatory!B91)</f>
        <v>0</v>
      </c>
    </row>
    <row r="92" spans="1:8" s="66" customFormat="1" ht="35.75" customHeight="1">
      <c r="A92" s="89" t="s">
        <v>1737</v>
      </c>
      <c r="B92" s="90" t="s">
        <v>696</v>
      </c>
      <c r="C92" s="90">
        <v>0</v>
      </c>
      <c r="D92" s="90" t="s">
        <v>1497</v>
      </c>
      <c r="E92" s="91" t="s">
        <v>1739</v>
      </c>
      <c r="F92" s="90" t="s">
        <v>25</v>
      </c>
      <c r="G92" s="90">
        <v>1</v>
      </c>
      <c r="H92" s="90">
        <f>COUNTIF(__XbrlMatch!B:B,__Mandatory!B92)</f>
        <v>0</v>
      </c>
    </row>
    <row r="93" spans="1:8" s="66" customFormat="1" ht="35.75" customHeight="1">
      <c r="A93" s="89" t="s">
        <v>1740</v>
      </c>
      <c r="B93" s="90" t="s">
        <v>697</v>
      </c>
      <c r="C93" s="90">
        <v>1</v>
      </c>
      <c r="D93" s="90" t="s">
        <v>1497</v>
      </c>
      <c r="E93" s="91" t="s">
        <v>1742</v>
      </c>
      <c r="F93" s="90" t="s">
        <v>25</v>
      </c>
      <c r="G93" s="90">
        <v>1</v>
      </c>
      <c r="H93" s="90">
        <f>COUNTIF(__XbrlMatch!B:B,__Mandatory!B93)</f>
        <v>0</v>
      </c>
    </row>
    <row r="94" spans="1:8" s="66" customFormat="1" ht="35.75" customHeight="1">
      <c r="A94" s="89" t="s">
        <v>1743</v>
      </c>
      <c r="B94" s="90" t="s">
        <v>689</v>
      </c>
      <c r="C94" s="90">
        <v>1</v>
      </c>
      <c r="D94" s="90" t="s">
        <v>1497</v>
      </c>
      <c r="E94" s="92" t="s">
        <v>1745</v>
      </c>
      <c r="F94" s="90" t="s">
        <v>25</v>
      </c>
      <c r="G94" s="90">
        <v>1</v>
      </c>
      <c r="H94" s="90">
        <f>COUNTIF(__XbrlMatch!B:B,__Mandatory!B94)</f>
        <v>0</v>
      </c>
    </row>
    <row r="95" spans="1:8" s="66" customFormat="1" ht="35.75" customHeight="1">
      <c r="A95" s="89" t="s">
        <v>1746</v>
      </c>
      <c r="B95" s="90" t="s">
        <v>695</v>
      </c>
      <c r="C95" s="90">
        <v>0</v>
      </c>
      <c r="D95" s="90" t="s">
        <v>1497</v>
      </c>
      <c r="E95" s="92" t="s">
        <v>1748</v>
      </c>
      <c r="F95" s="90" t="s">
        <v>25</v>
      </c>
      <c r="G95" s="90">
        <v>1</v>
      </c>
      <c r="H95" s="90">
        <f>COUNTIF(__XbrlMatch!B:B,__Mandatory!B95)</f>
        <v>0</v>
      </c>
    </row>
    <row r="96" spans="1:8" s="66" customFormat="1" ht="35.75" customHeight="1">
      <c r="A96" s="89" t="s">
        <v>1749</v>
      </c>
      <c r="B96" s="90" t="s">
        <v>699</v>
      </c>
      <c r="C96" s="90">
        <v>0</v>
      </c>
      <c r="D96" s="90" t="s">
        <v>1497</v>
      </c>
      <c r="E96" s="91" t="s">
        <v>1751</v>
      </c>
      <c r="F96" s="90" t="s">
        <v>25</v>
      </c>
      <c r="G96" s="90">
        <v>1</v>
      </c>
      <c r="H96" s="90">
        <f>COUNTIF(__XbrlMatch!B:B,__Mandatory!B96)</f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4D043-7B34-46AB-B1C3-F7C09FE68602}">
  <dimension ref="A1:D81"/>
  <sheetViews>
    <sheetView workbookViewId="0">
      <selection activeCell="F50" sqref="F50"/>
    </sheetView>
  </sheetViews>
  <sheetFormatPr defaultRowHeight="13.9"/>
  <cols>
    <col min="1" max="1" width="30" customWidth="1"/>
    <col min="2" max="2" width="48.3984375" customWidth="1"/>
    <col min="3" max="3" width="20" customWidth="1"/>
    <col min="4" max="4" width="10.265625" customWidth="1"/>
  </cols>
  <sheetData>
    <row r="1" spans="1:4" ht="20.65" customHeight="1">
      <c r="A1" s="48" t="s">
        <v>1816</v>
      </c>
      <c r="B1" s="48" t="s">
        <v>1809</v>
      </c>
      <c r="C1" s="48" t="s">
        <v>1811</v>
      </c>
      <c r="D1" s="48" t="s">
        <v>1481</v>
      </c>
    </row>
    <row r="2" spans="1:4">
      <c r="A2" s="50" t="s">
        <v>0</v>
      </c>
      <c r="B2" s="50" t="s">
        <v>1813</v>
      </c>
      <c r="C2" s="59">
        <f>A!B3</f>
        <v>-27269478</v>
      </c>
      <c r="D2" s="49" t="str">
        <f ca="1">_xlfn.FORMULATEXT(C2)</f>
        <v>=A!B3</v>
      </c>
    </row>
    <row r="3" spans="1:4">
      <c r="A3" s="51" t="s">
        <v>12</v>
      </c>
      <c r="B3" s="50" t="s">
        <v>407</v>
      </c>
      <c r="C3" s="59">
        <f>A!B15</f>
        <v>29000</v>
      </c>
      <c r="D3" s="49" t="str">
        <f t="shared" ref="D3:D66" ca="1" si="0">_xlfn.FORMULATEXT(C3)</f>
        <v>=A!B15</v>
      </c>
    </row>
    <row r="4" spans="1:4" ht="27.75">
      <c r="A4" s="51" t="s">
        <v>28</v>
      </c>
      <c r="B4" s="50" t="s">
        <v>408</v>
      </c>
      <c r="C4" s="59">
        <f ca="1">A!B44</f>
        <v>-203986</v>
      </c>
      <c r="D4" s="49" t="str">
        <f t="shared" ca="1" si="0"/>
        <v>=A!B44</v>
      </c>
    </row>
    <row r="5" spans="1:4" ht="41.65">
      <c r="A5" s="51" t="str">
        <f>"Commercial building allowance"&amp;CHAR(10)&amp;" - Balancing (allowance) / charge"</f>
        <v>Commercial building allowance
 - Balancing (allowance) / charge</v>
      </c>
      <c r="B5" s="50" t="s">
        <v>276</v>
      </c>
      <c r="C5" s="59">
        <f>A!B45</f>
        <v>-330761</v>
      </c>
      <c r="D5" s="49" t="str">
        <f t="shared" ca="1" si="0"/>
        <v>=A!B45</v>
      </c>
    </row>
    <row r="6" spans="1:4" ht="27.75">
      <c r="A6" s="52" t="s">
        <v>277</v>
      </c>
      <c r="B6" s="50" t="s">
        <v>279</v>
      </c>
      <c r="C6" s="59">
        <f ca="1">A!B49</f>
        <v>-20287443</v>
      </c>
      <c r="D6" s="49" t="str">
        <f t="shared" ca="1" si="0"/>
        <v>=A!B49</v>
      </c>
    </row>
    <row r="7" spans="1:4">
      <c r="A7" s="53" t="s">
        <v>280</v>
      </c>
      <c r="B7" s="50" t="s">
        <v>282</v>
      </c>
      <c r="C7" s="59">
        <f>A!B56</f>
        <v>-4726845</v>
      </c>
      <c r="D7" s="49" t="str">
        <f t="shared" ca="1" si="0"/>
        <v>=A!B56</v>
      </c>
    </row>
    <row r="8" spans="1:4">
      <c r="A8" s="53" t="s">
        <v>44</v>
      </c>
      <c r="B8" s="50" t="s">
        <v>284</v>
      </c>
      <c r="C8" s="59">
        <f ca="1">A!B58</f>
        <v>-25014288</v>
      </c>
      <c r="D8" s="49" t="str">
        <f t="shared" ca="1" si="0"/>
        <v>=A!B58</v>
      </c>
    </row>
    <row r="9" spans="1:4">
      <c r="A9" s="53" t="s">
        <v>280</v>
      </c>
      <c r="B9" s="50" t="s">
        <v>282</v>
      </c>
      <c r="C9" s="59">
        <f>'A2'!B3</f>
        <v>-4726845</v>
      </c>
      <c r="D9" s="49" t="str">
        <f t="shared" ca="1" si="0"/>
        <v>='A2'!B3</v>
      </c>
    </row>
    <row r="10" spans="1:4">
      <c r="A10" s="53" t="s">
        <v>44</v>
      </c>
      <c r="B10" s="50" t="s">
        <v>284</v>
      </c>
      <c r="C10" s="59">
        <f ca="1">'A2'!B8</f>
        <v>-25014288</v>
      </c>
      <c r="D10" s="49" t="str">
        <f t="shared" ca="1" si="0"/>
        <v>='A2'!B8</v>
      </c>
    </row>
    <row r="11" spans="1:4" ht="27.75">
      <c r="A11" s="52" t="s">
        <v>285</v>
      </c>
      <c r="B11" s="50" t="s">
        <v>409</v>
      </c>
      <c r="C11" s="59">
        <f>'B1'!B3</f>
        <v>180622</v>
      </c>
      <c r="D11" s="49" t="str">
        <f t="shared" ca="1" si="0"/>
        <v>='B1'!B3</v>
      </c>
    </row>
    <row r="12" spans="1:4" ht="27.75">
      <c r="A12" s="52" t="s">
        <v>286</v>
      </c>
      <c r="B12" s="50" t="s">
        <v>410</v>
      </c>
      <c r="C12" s="59">
        <f>'B1'!C3</f>
        <v>1020305</v>
      </c>
      <c r="D12" s="49" t="str">
        <f t="shared" ca="1" si="0"/>
        <v>='B1'!C3</v>
      </c>
    </row>
    <row r="13" spans="1:4" ht="27.75">
      <c r="A13" s="52" t="s">
        <v>287</v>
      </c>
      <c r="B13" s="50" t="s">
        <v>411</v>
      </c>
      <c r="C13" s="59">
        <f>'B1'!D3</f>
        <v>77543</v>
      </c>
      <c r="D13" s="49" t="str">
        <f t="shared" ca="1" si="0"/>
        <v>='B1'!D3</v>
      </c>
    </row>
    <row r="14" spans="1:4">
      <c r="A14" s="53" t="s">
        <v>288</v>
      </c>
      <c r="B14" s="50" t="s">
        <v>412</v>
      </c>
      <c r="C14" s="59">
        <f>'B1'!B5</f>
        <v>0</v>
      </c>
      <c r="D14" s="49" t="str">
        <f t="shared" ca="1" si="0"/>
        <v>='B1'!B5</v>
      </c>
    </row>
    <row r="15" spans="1:4">
      <c r="A15" s="53" t="s">
        <v>289</v>
      </c>
      <c r="B15" s="50" t="s">
        <v>413</v>
      </c>
      <c r="C15" s="59">
        <f>'B1'!C5</f>
        <v>30948</v>
      </c>
      <c r="D15" s="49" t="str">
        <f t="shared" ca="1" si="0"/>
        <v>='B1'!C5</v>
      </c>
    </row>
    <row r="16" spans="1:4">
      <c r="A16" s="53" t="s">
        <v>290</v>
      </c>
      <c r="B16" s="50" t="s">
        <v>414</v>
      </c>
      <c r="C16" s="59">
        <f>'B1'!D5</f>
        <v>0</v>
      </c>
      <c r="D16" s="49" t="str">
        <f t="shared" ca="1" si="0"/>
        <v>='B1'!D5</v>
      </c>
    </row>
    <row r="17" spans="1:4">
      <c r="A17" s="53" t="s">
        <v>291</v>
      </c>
      <c r="B17" s="50" t="s">
        <v>415</v>
      </c>
      <c r="C17" s="59">
        <f>'B1'!B13</f>
        <v>0</v>
      </c>
      <c r="D17" s="49" t="str">
        <f t="shared" ca="1" si="0"/>
        <v>='B1'!B13</v>
      </c>
    </row>
    <row r="18" spans="1:4">
      <c r="A18" s="53" t="s">
        <v>292</v>
      </c>
      <c r="B18" s="50" t="s">
        <v>416</v>
      </c>
      <c r="C18" s="59">
        <f>'B1'!C13</f>
        <v>-18569</v>
      </c>
      <c r="D18" s="49" t="str">
        <f t="shared" ca="1" si="0"/>
        <v>='B1'!C13</v>
      </c>
    </row>
    <row r="19" spans="1:4">
      <c r="A19" s="53" t="s">
        <v>293</v>
      </c>
      <c r="B19" s="50" t="s">
        <v>417</v>
      </c>
      <c r="C19" s="59">
        <f>'B1'!D13</f>
        <v>0</v>
      </c>
      <c r="D19" s="49" t="str">
        <f t="shared" ca="1" si="0"/>
        <v>='B1'!D13</v>
      </c>
    </row>
    <row r="20" spans="1:4" ht="27.75">
      <c r="A20" s="53" t="s">
        <v>294</v>
      </c>
      <c r="B20" s="50" t="s">
        <v>418</v>
      </c>
      <c r="C20" s="59">
        <f>'B1'!E13</f>
        <v>-18569</v>
      </c>
      <c r="D20" s="49" t="str">
        <f t="shared" ca="1" si="0"/>
        <v>='B1'!E13</v>
      </c>
    </row>
    <row r="21" spans="1:4">
      <c r="A21" s="53" t="s">
        <v>295</v>
      </c>
      <c r="B21" s="50" t="s">
        <v>419</v>
      </c>
      <c r="C21" s="59">
        <f>'B1'!B34</f>
        <v>-18062</v>
      </c>
      <c r="D21" s="49" t="str">
        <f t="shared" ca="1" si="0"/>
        <v>='B1'!B34</v>
      </c>
    </row>
    <row r="22" spans="1:4">
      <c r="A22" s="53" t="s">
        <v>296</v>
      </c>
      <c r="B22" s="50" t="s">
        <v>420</v>
      </c>
      <c r="C22" s="59">
        <f>'B1'!C34</f>
        <v>-206537</v>
      </c>
      <c r="D22" s="49" t="str">
        <f t="shared" ca="1" si="0"/>
        <v>='B1'!C34</v>
      </c>
    </row>
    <row r="23" spans="1:4">
      <c r="A23" s="53" t="s">
        <v>297</v>
      </c>
      <c r="B23" s="50" t="s">
        <v>421</v>
      </c>
      <c r="C23" s="59">
        <f>'B1'!D34</f>
        <v>-23263</v>
      </c>
      <c r="D23" s="49" t="str">
        <f t="shared" ca="1" si="0"/>
        <v>='B1'!D34</v>
      </c>
    </row>
    <row r="24" spans="1:4" ht="27.75">
      <c r="A24" s="53" t="s">
        <v>298</v>
      </c>
      <c r="B24" s="50" t="s">
        <v>422</v>
      </c>
      <c r="C24" s="59">
        <f>'B1'!E34</f>
        <v>-247862</v>
      </c>
      <c r="D24" s="49" t="str">
        <f t="shared" ca="1" si="0"/>
        <v>='B1'!E34</v>
      </c>
    </row>
    <row r="25" spans="1:4" ht="27.75">
      <c r="A25" s="52" t="s">
        <v>299</v>
      </c>
      <c r="B25" s="50" t="s">
        <v>423</v>
      </c>
      <c r="C25" s="59">
        <f>'B1'!B36</f>
        <v>162560</v>
      </c>
      <c r="D25" s="49" t="str">
        <f t="shared" ca="1" si="0"/>
        <v>='B1'!B36</v>
      </c>
    </row>
    <row r="26" spans="1:4" ht="27.75">
      <c r="A26" s="52" t="s">
        <v>300</v>
      </c>
      <c r="B26" s="50" t="s">
        <v>424</v>
      </c>
      <c r="C26" s="59">
        <f>'B1'!C36</f>
        <v>826147</v>
      </c>
      <c r="D26" s="49" t="str">
        <f t="shared" ca="1" si="0"/>
        <v>='B1'!C36</v>
      </c>
    </row>
    <row r="27" spans="1:4" ht="27.75">
      <c r="A27" s="52" t="s">
        <v>301</v>
      </c>
      <c r="B27" s="50" t="s">
        <v>425</v>
      </c>
      <c r="C27" s="59">
        <f>'B1'!D36</f>
        <v>54280</v>
      </c>
      <c r="D27" s="49" t="str">
        <f t="shared" ca="1" si="0"/>
        <v>='B1'!D36</v>
      </c>
    </row>
    <row r="28" spans="1:4" ht="27.75">
      <c r="A28" s="53" t="s">
        <v>302</v>
      </c>
      <c r="B28" s="50" t="s">
        <v>426</v>
      </c>
      <c r="C28" s="59">
        <f>'C'!D7</f>
        <v>118448</v>
      </c>
      <c r="D28" s="49" t="str">
        <f t="shared" ca="1" si="0"/>
        <v>='C'!D7</v>
      </c>
    </row>
    <row r="29" spans="1:4" ht="27.75">
      <c r="A29" s="53" t="s">
        <v>303</v>
      </c>
      <c r="B29" s="50" t="s">
        <v>427</v>
      </c>
      <c r="C29" s="59">
        <f>'C'!K7</f>
        <v>87500</v>
      </c>
      <c r="D29" s="49" t="str">
        <f t="shared" ca="1" si="0"/>
        <v>='C'!K7</v>
      </c>
    </row>
    <row r="30" spans="1:4">
      <c r="A30" s="53" t="s">
        <v>304</v>
      </c>
      <c r="B30" s="50" t="s">
        <v>428</v>
      </c>
      <c r="C30" s="59">
        <f>'C2'!B7</f>
        <v>1165497</v>
      </c>
      <c r="D30" s="49" t="str">
        <f t="shared" ca="1" si="0"/>
        <v>='C2'!B7</v>
      </c>
    </row>
    <row r="31" spans="1:4">
      <c r="A31" s="50" t="s">
        <v>305</v>
      </c>
      <c r="B31" s="50" t="s">
        <v>429</v>
      </c>
      <c r="C31" s="59">
        <f>'D1'!D4</f>
        <v>50603391</v>
      </c>
      <c r="D31" s="49" t="str">
        <f t="shared" ca="1" si="0"/>
        <v>='D1'!D4</v>
      </c>
    </row>
    <row r="32" spans="1:4">
      <c r="A32" s="53" t="s">
        <v>306</v>
      </c>
      <c r="B32" s="50" t="s">
        <v>430</v>
      </c>
      <c r="C32" s="59">
        <f>'D1'!D6</f>
        <v>-28334432</v>
      </c>
      <c r="D32" s="49" t="str">
        <f t="shared" ca="1" si="0"/>
        <v>='D1'!D6</v>
      </c>
    </row>
    <row r="33" spans="1:4">
      <c r="A33" s="50" t="s">
        <v>307</v>
      </c>
      <c r="B33" s="50" t="s">
        <v>431</v>
      </c>
      <c r="C33" s="59">
        <f>'D1'!D8</f>
        <v>22268959</v>
      </c>
      <c r="D33" s="49" t="str">
        <f t="shared" ca="1" si="0"/>
        <v>='D1'!D8</v>
      </c>
    </row>
    <row r="34" spans="1:4">
      <c r="A34" s="50" t="s">
        <v>308</v>
      </c>
      <c r="B34" s="50" t="s">
        <v>432</v>
      </c>
      <c r="C34" s="59">
        <f>'D1'!D15</f>
        <v>1629766</v>
      </c>
      <c r="D34" s="49" t="str">
        <f t="shared" ca="1" si="0"/>
        <v>='D1'!D15</v>
      </c>
    </row>
    <row r="35" spans="1:4">
      <c r="A35" s="53" t="s">
        <v>309</v>
      </c>
      <c r="B35" s="50" t="s">
        <v>406</v>
      </c>
      <c r="C35" s="59">
        <f>'D1'!D27</f>
        <v>-27269478</v>
      </c>
      <c r="D35" s="49" t="str">
        <f t="shared" ca="1" si="0"/>
        <v>='D1'!D27</v>
      </c>
    </row>
    <row r="36" spans="1:4" ht="41.65">
      <c r="A36" s="53" t="s">
        <v>310</v>
      </c>
      <c r="B36" s="50" t="s">
        <v>433</v>
      </c>
      <c r="C36" s="59">
        <f>'D2'!E5</f>
        <v>-150000</v>
      </c>
      <c r="D36" s="49" t="str">
        <f t="shared" ca="1" si="0"/>
        <v>='D2'!E5</v>
      </c>
    </row>
    <row r="37" spans="1:4">
      <c r="A37" s="52" t="s">
        <v>186</v>
      </c>
      <c r="B37" s="50" t="s">
        <v>434</v>
      </c>
      <c r="C37" s="59">
        <f>'D3'!D5</f>
        <v>314470</v>
      </c>
      <c r="D37" s="49" t="str">
        <f t="shared" ca="1" si="0"/>
        <v>='D3'!D5</v>
      </c>
    </row>
    <row r="38" spans="1:4">
      <c r="A38" s="52" t="s">
        <v>187</v>
      </c>
      <c r="B38" s="50" t="s">
        <v>435</v>
      </c>
      <c r="C38" s="59">
        <f>'D3'!D6</f>
        <v>69964</v>
      </c>
      <c r="D38" s="49" t="str">
        <f t="shared" ca="1" si="0"/>
        <v>='D3'!D6</v>
      </c>
    </row>
    <row r="39" spans="1:4">
      <c r="A39" s="52" t="s">
        <v>188</v>
      </c>
      <c r="B39" s="50" t="s">
        <v>436</v>
      </c>
      <c r="C39" s="59">
        <f>'D3'!D7</f>
        <v>2354512</v>
      </c>
      <c r="D39" s="49" t="str">
        <f t="shared" ca="1" si="0"/>
        <v>='D3'!D7</v>
      </c>
    </row>
    <row r="40" spans="1:4">
      <c r="A40" s="52" t="s">
        <v>189</v>
      </c>
      <c r="B40" s="50" t="s">
        <v>437</v>
      </c>
      <c r="C40" s="59">
        <f>'D3'!D8</f>
        <v>3591</v>
      </c>
      <c r="D40" s="49" t="str">
        <f t="shared" ca="1" si="0"/>
        <v>='D3'!D8</v>
      </c>
    </row>
    <row r="41" spans="1:4" ht="27.4" customHeight="1">
      <c r="A41" s="52"/>
      <c r="B41" s="50" t="s">
        <v>438</v>
      </c>
      <c r="C41" s="59" t="str">
        <f>'D3'!A9</f>
        <v>Commission expenses to sales staff</v>
      </c>
      <c r="D41" s="49" t="str">
        <f t="shared" ca="1" si="0"/>
        <v>='D3'!A9</v>
      </c>
    </row>
    <row r="42" spans="1:4">
      <c r="A42" s="52" t="s">
        <v>190</v>
      </c>
      <c r="B42" s="50" t="s">
        <v>439</v>
      </c>
      <c r="C42" s="59">
        <f>'D3'!D9</f>
        <v>1601345</v>
      </c>
      <c r="D42" s="49" t="str">
        <f t="shared" ca="1" si="0"/>
        <v>='D3'!D9</v>
      </c>
    </row>
    <row r="43" spans="1:4" ht="27.75">
      <c r="A43" s="52" t="s">
        <v>193</v>
      </c>
      <c r="B43" s="50" t="s">
        <v>440</v>
      </c>
      <c r="C43" s="59">
        <f>'D3'!D12</f>
        <v>1763114</v>
      </c>
      <c r="D43" s="49" t="str">
        <f t="shared" ca="1" si="0"/>
        <v>='D3'!D12</v>
      </c>
    </row>
    <row r="44" spans="1:4">
      <c r="A44" s="52" t="s">
        <v>194</v>
      </c>
      <c r="B44" s="50" t="s">
        <v>441</v>
      </c>
      <c r="C44" s="59">
        <f>'D3'!D13</f>
        <v>499685</v>
      </c>
      <c r="D44" s="49" t="str">
        <f t="shared" ca="1" si="0"/>
        <v>='D3'!D13</v>
      </c>
    </row>
    <row r="45" spans="1:4" ht="27.75">
      <c r="A45" s="52" t="s">
        <v>195</v>
      </c>
      <c r="B45" s="50" t="s">
        <v>442</v>
      </c>
      <c r="C45" s="59">
        <f>'D3'!D14</f>
        <v>16729101</v>
      </c>
      <c r="D45" s="49" t="str">
        <f t="shared" ca="1" si="0"/>
        <v>='D3'!D14</v>
      </c>
    </row>
    <row r="46" spans="1:4">
      <c r="A46" s="52" t="s">
        <v>196</v>
      </c>
      <c r="B46" s="50" t="s">
        <v>443</v>
      </c>
      <c r="C46" s="59">
        <f>'D3'!D15</f>
        <v>420000</v>
      </c>
      <c r="D46" s="49" t="str">
        <f t="shared" ca="1" si="0"/>
        <v>='D3'!D15</v>
      </c>
    </row>
    <row r="47" spans="1:4">
      <c r="A47" s="52"/>
      <c r="B47" s="50" t="s">
        <v>444</v>
      </c>
      <c r="C47" s="59" t="str">
        <f>'D3'!A16</f>
        <v>Approved donations</v>
      </c>
      <c r="D47" s="49" t="str">
        <f t="shared" ca="1" si="0"/>
        <v>='D3'!A16</v>
      </c>
    </row>
    <row r="48" spans="1:4">
      <c r="A48" s="52" t="s">
        <v>12</v>
      </c>
      <c r="B48" s="50" t="s">
        <v>445</v>
      </c>
      <c r="C48" s="59">
        <f>'D3'!D16</f>
        <v>29000</v>
      </c>
      <c r="D48" s="49" t="str">
        <f t="shared" ca="1" si="0"/>
        <v>='D3'!D16</v>
      </c>
    </row>
    <row r="49" spans="1:4">
      <c r="A49" s="52" t="s">
        <v>197</v>
      </c>
      <c r="B49" s="50" t="s">
        <v>446</v>
      </c>
      <c r="C49" s="59">
        <f>'D3'!D17</f>
        <v>244121</v>
      </c>
      <c r="D49" s="49" t="str">
        <f t="shared" ca="1" si="0"/>
        <v>='D3'!D17</v>
      </c>
    </row>
    <row r="50" spans="1:4" ht="27.75">
      <c r="A50" s="52" t="s">
        <v>198</v>
      </c>
      <c r="B50" s="50" t="s">
        <v>447</v>
      </c>
      <c r="C50" s="59">
        <f>'D3'!D18</f>
        <v>-22314</v>
      </c>
      <c r="D50" s="49" t="str">
        <f t="shared" ca="1" si="0"/>
        <v>='D3'!D18</v>
      </c>
    </row>
    <row r="51" spans="1:4" ht="27.75">
      <c r="A51" s="52"/>
      <c r="B51" s="50" t="s">
        <v>448</v>
      </c>
      <c r="C51" s="59" t="str">
        <f>'D3'!A22</f>
        <v>Legal and professional fee</v>
      </c>
      <c r="D51" s="49" t="str">
        <f t="shared" ca="1" si="0"/>
        <v>='D3'!A22</v>
      </c>
    </row>
    <row r="52" spans="1:4">
      <c r="A52" s="52" t="s">
        <v>13</v>
      </c>
      <c r="B52" s="50" t="s">
        <v>449</v>
      </c>
      <c r="C52" s="59">
        <f>'D3'!D22</f>
        <v>218248</v>
      </c>
      <c r="D52" s="49" t="str">
        <f t="shared" ca="1" si="0"/>
        <v>='D3'!D22</v>
      </c>
    </row>
    <row r="53" spans="1:4">
      <c r="A53" s="52" t="s">
        <v>202</v>
      </c>
      <c r="B53" s="50" t="s">
        <v>450</v>
      </c>
      <c r="C53" s="59">
        <f>'D3'!D23</f>
        <v>35648</v>
      </c>
      <c r="D53" s="49" t="str">
        <f t="shared" ca="1" si="0"/>
        <v>='D3'!D23</v>
      </c>
    </row>
    <row r="54" spans="1:4">
      <c r="A54" s="52" t="s">
        <v>203</v>
      </c>
      <c r="B54" s="50" t="s">
        <v>451</v>
      </c>
      <c r="C54" s="59">
        <f>'D3'!D24</f>
        <v>484106</v>
      </c>
      <c r="D54" s="49" t="str">
        <f t="shared" ca="1" si="0"/>
        <v>='D3'!D24</v>
      </c>
    </row>
    <row r="55" spans="1:4">
      <c r="A55" s="52" t="s">
        <v>204</v>
      </c>
      <c r="B55" s="50" t="s">
        <v>452</v>
      </c>
      <c r="C55" s="59">
        <f>'D3'!D25</f>
        <v>474563</v>
      </c>
      <c r="D55" s="49" t="str">
        <f t="shared" ca="1" si="0"/>
        <v>='D3'!D25</v>
      </c>
    </row>
    <row r="56" spans="1:4">
      <c r="A56" s="52" t="s">
        <v>206</v>
      </c>
      <c r="B56" s="50" t="s">
        <v>453</v>
      </c>
      <c r="C56" s="59">
        <f>'D3'!D27</f>
        <v>2392752</v>
      </c>
      <c r="D56" s="49" t="str">
        <f t="shared" ca="1" si="0"/>
        <v>='D3'!D27</v>
      </c>
    </row>
    <row r="57" spans="1:4" ht="27.75">
      <c r="A57" s="52" t="s">
        <v>207</v>
      </c>
      <c r="B57" s="50" t="s">
        <v>454</v>
      </c>
      <c r="C57" s="59">
        <f>'D3'!D28</f>
        <v>12070007</v>
      </c>
      <c r="D57" s="49" t="str">
        <f t="shared" ca="1" si="0"/>
        <v>='D3'!D28</v>
      </c>
    </row>
    <row r="58" spans="1:4" ht="41.65">
      <c r="A58" s="52" t="s">
        <v>208</v>
      </c>
      <c r="B58" s="50" t="s">
        <v>455</v>
      </c>
      <c r="C58" s="59">
        <f>'D3'!D29</f>
        <v>73600</v>
      </c>
      <c r="D58" s="49" t="str">
        <f t="shared" ca="1" si="0"/>
        <v>='D3'!D29</v>
      </c>
    </row>
    <row r="59" spans="1:4">
      <c r="A59" s="52" t="s">
        <v>209</v>
      </c>
      <c r="B59" s="50" t="s">
        <v>456</v>
      </c>
      <c r="C59" s="59">
        <f>'D3'!D30</f>
        <v>112632</v>
      </c>
      <c r="D59" s="49" t="str">
        <f t="shared" ca="1" si="0"/>
        <v>='D3'!D30</v>
      </c>
    </row>
    <row r="60" spans="1:4">
      <c r="A60" s="52" t="s">
        <v>210</v>
      </c>
      <c r="B60" s="50" t="s">
        <v>457</v>
      </c>
      <c r="C60" s="59">
        <f>'D3'!D31</f>
        <v>741305</v>
      </c>
      <c r="D60" s="49" t="str">
        <f t="shared" ca="1" si="0"/>
        <v>='D3'!D31</v>
      </c>
    </row>
    <row r="61" spans="1:4" ht="26.75" customHeight="1">
      <c r="A61" s="52"/>
      <c r="B61" s="50" t="s">
        <v>458</v>
      </c>
      <c r="C61" s="59" t="str">
        <f>'D3'!A32</f>
        <v>Interest expenses paid/payable to a financial institution</v>
      </c>
      <c r="D61" s="49" t="str">
        <f t="shared" ca="1" si="0"/>
        <v>='D3'!A32</v>
      </c>
    </row>
    <row r="62" spans="1:4" ht="27.75">
      <c r="A62" s="52" t="s">
        <v>211</v>
      </c>
      <c r="B62" s="50" t="s">
        <v>459</v>
      </c>
      <c r="C62" s="59">
        <f>'D3'!D32</f>
        <v>30359</v>
      </c>
      <c r="D62" s="49" t="str">
        <f t="shared" ca="1" si="0"/>
        <v>='D3'!D32</v>
      </c>
    </row>
    <row r="63" spans="1:4">
      <c r="A63" s="52" t="s">
        <v>212</v>
      </c>
      <c r="B63" s="50" t="s">
        <v>460</v>
      </c>
      <c r="C63" s="59">
        <f>'D3'!D33</f>
        <v>121404</v>
      </c>
      <c r="D63" s="49" t="str">
        <f t="shared" ca="1" si="0"/>
        <v>='D3'!D33</v>
      </c>
    </row>
    <row r="64" spans="1:4">
      <c r="A64" s="52" t="s">
        <v>213</v>
      </c>
      <c r="B64" s="50" t="s">
        <v>461</v>
      </c>
      <c r="C64" s="59">
        <f>'D3'!D34</f>
        <v>2554898</v>
      </c>
      <c r="D64" s="49" t="str">
        <f t="shared" ca="1" si="0"/>
        <v>='D3'!D34</v>
      </c>
    </row>
    <row r="65" spans="1:4">
      <c r="A65" s="52"/>
      <c r="B65" s="50" t="s">
        <v>462</v>
      </c>
      <c r="C65" s="59" t="str">
        <f>'D3'!A40</f>
        <v>Total</v>
      </c>
      <c r="D65" s="49" t="str">
        <f t="shared" ca="1" si="0"/>
        <v>='D3'!A40</v>
      </c>
    </row>
    <row r="66" spans="1:4">
      <c r="A66" s="52" t="s">
        <v>218</v>
      </c>
      <c r="B66" s="50" t="s">
        <v>463</v>
      </c>
      <c r="C66" s="59">
        <f>'D5'!D5</f>
        <v>98000</v>
      </c>
      <c r="D66" s="49" t="str">
        <f t="shared" ca="1" si="0"/>
        <v>='D5'!D5</v>
      </c>
    </row>
    <row r="67" spans="1:4" ht="27.75">
      <c r="A67" s="52" t="s">
        <v>219</v>
      </c>
      <c r="B67" s="50" t="s">
        <v>464</v>
      </c>
      <c r="C67" s="59">
        <f>'D5'!D6</f>
        <v>13780</v>
      </c>
      <c r="D67" s="49" t="str">
        <f t="shared" ref="D67:D81" ca="1" si="1">_xlfn.FORMULATEXT(C67)</f>
        <v>='D5'!D6</v>
      </c>
    </row>
    <row r="68" spans="1:4" ht="27.75">
      <c r="A68" s="52" t="s">
        <v>220</v>
      </c>
      <c r="B68" s="50" t="s">
        <v>465</v>
      </c>
      <c r="C68" s="59">
        <f>'D5'!D7</f>
        <v>3959</v>
      </c>
      <c r="D68" s="49" t="str">
        <f t="shared" ca="1" si="1"/>
        <v>='D5'!D7</v>
      </c>
    </row>
    <row r="69" spans="1:4" ht="27.75">
      <c r="A69" s="52" t="s">
        <v>221</v>
      </c>
      <c r="B69" s="50" t="s">
        <v>466</v>
      </c>
      <c r="C69" s="59">
        <f>'D5'!D8</f>
        <v>7445</v>
      </c>
      <c r="D69" s="49" t="str">
        <f t="shared" ca="1" si="1"/>
        <v>='D5'!D8</v>
      </c>
    </row>
    <row r="70" spans="1:4" ht="27.75">
      <c r="A70" s="52" t="s">
        <v>222</v>
      </c>
      <c r="B70" s="50" t="s">
        <v>467</v>
      </c>
      <c r="C70" s="59">
        <f>'D5'!D9</f>
        <v>11394</v>
      </c>
      <c r="D70" s="49" t="str">
        <f t="shared" ca="1" si="1"/>
        <v>='D5'!D9</v>
      </c>
    </row>
    <row r="71" spans="1:4">
      <c r="A71" s="52" t="s">
        <v>223</v>
      </c>
      <c r="B71" s="50" t="s">
        <v>468</v>
      </c>
      <c r="C71" s="59">
        <f>'D5'!D10</f>
        <v>44530</v>
      </c>
      <c r="D71" s="49" t="str">
        <f t="shared" ca="1" si="1"/>
        <v>='D5'!D10</v>
      </c>
    </row>
    <row r="72" spans="1:4">
      <c r="A72" s="52" t="s">
        <v>224</v>
      </c>
      <c r="B72" s="50" t="s">
        <v>469</v>
      </c>
      <c r="C72" s="59">
        <f>'D5'!D11</f>
        <v>39140</v>
      </c>
      <c r="D72" s="49" t="str">
        <f t="shared" ca="1" si="1"/>
        <v>='D5'!D11</v>
      </c>
    </row>
    <row r="73" spans="1:4" ht="27.75">
      <c r="A73" s="53" t="s">
        <v>311</v>
      </c>
      <c r="B73" s="50" t="s">
        <v>470</v>
      </c>
      <c r="C73" s="59">
        <f>'D6'!B4</f>
        <v>0</v>
      </c>
      <c r="D73" s="49" t="str">
        <f t="shared" ca="1" si="1"/>
        <v>='D6'!B4</v>
      </c>
    </row>
    <row r="74" spans="1:4" ht="27.75">
      <c r="A74" s="53" t="s">
        <v>312</v>
      </c>
      <c r="B74" s="50" t="s">
        <v>471</v>
      </c>
      <c r="C74" s="59">
        <f>'D6'!C4</f>
        <v>101334</v>
      </c>
      <c r="D74" s="49" t="str">
        <f t="shared" ca="1" si="1"/>
        <v>='D6'!C4</v>
      </c>
    </row>
    <row r="75" spans="1:4" ht="27.75">
      <c r="A75" s="53" t="s">
        <v>313</v>
      </c>
      <c r="B75" s="50" t="s">
        <v>472</v>
      </c>
      <c r="C75" s="59">
        <f>'D6'!B7</f>
        <v>0</v>
      </c>
      <c r="D75" s="49" t="str">
        <f t="shared" ca="1" si="1"/>
        <v>='D6'!B7</v>
      </c>
    </row>
    <row r="76" spans="1:4" ht="27.75">
      <c r="A76" s="53" t="s">
        <v>314</v>
      </c>
      <c r="B76" s="50" t="s">
        <v>473</v>
      </c>
      <c r="C76" s="59">
        <f>'D6'!C7</f>
        <v>-1020</v>
      </c>
      <c r="D76" s="49" t="str">
        <f t="shared" ca="1" si="1"/>
        <v>='D6'!C7</v>
      </c>
    </row>
    <row r="77" spans="1:4" ht="27.75">
      <c r="A77" s="53" t="s">
        <v>315</v>
      </c>
      <c r="B77" s="50" t="s">
        <v>474</v>
      </c>
      <c r="C77" s="59">
        <f>'D6'!B12</f>
        <v>54000</v>
      </c>
      <c r="D77" s="49" t="str">
        <f t="shared" ca="1" si="1"/>
        <v>='D6'!B12</v>
      </c>
    </row>
    <row r="78" spans="1:4" ht="27.75">
      <c r="A78" s="53" t="s">
        <v>316</v>
      </c>
      <c r="B78" s="50" t="s">
        <v>475</v>
      </c>
      <c r="C78" s="59">
        <f>'D6'!C12</f>
        <v>100314</v>
      </c>
      <c r="D78" s="49" t="str">
        <f t="shared" ca="1" si="1"/>
        <v>='D6'!C12</v>
      </c>
    </row>
    <row r="79" spans="1:4">
      <c r="A79" s="53" t="s">
        <v>317</v>
      </c>
      <c r="B79" s="50" t="s">
        <v>476</v>
      </c>
      <c r="C79" s="59">
        <f>'D6'!B15</f>
        <v>54000</v>
      </c>
      <c r="D79" s="49" t="str">
        <f t="shared" ca="1" si="1"/>
        <v>='D6'!B15</v>
      </c>
    </row>
    <row r="80" spans="1:4">
      <c r="A80" s="49"/>
      <c r="B80" s="50" t="s">
        <v>477</v>
      </c>
      <c r="C80" s="60" t="str">
        <f>'D6'!A27</f>
        <v>A Novel Idea Ltd.</v>
      </c>
      <c r="D80" s="49" t="str">
        <f t="shared" ca="1" si="1"/>
        <v>='D6'!A27</v>
      </c>
    </row>
    <row r="81" spans="1:4">
      <c r="A81" s="49"/>
      <c r="B81" s="50" t="s">
        <v>478</v>
      </c>
      <c r="C81" s="60" t="str">
        <f>'D6'!A28</f>
        <v>AR &amp; Co., S.r.l.</v>
      </c>
      <c r="D81" s="49" t="str">
        <f t="shared" ca="1" si="1"/>
        <v>='D6'!A28</v>
      </c>
    </row>
  </sheetData>
  <autoFilter ref="A1:B81" xr:uid="{EFB4D043-7B34-46AB-B1C3-F7C09FE68602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AAFD8-6C58-4EAC-B126-4ABCB0DB5972}">
  <dimension ref="A1:E47"/>
  <sheetViews>
    <sheetView tabSelected="1" topLeftCell="C1" workbookViewId="0">
      <selection activeCell="F9" sqref="F9"/>
    </sheetView>
  </sheetViews>
  <sheetFormatPr defaultRowHeight="13.9"/>
  <cols>
    <col min="1" max="1" width="65.06640625" style="68" customWidth="1"/>
    <col min="2" max="2" width="55.46484375" style="67" customWidth="1"/>
    <col min="3" max="3" width="29.06640625" style="67" customWidth="1"/>
    <col min="4" max="4" width="44.6640625" style="67" customWidth="1"/>
    <col min="5" max="5" width="67.06640625" style="67" customWidth="1"/>
    <col min="6" max="6" width="21.19921875" style="67" customWidth="1"/>
    <col min="7" max="16384" width="9.06640625" style="67"/>
  </cols>
  <sheetData>
    <row r="1" spans="1:5" ht="22.9" customHeight="1">
      <c r="A1" s="95" t="s">
        <v>1816</v>
      </c>
      <c r="B1" s="95" t="s">
        <v>1809</v>
      </c>
      <c r="C1" s="95" t="s">
        <v>1811</v>
      </c>
      <c r="D1" s="95" t="s">
        <v>1752</v>
      </c>
      <c r="E1" s="95" t="s">
        <v>1482</v>
      </c>
    </row>
    <row r="2" spans="1:5">
      <c r="A2" s="85" t="s">
        <v>318</v>
      </c>
      <c r="B2" s="84" t="s">
        <v>1814</v>
      </c>
      <c r="C2" s="84" t="s">
        <v>2495</v>
      </c>
      <c r="D2" s="84" t="s">
        <v>1484</v>
      </c>
      <c r="E2" s="84" t="s">
        <v>1486</v>
      </c>
    </row>
    <row r="3" spans="1:5">
      <c r="A3" s="85" t="s">
        <v>319</v>
      </c>
      <c r="B3" s="84" t="s">
        <v>480</v>
      </c>
      <c r="C3" s="84" t="s">
        <v>1753</v>
      </c>
      <c r="D3" s="84" t="s">
        <v>1487</v>
      </c>
      <c r="E3" s="84" t="s">
        <v>1488</v>
      </c>
    </row>
    <row r="4" spans="1:5">
      <c r="A4" s="85" t="s">
        <v>325</v>
      </c>
      <c r="B4" s="97" t="s">
        <v>2499</v>
      </c>
      <c r="C4" s="84" t="s">
        <v>88</v>
      </c>
      <c r="D4" s="84" t="s">
        <v>1489</v>
      </c>
      <c r="E4" s="84" t="s">
        <v>1490</v>
      </c>
    </row>
    <row r="5" spans="1:5">
      <c r="A5" s="85" t="s">
        <v>326</v>
      </c>
      <c r="B5" s="84" t="s">
        <v>488</v>
      </c>
      <c r="C5" s="84" t="s">
        <v>1754</v>
      </c>
      <c r="D5" s="84" t="s">
        <v>1535</v>
      </c>
      <c r="E5" s="84" t="s">
        <v>1755</v>
      </c>
    </row>
    <row r="6" spans="1:5">
      <c r="A6" s="85" t="s">
        <v>327</v>
      </c>
      <c r="B6" s="84" t="s">
        <v>489</v>
      </c>
      <c r="C6" s="84">
        <v>642000</v>
      </c>
      <c r="D6" s="84" t="s">
        <v>1537</v>
      </c>
      <c r="E6" s="84" t="s">
        <v>1538</v>
      </c>
    </row>
    <row r="7" spans="1:5">
      <c r="A7" s="85" t="s">
        <v>328</v>
      </c>
      <c r="B7" s="84" t="s">
        <v>490</v>
      </c>
      <c r="C7" s="84" t="s">
        <v>1756</v>
      </c>
      <c r="D7" s="84"/>
      <c r="E7" s="84" t="s">
        <v>1757</v>
      </c>
    </row>
    <row r="8" spans="1:5">
      <c r="A8" s="85" t="s">
        <v>330</v>
      </c>
      <c r="B8" s="84" t="s">
        <v>491</v>
      </c>
      <c r="C8" s="84" t="s">
        <v>329</v>
      </c>
      <c r="D8" s="84"/>
      <c r="E8" s="84" t="s">
        <v>1758</v>
      </c>
    </row>
    <row r="9" spans="1:5">
      <c r="A9" s="85" t="s">
        <v>331</v>
      </c>
      <c r="B9" s="84" t="s">
        <v>492</v>
      </c>
      <c r="C9" s="84" t="s">
        <v>1759</v>
      </c>
      <c r="D9" s="84"/>
      <c r="E9" s="84" t="s">
        <v>1760</v>
      </c>
    </row>
    <row r="10" spans="1:5">
      <c r="A10" s="85" t="s">
        <v>322</v>
      </c>
      <c r="B10" s="84" t="s">
        <v>482</v>
      </c>
      <c r="C10" s="84" t="s">
        <v>329</v>
      </c>
      <c r="D10" s="84" t="s">
        <v>1547</v>
      </c>
      <c r="E10" s="84" t="s">
        <v>1761</v>
      </c>
    </row>
    <row r="11" spans="1:5">
      <c r="A11" s="85" t="s">
        <v>323</v>
      </c>
      <c r="B11" s="84" t="s">
        <v>484</v>
      </c>
      <c r="C11" s="96" t="s">
        <v>1762</v>
      </c>
      <c r="D11" s="84" t="s">
        <v>2496</v>
      </c>
      <c r="E11" s="84" t="s">
        <v>1492</v>
      </c>
    </row>
    <row r="12" spans="1:5">
      <c r="A12" s="85" t="s">
        <v>324</v>
      </c>
      <c r="B12" s="84" t="s">
        <v>485</v>
      </c>
      <c r="C12" s="96" t="s">
        <v>1763</v>
      </c>
      <c r="D12" s="84" t="s">
        <v>2497</v>
      </c>
      <c r="E12" s="84" t="s">
        <v>2498</v>
      </c>
    </row>
    <row r="13" spans="1:5">
      <c r="A13" s="85" t="s">
        <v>333</v>
      </c>
      <c r="B13" s="84" t="s">
        <v>497</v>
      </c>
      <c r="C13" s="84" t="s">
        <v>1764</v>
      </c>
      <c r="D13" s="84" t="s">
        <v>1558</v>
      </c>
      <c r="E13" s="84" t="s">
        <v>1559</v>
      </c>
    </row>
    <row r="14" spans="1:5">
      <c r="A14" s="85" t="s">
        <v>334</v>
      </c>
      <c r="B14" s="84" t="s">
        <v>498</v>
      </c>
      <c r="C14" s="84">
        <v>1</v>
      </c>
      <c r="D14" s="84" t="s">
        <v>1560</v>
      </c>
      <c r="E14" s="84" t="s">
        <v>1765</v>
      </c>
    </row>
    <row r="15" spans="1:5">
      <c r="A15" s="85" t="s">
        <v>1499</v>
      </c>
      <c r="B15" s="84" t="s">
        <v>354</v>
      </c>
      <c r="C15" s="84">
        <v>0</v>
      </c>
      <c r="D15" s="84" t="s">
        <v>1500</v>
      </c>
      <c r="E15" s="84" t="s">
        <v>1501</v>
      </c>
    </row>
    <row r="16" spans="1:5">
      <c r="A16" s="85" t="s">
        <v>1502</v>
      </c>
      <c r="B16" s="84" t="s">
        <v>822</v>
      </c>
      <c r="C16" s="84" t="s">
        <v>329</v>
      </c>
      <c r="D16" s="84" t="s">
        <v>1503</v>
      </c>
      <c r="E16" s="84" t="s">
        <v>1766</v>
      </c>
    </row>
    <row r="17" spans="1:5">
      <c r="A17" s="85" t="s">
        <v>1712</v>
      </c>
      <c r="B17" s="84" t="s">
        <v>402</v>
      </c>
      <c r="C17" s="84">
        <v>0</v>
      </c>
      <c r="D17" s="84" t="s">
        <v>1713</v>
      </c>
      <c r="E17" s="84" t="s">
        <v>1767</v>
      </c>
    </row>
    <row r="18" spans="1:5" ht="27.75">
      <c r="A18" s="85" t="s">
        <v>1505</v>
      </c>
      <c r="B18" s="84" t="s">
        <v>716</v>
      </c>
      <c r="C18" s="84" t="s">
        <v>329</v>
      </c>
      <c r="D18" s="84" t="s">
        <v>1506</v>
      </c>
      <c r="E18" s="84" t="s">
        <v>1507</v>
      </c>
    </row>
    <row r="19" spans="1:5">
      <c r="A19" s="85" t="s">
        <v>1508</v>
      </c>
      <c r="B19" s="84" t="s">
        <v>551</v>
      </c>
      <c r="C19" s="84" t="s">
        <v>329</v>
      </c>
      <c r="D19" s="84" t="s">
        <v>1509</v>
      </c>
      <c r="E19" s="84" t="s">
        <v>1510</v>
      </c>
    </row>
    <row r="20" spans="1:5" ht="27.75">
      <c r="A20" s="85" t="s">
        <v>1511</v>
      </c>
      <c r="B20" s="84" t="s">
        <v>707</v>
      </c>
      <c r="C20" s="84" t="s">
        <v>329</v>
      </c>
      <c r="D20" s="84" t="s">
        <v>1512</v>
      </c>
      <c r="E20" s="84" t="s">
        <v>1513</v>
      </c>
    </row>
    <row r="21" spans="1:5" ht="55.5">
      <c r="A21" s="85" t="s">
        <v>1514</v>
      </c>
      <c r="B21" s="84" t="s">
        <v>706</v>
      </c>
      <c r="C21" s="84" t="s">
        <v>329</v>
      </c>
      <c r="D21" s="84" t="s">
        <v>1515</v>
      </c>
      <c r="E21" s="84" t="s">
        <v>1516</v>
      </c>
    </row>
    <row r="22" spans="1:5">
      <c r="A22" s="85" t="s">
        <v>1517</v>
      </c>
      <c r="B22" s="84" t="s">
        <v>857</v>
      </c>
      <c r="C22" s="84" t="s">
        <v>329</v>
      </c>
      <c r="D22" s="84" t="s">
        <v>1518</v>
      </c>
      <c r="E22" s="84" t="s">
        <v>1768</v>
      </c>
    </row>
    <row r="23" spans="1:5">
      <c r="A23" s="85" t="s">
        <v>1720</v>
      </c>
      <c r="B23" s="84" t="s">
        <v>388</v>
      </c>
      <c r="C23" s="84">
        <v>0</v>
      </c>
      <c r="D23" s="84" t="s">
        <v>1721</v>
      </c>
      <c r="E23" s="84" t="s">
        <v>1722</v>
      </c>
    </row>
    <row r="24" spans="1:5">
      <c r="A24" s="85" t="s">
        <v>1723</v>
      </c>
      <c r="B24" s="84" t="s">
        <v>389</v>
      </c>
      <c r="C24" s="84">
        <v>0</v>
      </c>
      <c r="D24" s="84" t="s">
        <v>1724</v>
      </c>
      <c r="E24" s="84" t="s">
        <v>1769</v>
      </c>
    </row>
    <row r="25" spans="1:5">
      <c r="A25" s="85" t="s">
        <v>1520</v>
      </c>
      <c r="B25" s="84" t="s">
        <v>674</v>
      </c>
      <c r="C25" s="84" t="s">
        <v>329</v>
      </c>
      <c r="D25" s="84" t="s">
        <v>1521</v>
      </c>
      <c r="E25" s="84" t="s">
        <v>1522</v>
      </c>
    </row>
    <row r="26" spans="1:5" ht="27.75">
      <c r="A26" s="85" t="s">
        <v>1523</v>
      </c>
      <c r="B26" s="84" t="s">
        <v>714</v>
      </c>
      <c r="C26" s="84" t="s">
        <v>329</v>
      </c>
      <c r="D26" s="84" t="s">
        <v>1524</v>
      </c>
      <c r="E26" s="84" t="s">
        <v>1770</v>
      </c>
    </row>
    <row r="27" spans="1:5">
      <c r="A27" s="85" t="s">
        <v>1526</v>
      </c>
      <c r="B27" s="84" t="s">
        <v>715</v>
      </c>
      <c r="C27" s="84" t="s">
        <v>329</v>
      </c>
      <c r="D27" s="84" t="s">
        <v>1527</v>
      </c>
      <c r="E27" s="84" t="s">
        <v>1528</v>
      </c>
    </row>
    <row r="28" spans="1:5" ht="27.75">
      <c r="A28" s="85" t="s">
        <v>1529</v>
      </c>
      <c r="B28" s="84" t="s">
        <v>552</v>
      </c>
      <c r="C28" s="84" t="s">
        <v>329</v>
      </c>
      <c r="D28" s="84" t="s">
        <v>1530</v>
      </c>
      <c r="E28" s="84" t="s">
        <v>1531</v>
      </c>
    </row>
    <row r="29" spans="1:5" ht="27.75">
      <c r="A29" s="85" t="s">
        <v>1532</v>
      </c>
      <c r="B29" s="84" t="s">
        <v>894</v>
      </c>
      <c r="C29" s="84" t="s">
        <v>329</v>
      </c>
      <c r="D29" s="84" t="s">
        <v>1533</v>
      </c>
      <c r="E29" s="84" t="s">
        <v>1534</v>
      </c>
    </row>
    <row r="30" spans="1:5">
      <c r="A30" s="85" t="s">
        <v>1539</v>
      </c>
      <c r="B30" s="84" t="s">
        <v>688</v>
      </c>
      <c r="C30" s="84" t="s">
        <v>329</v>
      </c>
      <c r="D30" s="84" t="s">
        <v>1540</v>
      </c>
      <c r="E30" s="84" t="s">
        <v>1771</v>
      </c>
    </row>
    <row r="31" spans="1:5">
      <c r="A31" s="85" t="s">
        <v>332</v>
      </c>
      <c r="B31" s="84" t="s">
        <v>493</v>
      </c>
      <c r="C31" s="84" t="s">
        <v>1772</v>
      </c>
      <c r="D31" s="84" t="s">
        <v>1562</v>
      </c>
      <c r="E31" s="84" t="s">
        <v>1563</v>
      </c>
    </row>
    <row r="32" spans="1:5">
      <c r="A32" s="85" t="s">
        <v>1773</v>
      </c>
      <c r="B32" s="84" t="s">
        <v>838</v>
      </c>
      <c r="C32" s="84" t="s">
        <v>329</v>
      </c>
      <c r="D32" s="84"/>
      <c r="E32" s="84" t="s">
        <v>1774</v>
      </c>
    </row>
    <row r="33" spans="1:5">
      <c r="A33" s="85" t="s">
        <v>1564</v>
      </c>
      <c r="B33" s="84" t="s">
        <v>685</v>
      </c>
      <c r="C33" s="84" t="s">
        <v>329</v>
      </c>
      <c r="D33" s="84" t="s">
        <v>1564</v>
      </c>
      <c r="E33" s="84" t="s">
        <v>1565</v>
      </c>
    </row>
    <row r="34" spans="1:5">
      <c r="A34" s="85" t="s">
        <v>1815</v>
      </c>
      <c r="B34" s="84"/>
      <c r="C34" s="84" t="s">
        <v>1808</v>
      </c>
      <c r="D34" s="84"/>
      <c r="E34" s="84"/>
    </row>
    <row r="35" spans="1:5">
      <c r="A35" s="85" t="s">
        <v>320</v>
      </c>
      <c r="B35" s="84" t="s">
        <v>481</v>
      </c>
      <c r="C35" s="84" t="s">
        <v>1775</v>
      </c>
      <c r="D35" s="84" t="s">
        <v>1542</v>
      </c>
      <c r="E35" s="85" t="s">
        <v>1776</v>
      </c>
    </row>
    <row r="36" spans="1:5">
      <c r="A36" s="85" t="s">
        <v>321</v>
      </c>
      <c r="B36" s="84" t="s">
        <v>355</v>
      </c>
      <c r="C36" s="84" t="s">
        <v>1777</v>
      </c>
      <c r="D36" s="84" t="s">
        <v>1545</v>
      </c>
      <c r="E36" s="85" t="s">
        <v>1546</v>
      </c>
    </row>
    <row r="37" spans="1:5">
      <c r="A37" s="85" t="s">
        <v>1549</v>
      </c>
      <c r="B37" s="84" t="s">
        <v>356</v>
      </c>
      <c r="C37" s="84" t="s">
        <v>1778</v>
      </c>
      <c r="D37" s="84" t="s">
        <v>1550</v>
      </c>
      <c r="E37" s="85" t="s">
        <v>1551</v>
      </c>
    </row>
    <row r="38" spans="1:5">
      <c r="A38" s="85" t="s">
        <v>1779</v>
      </c>
      <c r="B38" s="84" t="s">
        <v>705</v>
      </c>
      <c r="C38" s="84" t="s">
        <v>1775</v>
      </c>
      <c r="D38" s="84"/>
      <c r="E38" s="85" t="s">
        <v>1780</v>
      </c>
    </row>
    <row r="39" spans="1:5">
      <c r="A39" s="85" t="s">
        <v>1552</v>
      </c>
      <c r="B39" s="84" t="s">
        <v>357</v>
      </c>
      <c r="C39" s="84" t="s">
        <v>1781</v>
      </c>
      <c r="D39" s="84" t="s">
        <v>1553</v>
      </c>
      <c r="E39" s="85" t="s">
        <v>1782</v>
      </c>
    </row>
    <row r="40" spans="1:5" ht="41.65">
      <c r="A40" s="85" t="s">
        <v>1555</v>
      </c>
      <c r="B40" s="84" t="s">
        <v>358</v>
      </c>
      <c r="C40" s="84" t="s">
        <v>1781</v>
      </c>
      <c r="D40" s="84" t="s">
        <v>1556</v>
      </c>
      <c r="E40" s="85" t="s">
        <v>1783</v>
      </c>
    </row>
    <row r="41" spans="1:5">
      <c r="A41" s="85" t="s">
        <v>1566</v>
      </c>
      <c r="B41" s="84" t="s">
        <v>359</v>
      </c>
      <c r="C41" s="84" t="s">
        <v>1781</v>
      </c>
      <c r="D41" s="84" t="s">
        <v>1567</v>
      </c>
      <c r="E41" s="85" t="s">
        <v>1784</v>
      </c>
    </row>
    <row r="42" spans="1:5">
      <c r="A42" s="85" t="s">
        <v>1569</v>
      </c>
      <c r="B42" s="84" t="s">
        <v>360</v>
      </c>
      <c r="C42" s="84" t="s">
        <v>1781</v>
      </c>
      <c r="D42" s="84" t="s">
        <v>1570</v>
      </c>
      <c r="E42" s="85" t="s">
        <v>1571</v>
      </c>
    </row>
    <row r="43" spans="1:5">
      <c r="A43" s="85" t="s">
        <v>1572</v>
      </c>
      <c r="B43" s="84" t="s">
        <v>361</v>
      </c>
      <c r="C43" s="84" t="s">
        <v>1781</v>
      </c>
      <c r="D43" s="84" t="s">
        <v>1573</v>
      </c>
      <c r="E43" s="85" t="s">
        <v>1785</v>
      </c>
    </row>
    <row r="44" spans="1:5" ht="27.75">
      <c r="A44" s="85" t="s">
        <v>1575</v>
      </c>
      <c r="B44" s="84" t="s">
        <v>362</v>
      </c>
      <c r="C44" s="84" t="s">
        <v>1781</v>
      </c>
      <c r="D44" s="84" t="s">
        <v>1576</v>
      </c>
      <c r="E44" s="85" t="s">
        <v>1786</v>
      </c>
    </row>
    <row r="45" spans="1:5">
      <c r="A45" s="85" t="s">
        <v>1578</v>
      </c>
      <c r="B45" s="84" t="s">
        <v>363</v>
      </c>
      <c r="C45" s="84">
        <v>0</v>
      </c>
      <c r="D45" s="84" t="s">
        <v>1579</v>
      </c>
      <c r="E45" s="85" t="s">
        <v>1580</v>
      </c>
    </row>
    <row r="46" spans="1:5">
      <c r="A46" s="85" t="s">
        <v>1581</v>
      </c>
      <c r="B46" s="84" t="s">
        <v>364</v>
      </c>
      <c r="C46" s="84">
        <v>0</v>
      </c>
      <c r="D46" s="84" t="s">
        <v>1582</v>
      </c>
      <c r="E46" s="85" t="s">
        <v>1787</v>
      </c>
    </row>
    <row r="47" spans="1:5" ht="27.75">
      <c r="A47" s="85" t="s">
        <v>1655</v>
      </c>
      <c r="B47" s="84" t="s">
        <v>365</v>
      </c>
      <c r="C47" s="84">
        <v>0</v>
      </c>
      <c r="D47" s="84" t="s">
        <v>1656</v>
      </c>
      <c r="E47" s="85" t="s">
        <v>1788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1"/>
  <sheetViews>
    <sheetView topLeftCell="A16" workbookViewId="0">
      <selection activeCell="C3" sqref="C3"/>
    </sheetView>
  </sheetViews>
  <sheetFormatPr defaultColWidth="7.1328125" defaultRowHeight="13.9"/>
  <cols>
    <col min="1" max="1" width="44.46484375" style="12" customWidth="1"/>
    <col min="2" max="2" width="26.3984375" style="13" customWidth="1"/>
    <col min="3" max="3" width="10.59765625" style="3" customWidth="1"/>
    <col min="4" max="4" width="9.265625" style="3" customWidth="1"/>
    <col min="5" max="5" width="9.73046875" style="3" customWidth="1"/>
    <col min="6" max="6" width="27.46484375" style="4" customWidth="1"/>
    <col min="7" max="7" width="15.9296875" style="4" customWidth="1"/>
    <col min="8" max="8" width="54.1328125" style="4" bestFit="1" customWidth="1"/>
    <col min="9" max="16384" width="7.1328125" style="4"/>
  </cols>
  <sheetData>
    <row r="1" spans="1:8" ht="12.75" customHeight="1">
      <c r="A1" s="1"/>
      <c r="B1" s="2" t="s">
        <v>274</v>
      </c>
    </row>
    <row r="2" spans="1:8" ht="15" hidden="1" customHeight="1">
      <c r="A2" s="1"/>
      <c r="B2" s="5"/>
    </row>
    <row r="3" spans="1:8" ht="12.75" customHeight="1">
      <c r="A3" s="1" t="s">
        <v>0</v>
      </c>
      <c r="B3" s="41">
        <f>'D1'!$D$27</f>
        <v>-27269478</v>
      </c>
      <c r="C3" s="3" t="s">
        <v>1</v>
      </c>
    </row>
    <row r="4" spans="1:8" ht="12.75" hidden="1" customHeight="1">
      <c r="A4" s="1" t="s">
        <v>2</v>
      </c>
      <c r="B4" s="6">
        <f>'D1'!$D$33</f>
        <v>0</v>
      </c>
    </row>
    <row r="5" spans="1:8" ht="23.25" customHeight="1">
      <c r="A5" s="1" t="s">
        <v>3</v>
      </c>
      <c r="B5" s="6"/>
    </row>
    <row r="6" spans="1:8" ht="15" hidden="1" customHeight="1">
      <c r="A6" s="7" t="s">
        <v>4</v>
      </c>
      <c r="B6" s="6">
        <v>0</v>
      </c>
      <c r="F6" s="7" t="str">
        <f>"Commercial building allowance"&amp;CHAR(10)&amp;" - Balancing (allowance) / charge"</f>
        <v>Commercial building allowance
 - Balancing (allowance) / charge</v>
      </c>
      <c r="G6" s="47" t="s">
        <v>275</v>
      </c>
      <c r="H6" s="47" t="s">
        <v>276</v>
      </c>
    </row>
    <row r="7" spans="1:8" ht="15" hidden="1" customHeight="1">
      <c r="A7" s="7" t="s">
        <v>5</v>
      </c>
      <c r="B7" s="6">
        <f>MAX(0,IF('C2'!B10&lt;&gt;0,'C2'!$B$17,'C2'!X7))</f>
        <v>0</v>
      </c>
      <c r="F7" s="1" t="s">
        <v>277</v>
      </c>
      <c r="G7" s="47" t="s">
        <v>278</v>
      </c>
      <c r="H7" s="47" t="s">
        <v>279</v>
      </c>
    </row>
    <row r="8" spans="1:8" ht="40.5" hidden="1" customHeight="1">
      <c r="A8" s="7" t="s">
        <v>6</v>
      </c>
      <c r="B8" s="6">
        <f>IF('C2'!$B$21&lt;&gt;0,-'C2'!Q$23,-'C2'!$Q$7)</f>
        <v>0</v>
      </c>
      <c r="F8" s="10" t="s">
        <v>280</v>
      </c>
      <c r="G8" s="47" t="s">
        <v>281</v>
      </c>
      <c r="H8" s="47" t="s">
        <v>282</v>
      </c>
    </row>
    <row r="9" spans="1:8" ht="40.5" hidden="1" customHeight="1">
      <c r="A9" s="7" t="s">
        <v>7</v>
      </c>
      <c r="B9" s="6">
        <f>IF('C2'!$B$21&lt;&gt;0,-'C2'!P$23,-'C2'!$P$7)</f>
        <v>0</v>
      </c>
      <c r="F9" s="10" t="s">
        <v>44</v>
      </c>
      <c r="G9" s="47" t="s">
        <v>283</v>
      </c>
      <c r="H9" s="47" t="s">
        <v>284</v>
      </c>
    </row>
    <row r="10" spans="1:8" ht="40.5" hidden="1" customHeight="1">
      <c r="A10" s="7" t="s">
        <v>8</v>
      </c>
      <c r="B10" s="6">
        <f>-'C2'!R7</f>
        <v>0</v>
      </c>
    </row>
    <row r="11" spans="1:8" ht="15" hidden="1" customHeight="1">
      <c r="A11" s="7" t="s">
        <v>9</v>
      </c>
      <c r="B11" s="6"/>
    </row>
    <row r="12" spans="1:8" ht="27.75" hidden="1" customHeight="1">
      <c r="A12" s="7" t="str">
        <f>"Net offshore loss"&amp;CHAR(10)&amp;" (based on turnover ratio)"</f>
        <v>Net offshore loss
 (based on turnover ratio)</v>
      </c>
      <c r="B12" s="6">
        <v>0</v>
      </c>
    </row>
    <row r="13" spans="1:8" ht="15" hidden="1" customHeight="1">
      <c r="A13" s="7" t="s">
        <v>10</v>
      </c>
      <c r="B13" s="6">
        <f>MAX(0,'D2'!E9)</f>
        <v>0</v>
      </c>
    </row>
    <row r="14" spans="1:8" ht="15" customHeight="1">
      <c r="A14" s="7" t="s">
        <v>11</v>
      </c>
      <c r="B14" s="6">
        <f>MAX(0,'D3'!E40)</f>
        <v>9713399</v>
      </c>
    </row>
    <row r="15" spans="1:8" ht="15" customHeight="1">
      <c r="A15" s="7" t="s">
        <v>12</v>
      </c>
      <c r="B15" s="41">
        <f>MAX(0,'D4'!E8)</f>
        <v>29000</v>
      </c>
    </row>
    <row r="16" spans="1:8" ht="27.75" customHeight="1">
      <c r="A16" s="7" t="s">
        <v>13</v>
      </c>
      <c r="B16" s="6">
        <f>MAX(0,'D5'!E15)</f>
        <v>3959</v>
      </c>
    </row>
    <row r="17" spans="1:2" ht="27.75" hidden="1" customHeight="1">
      <c r="A17" s="7" t="str">
        <f>"Provision for bad and doubtful debts"&amp;" - statement of financial position"</f>
        <v>Provision for bad and doubtful debts - statement of financial position</v>
      </c>
      <c r="B17" s="6">
        <f>MAX(0,-'D6'!G12+'D6'!G4)</f>
        <v>0</v>
      </c>
    </row>
    <row r="18" spans="1:2" ht="15" customHeight="1">
      <c r="A18" s="7" t="s">
        <v>14</v>
      </c>
      <c r="B18" s="6">
        <f>MAX(0,'D6'!B15)</f>
        <v>54000</v>
      </c>
    </row>
    <row r="19" spans="1:2" ht="15" hidden="1" customHeight="1">
      <c r="A19" s="7" t="str">
        <f>"Provision for bad and doubtful debts"</f>
        <v>Provision for bad and doubtful debts</v>
      </c>
      <c r="B19" s="6">
        <f>MAX(0,'D6'!D12)</f>
        <v>0</v>
      </c>
    </row>
    <row r="20" spans="1:2" ht="15" hidden="1" customHeight="1">
      <c r="A20" s="7" t="s">
        <v>15</v>
      </c>
      <c r="B20" s="8"/>
    </row>
    <row r="21" spans="1:2" ht="12.75" hidden="1" customHeight="1">
      <c r="A21" s="7" t="s">
        <v>15</v>
      </c>
      <c r="B21" s="8"/>
    </row>
    <row r="22" spans="1:2" ht="23.25" customHeight="1">
      <c r="A22" s="1" t="s">
        <v>16</v>
      </c>
      <c r="B22" s="6"/>
    </row>
    <row r="23" spans="1:2" ht="12.75" hidden="1" customHeight="1">
      <c r="A23" s="7" t="s">
        <v>17</v>
      </c>
      <c r="B23" s="6"/>
    </row>
    <row r="24" spans="1:2" ht="12.75" hidden="1" customHeight="1">
      <c r="A24" s="7" t="s">
        <v>18</v>
      </c>
      <c r="B24" s="6">
        <f>MIN(0,IF('C2'!B10&lt;&gt;0,'C2'!$B$17,'C2'!X7))</f>
        <v>0</v>
      </c>
    </row>
    <row r="25" spans="1:2" ht="15" hidden="1" customHeight="1">
      <c r="A25" s="7"/>
      <c r="B25" s="6"/>
    </row>
    <row r="26" spans="1:2" ht="15" hidden="1" customHeight="1">
      <c r="A26" s="7" t="s">
        <v>19</v>
      </c>
      <c r="B26" s="6"/>
    </row>
    <row r="27" spans="1:2" ht="12.75" hidden="1" customHeight="1">
      <c r="A27" s="7" t="s">
        <v>20</v>
      </c>
      <c r="B27" s="6"/>
    </row>
    <row r="28" spans="1:2" ht="15" customHeight="1">
      <c r="A28" s="7" t="s">
        <v>10</v>
      </c>
      <c r="B28" s="6">
        <f>MIN(0,'D2'!E9)</f>
        <v>-1569375</v>
      </c>
    </row>
    <row r="29" spans="1:2" ht="15" hidden="1" customHeight="1">
      <c r="A29" s="7" t="s">
        <v>11</v>
      </c>
      <c r="B29" s="6">
        <f>MIN(0,'D3'!E40)</f>
        <v>0</v>
      </c>
    </row>
    <row r="30" spans="1:2" ht="15" hidden="1" customHeight="1">
      <c r="A30" s="7" t="s">
        <v>21</v>
      </c>
      <c r="B30" s="6">
        <f>MIN(0,'D4'!E8)</f>
        <v>0</v>
      </c>
    </row>
    <row r="31" spans="1:2" ht="27.75" hidden="1" customHeight="1">
      <c r="A31" s="7" t="s">
        <v>22</v>
      </c>
      <c r="B31" s="6">
        <f>MIN(0,'D5'!E15)</f>
        <v>0</v>
      </c>
    </row>
    <row r="32" spans="1:2" ht="27.75" hidden="1" customHeight="1">
      <c r="A32" s="7" t="s">
        <v>23</v>
      </c>
      <c r="B32" s="6">
        <f>-'C'!O7</f>
        <v>0</v>
      </c>
    </row>
    <row r="33" spans="1:2" ht="15" customHeight="1">
      <c r="A33" s="7" t="s">
        <v>24</v>
      </c>
      <c r="B33" s="6">
        <f>IF('B3'!F14&lt;&gt;0,'B3'!F14,'B3'!F6)</f>
        <v>-447770</v>
      </c>
    </row>
    <row r="34" spans="1:2" ht="15" hidden="1" customHeight="1">
      <c r="A34" s="7"/>
      <c r="B34" s="6"/>
    </row>
    <row r="35" spans="1:2" ht="27.75" hidden="1" customHeight="1">
      <c r="A35" s="7" t="str">
        <f>"Provision for bad and doubtful debts"&amp;" - statement of financial position"</f>
        <v>Provision for bad and doubtful debts - statement of financial position</v>
      </c>
      <c r="B35" s="6">
        <f>MIN(0,-'D6'!G12+'D6'!G4)</f>
        <v>0</v>
      </c>
    </row>
    <row r="36" spans="1:2" ht="15" hidden="1" customHeight="1">
      <c r="A36" s="7" t="str">
        <f>"Provision for bad and doubtful debts"&amp;" - general"</f>
        <v>Provision for bad and doubtful debts - general</v>
      </c>
      <c r="B36" s="6">
        <f>MIN(0,'D6'!B15)</f>
        <v>0</v>
      </c>
    </row>
    <row r="37" spans="1:2" ht="15" hidden="1" customHeight="1">
      <c r="A37" s="7" t="str">
        <f>"Provision for bad and doubtful debts"</f>
        <v>Provision for bad and doubtful debts</v>
      </c>
      <c r="B37" s="6">
        <f>MIN(0,'D6'!D12)</f>
        <v>0</v>
      </c>
    </row>
    <row r="38" spans="1:2" ht="12.75" hidden="1" customHeight="1">
      <c r="A38" s="7" t="s">
        <v>15</v>
      </c>
      <c r="B38" s="8"/>
    </row>
    <row r="39" spans="1:2" ht="12.75" hidden="1" customHeight="1">
      <c r="A39" s="7" t="s">
        <v>15</v>
      </c>
      <c r="B39" s="8"/>
    </row>
    <row r="40" spans="1:2" ht="15" customHeight="1">
      <c r="A40" s="1"/>
      <c r="B40" s="9" t="s">
        <v>25</v>
      </c>
    </row>
    <row r="41" spans="1:2" ht="12.75" customHeight="1">
      <c r="A41" s="1"/>
      <c r="B41" s="6">
        <f>SUM(B2:B40)</f>
        <v>-19486265</v>
      </c>
    </row>
    <row r="42" spans="1:2" ht="23.25" customHeight="1">
      <c r="A42" s="1" t="s">
        <v>26</v>
      </c>
      <c r="B42" s="6"/>
    </row>
    <row r="43" spans="1:2" ht="15" customHeight="1">
      <c r="A43" s="7" t="s">
        <v>27</v>
      </c>
      <c r="B43" s="6">
        <f>IF('B1'!E44&lt;&gt;0,'B1'!E44,'B1'!E36)</f>
        <v>-266431</v>
      </c>
    </row>
    <row r="44" spans="1:2" ht="15" customHeight="1">
      <c r="A44" s="7" t="s">
        <v>28</v>
      </c>
      <c r="B44" s="41">
        <f ca="1">IF('B2'!P25&lt;&gt;0,'B2'!P25,'B2'!P16)</f>
        <v>-203986</v>
      </c>
    </row>
    <row r="45" spans="1:2" ht="27.75" customHeight="1">
      <c r="A45" s="7" t="str">
        <f>"Commercial building allowance"&amp;CHAR(10)&amp;" - Balancing (allowance) / charge"</f>
        <v>Commercial building allowance
 - Balancing (allowance) / charge</v>
      </c>
      <c r="B45" s="41">
        <f>IF('B2'!T25&lt;&gt;0,'B2'!T25,'B2'!T16)</f>
        <v>-330761</v>
      </c>
    </row>
    <row r="46" spans="1:2" ht="15" hidden="1" customHeight="1">
      <c r="A46" s="1"/>
      <c r="B46" s="6"/>
    </row>
    <row r="47" spans="1:2" ht="12.75" hidden="1" customHeight="1">
      <c r="A47" s="7" t="s">
        <v>15</v>
      </c>
      <c r="B47" s="8"/>
    </row>
    <row r="48" spans="1:2" ht="15" customHeight="1">
      <c r="A48" s="1"/>
      <c r="B48" s="9" t="s">
        <v>25</v>
      </c>
    </row>
    <row r="49" spans="1:2" ht="12.75" customHeight="1">
      <c r="A49" s="1" t="s">
        <v>29</v>
      </c>
      <c r="B49" s="41">
        <f ca="1">ROUND(SUM($B$41:$B$48),0)</f>
        <v>-20287443</v>
      </c>
    </row>
    <row r="50" spans="1:2" ht="12.75" hidden="1" customHeight="1">
      <c r="A50" s="10" t="e">
        <f ca="1">IF($B$49&lt;0,"Adjusted tax loss","Assessable profits")&amp;" for "&amp;[1]O!$B$4&amp;" (Local currency)"</f>
        <v>#REF!</v>
      </c>
      <c r="B50" s="41">
        <f ca="1">B49</f>
        <v>-20287443</v>
      </c>
    </row>
    <row r="51" spans="1:2" ht="24.75" hidden="1" customHeight="1">
      <c r="A51" s="1" t="e">
        <f>"Less:Deductible approved donations"&amp;CHAR(10)&amp;"(limited to "&amp;TEXT([1]O!$B$33,"0%")&amp;" of assessable profits)"</f>
        <v>#REF!</v>
      </c>
      <c r="B51" s="41"/>
    </row>
    <row r="52" spans="1:2" ht="12.75" hidden="1" customHeight="1">
      <c r="A52" s="1" t="s">
        <v>30</v>
      </c>
      <c r="B52" s="42"/>
    </row>
    <row r="53" spans="1:2" ht="12.75" hidden="1" customHeight="1">
      <c r="A53" s="1" t="s">
        <v>31</v>
      </c>
      <c r="B53" s="42"/>
    </row>
    <row r="54" spans="1:2" ht="15" hidden="1" customHeight="1">
      <c r="A54" s="1"/>
      <c r="B54" s="43" t="s">
        <v>25</v>
      </c>
    </row>
    <row r="55" spans="1:2" ht="12.75" hidden="1" customHeight="1">
      <c r="A55" s="1" t="str">
        <f ca="1">IF($B$55&lt;0,"Adjusted Loss (before loss brought forward)","Assessable Profits (before loss brought forward)")</f>
        <v>Adjusted Loss (before loss brought forward)</v>
      </c>
      <c r="B55" s="41">
        <f ca="1">IF($B$49&lt;&gt;$B$50,SUM($B$50:$B$54),SUM($B$49,$B$51:$B$54))</f>
        <v>-20287443</v>
      </c>
    </row>
    <row r="56" spans="1:2" ht="23.25" customHeight="1">
      <c r="A56" s="4" t="str">
        <f ca="1">CHAR(10)&amp;IF($B$49&gt;0,"Less: Tax loss brought forward","Add: Tax loss brought forward")</f>
        <v xml:space="preserve">
Add: Tax loss brought forward</v>
      </c>
      <c r="B56" s="41">
        <f>MIN(B67,0)</f>
        <v>-4726845</v>
      </c>
    </row>
    <row r="57" spans="1:2" ht="15" customHeight="1">
      <c r="A57" s="1"/>
      <c r="B57" s="9" t="s">
        <v>25</v>
      </c>
    </row>
    <row r="58" spans="1:2" ht="23.1" customHeight="1">
      <c r="A58" s="10" t="str">
        <f ca="1">_xlfn.IFS($B$58&lt;0,"Tax loss carried forward",AND($B$58&gt;0,$B$59&lt;&gt;0),"Net assessable profits for "&amp;[1]O!$B$4,TRUE,"Net assessable profits for "&amp;[1]O!$B$4)</f>
        <v>Tax loss carried forward</v>
      </c>
      <c r="B58" s="41">
        <f ca="1">SUM($B$55:$B$57)</f>
        <v>-25014288</v>
      </c>
    </row>
    <row r="59" spans="1:2" ht="33.75" hidden="1" customHeight="1">
      <c r="A59" s="1" t="str">
        <f>CHAR(10)&amp;"Less: Enterprise Income Tax not allowed"&amp;CHAR(10)&amp;"as a tax credit but a deductible expenditure"</f>
        <v xml:space="preserve">
Less: Enterprise Income Tax not allowed
as a tax credit but a deductible expenditure</v>
      </c>
      <c r="B59" s="6"/>
    </row>
    <row r="60" spans="1:2" ht="15" hidden="1" customHeight="1">
      <c r="A60" s="1"/>
      <c r="B60" s="9" t="s">
        <v>25</v>
      </c>
    </row>
    <row r="61" spans="1:2" ht="12.75" hidden="1" customHeight="1">
      <c r="A61" s="10" t="str">
        <f ca="1">_xlfn.IFS($B$61&lt;0,"Tax loss carried forward",AND($B$61&gt;0,$B$59&lt;&gt;0),"Net assessable profits for "&amp;[1]O!$B$4,TRUE,"Net assessable profits for "&amp;[1]O!$B$4)</f>
        <v>Tax loss carried forward</v>
      </c>
      <c r="B61" s="6">
        <f ca="1">SUM(B57:B60)</f>
        <v>-25014288</v>
      </c>
    </row>
    <row r="62" spans="1:2" ht="15" customHeight="1">
      <c r="A62" s="1"/>
      <c r="B62" s="9" t="s">
        <v>25</v>
      </c>
    </row>
    <row r="63" spans="1:2" ht="15" hidden="1" customHeight="1">
      <c r="A63" s="1"/>
      <c r="B63" s="5"/>
    </row>
    <row r="64" spans="1:2" ht="12.75" hidden="1" customHeight="1">
      <c r="A64" s="1" t="s">
        <v>32</v>
      </c>
      <c r="B64" s="8">
        <v>-4726845</v>
      </c>
    </row>
    <row r="65" spans="1:2" ht="12.75" hidden="1" customHeight="1">
      <c r="A65" s="1" t="s">
        <v>33</v>
      </c>
      <c r="B65" s="8"/>
    </row>
    <row r="66" spans="1:2" ht="15" hidden="1" customHeight="1">
      <c r="A66" s="1"/>
      <c r="B66" s="9" t="s">
        <v>25</v>
      </c>
    </row>
    <row r="67" spans="1:2" ht="12.75" hidden="1" customHeight="1">
      <c r="A67" s="1"/>
      <c r="B67" s="6">
        <f>SUM($B$64:B66)</f>
        <v>-4726845</v>
      </c>
    </row>
    <row r="68" spans="1:2" ht="15" hidden="1" customHeight="1">
      <c r="A68" s="1"/>
      <c r="B68" s="9" t="s">
        <v>25</v>
      </c>
    </row>
    <row r="69" spans="1:2" ht="15" hidden="1" customHeight="1">
      <c r="A69" s="1"/>
      <c r="B69" s="5"/>
    </row>
    <row r="70" spans="1:2" ht="16.350000000000001" hidden="1" customHeight="1">
      <c r="A70" s="11" t="e">
        <f>"Year of assessment "&amp;[1]O!B4&amp;" (Final)"</f>
        <v>#REF!</v>
      </c>
      <c r="B70" s="5"/>
    </row>
    <row r="71" spans="1:2" ht="15" hidden="1" customHeight="1">
      <c r="A71" s="1"/>
      <c r="B71" s="5"/>
    </row>
    <row r="72" spans="1:2" ht="20.100000000000001" hidden="1" customHeight="1">
      <c r="A72" s="10" t="e">
        <f ca="1">"Profits tax for "&amp;[1]O!$B$4&amp;" at "&amp;TEXT([1]O!$B$11,"0.00%")&amp;IF($B$61&lt;=0,""," on HK$"&amp;TEXT([1]O!$B$21,"#,#"))</f>
        <v>#REF!</v>
      </c>
      <c r="B72" s="6" t="e">
        <f>IF([2]Q!$C$58="Yes",[1]O!$B$24,0)</f>
        <v>#REF!</v>
      </c>
    </row>
    <row r="73" spans="1:2" ht="18.600000000000001" hidden="1" customHeight="1">
      <c r="A73" s="10" t="e">
        <f ca="1">"Profits tax for "&amp;[1]O!$B$4&amp;" at "&amp;TEXT([1]O!$B$12,"0.0%")&amp;IF($B$61&lt;=0,""," on HK$"&amp;IF([2]Q!$C$58="Yes",TEXT([1]O!$B$22,"#,#"),TEXT($B$61,"#,#")))</f>
        <v>#REF!</v>
      </c>
      <c r="B73" s="6" t="e">
        <f>IF([2]Q!$C$58="Yes",[1]O!$B$25,[1]O!$B$26)</f>
        <v>#REF!</v>
      </c>
    </row>
    <row r="74" spans="1:2" ht="48.6" hidden="1" customHeight="1">
      <c r="A74" s="10" t="e">
        <f>"Less: One-off reduction of profits tax for "&amp;[1]O!$B$4&amp;"  
          subject to a ceiling of HK$"&amp;TEXT([1]O!$B$36,"#,#")</f>
        <v>#REF!</v>
      </c>
      <c r="B74" s="6" t="e">
        <f>-MIN(SUM($B$72:$B$73)*[1]O!$B$35,[1]O!$B$36)</f>
        <v>#REF!</v>
      </c>
    </row>
    <row r="75" spans="1:2" ht="12.75" hidden="1" customHeight="1">
      <c r="A75" s="1" t="s">
        <v>31</v>
      </c>
      <c r="B75" s="8"/>
    </row>
    <row r="76" spans="1:2" ht="12.75" hidden="1" customHeight="1">
      <c r="A76" s="1" t="s">
        <v>34</v>
      </c>
      <c r="B76" s="5"/>
    </row>
    <row r="77" spans="1:2" ht="12.75" hidden="1" customHeight="1">
      <c r="A77" s="10" t="e">
        <f ca="1">IF($B$61&gt;0,"Less: ","")&amp;"Provisional profits tax "&amp;[1]O!$B$4&amp;" charged"</f>
        <v>#REF!</v>
      </c>
      <c r="B77" s="8"/>
    </row>
    <row r="78" spans="1:2" ht="15" hidden="1" customHeight="1">
      <c r="A78" s="1"/>
      <c r="B78" s="9" t="s">
        <v>25</v>
      </c>
    </row>
    <row r="79" spans="1:2" ht="12.75" hidden="1" customHeight="1">
      <c r="A79" s="10" t="e">
        <f>IF($B$79&lt;0,"Balance of tax repayable","Balance of tax payable")</f>
        <v>#REF!</v>
      </c>
      <c r="B79" s="6" t="e">
        <f>SUM($B$72:B78)</f>
        <v>#REF!</v>
      </c>
    </row>
    <row r="80" spans="1:2" ht="15" hidden="1" customHeight="1">
      <c r="A80" s="1"/>
      <c r="B80" s="5"/>
    </row>
    <row r="81" spans="1:2" ht="12.75" hidden="1" customHeight="1">
      <c r="A81" s="1" t="s">
        <v>35</v>
      </c>
      <c r="B81" s="5"/>
    </row>
    <row r="82" spans="1:2" ht="12.75" hidden="1" customHeight="1">
      <c r="A82" s="1"/>
      <c r="B82" s="8"/>
    </row>
    <row r="83" spans="1:2" ht="12.75" hidden="1" customHeight="1">
      <c r="A83" s="1"/>
      <c r="B83" s="8"/>
    </row>
    <row r="84" spans="1:2" ht="12.75" hidden="1" customHeight="1">
      <c r="A84" s="1"/>
      <c r="B84" s="8"/>
    </row>
    <row r="85" spans="1:2" ht="12.75" hidden="1" customHeight="1">
      <c r="A85" s="1"/>
      <c r="B85" s="8"/>
    </row>
    <row r="86" spans="1:2" ht="12.75" hidden="1" customHeight="1">
      <c r="A86" s="1"/>
      <c r="B86" s="8"/>
    </row>
    <row r="87" spans="1:2" ht="12.75" hidden="1" customHeight="1">
      <c r="A87" s="1"/>
      <c r="B87" s="8"/>
    </row>
    <row r="88" spans="1:2" ht="12.75" hidden="1" customHeight="1">
      <c r="A88" s="1"/>
      <c r="B88" s="8"/>
    </row>
    <row r="89" spans="1:2" ht="12.75" hidden="1" customHeight="1">
      <c r="A89" s="1"/>
      <c r="B89" s="8"/>
    </row>
    <row r="90" spans="1:2" ht="15" hidden="1" customHeight="1">
      <c r="A90" s="1"/>
      <c r="B90" s="9" t="s">
        <v>25</v>
      </c>
    </row>
    <row r="91" spans="1:2" ht="12.75" hidden="1" customHeight="1">
      <c r="A91" s="10" t="e">
        <f>IF($B$91&lt;0,"Tax overpaid","Profits tax outstanding")</f>
        <v>#REF!</v>
      </c>
      <c r="B91" s="6" t="e">
        <f>SUM(B78:B90)</f>
        <v>#REF!</v>
      </c>
    </row>
    <row r="92" spans="1:2" ht="15" hidden="1" customHeight="1">
      <c r="A92" s="1"/>
      <c r="B92" s="9" t="s">
        <v>25</v>
      </c>
    </row>
    <row r="93" spans="1:2" ht="15" hidden="1" customHeight="1">
      <c r="A93" s="1"/>
      <c r="B93" s="6"/>
    </row>
    <row r="94" spans="1:2" ht="27.75" hidden="1" customHeight="1">
      <c r="A94" s="1" t="s">
        <v>36</v>
      </c>
      <c r="B94" s="6"/>
    </row>
    <row r="95" spans="1:2" ht="15" hidden="1" customHeight="1">
      <c r="A95" s="1" t="s">
        <v>37</v>
      </c>
      <c r="B95" s="6"/>
    </row>
    <row r="96" spans="1:2" ht="15" hidden="1" customHeight="1">
      <c r="A96" s="1"/>
      <c r="B96" s="9" t="s">
        <v>25</v>
      </c>
    </row>
    <row r="97" spans="1:5" ht="27.75" hidden="1" customHeight="1">
      <c r="A97" s="1" t="s">
        <v>38</v>
      </c>
      <c r="B97" s="6">
        <f>SUM(B94:B96)</f>
        <v>0</v>
      </c>
    </row>
    <row r="98" spans="1:5" ht="15" hidden="1" customHeight="1">
      <c r="A98" s="1"/>
      <c r="B98" s="9" t="s">
        <v>25</v>
      </c>
    </row>
    <row r="99" spans="1:5" ht="15" hidden="1" customHeight="1">
      <c r="A99" s="1"/>
      <c r="B99" s="6"/>
    </row>
    <row r="100" spans="1:5" ht="15" hidden="1" customHeight="1">
      <c r="A100" s="1"/>
      <c r="B100" s="9" t="s">
        <v>25</v>
      </c>
    </row>
    <row r="101" spans="1:5" ht="27.75" hidden="1" customHeight="1">
      <c r="A101" s="1" t="s">
        <v>39</v>
      </c>
      <c r="B101" s="6">
        <f>SUM(B99:B100)</f>
        <v>0</v>
      </c>
    </row>
    <row r="102" spans="1:5" ht="15" hidden="1" customHeight="1">
      <c r="A102" s="1"/>
      <c r="B102" s="9" t="s">
        <v>25</v>
      </c>
    </row>
    <row r="103" spans="1:5" ht="15" customHeight="1">
      <c r="A103" s="1"/>
      <c r="B103" s="5"/>
    </row>
    <row r="104" spans="1:5" ht="15" customHeight="1">
      <c r="A104" s="1"/>
      <c r="B104" s="5"/>
    </row>
    <row r="105" spans="1:5" ht="15" customHeight="1">
      <c r="A105" s="1"/>
      <c r="B105" s="5"/>
    </row>
    <row r="106" spans="1:5" ht="15" customHeight="1">
      <c r="A106" s="1"/>
      <c r="B106" s="5"/>
    </row>
    <row r="107" spans="1:5" ht="15" customHeight="1">
      <c r="A107" s="1"/>
      <c r="B107" s="5"/>
    </row>
    <row r="108" spans="1:5" ht="15" customHeight="1">
      <c r="A108" s="1"/>
      <c r="B108" s="5"/>
    </row>
    <row r="109" spans="1:5" ht="15" customHeight="1">
      <c r="A109" s="1"/>
      <c r="B109" s="5"/>
    </row>
    <row r="110" spans="1:5" ht="15" customHeight="1">
      <c r="A110" s="1"/>
      <c r="B110" s="5"/>
    </row>
    <row r="111" spans="1:5" ht="15" customHeight="1">
      <c r="A111" s="1"/>
      <c r="B111" s="2"/>
      <c r="C111" s="4"/>
      <c r="D111" s="4"/>
      <c r="E111" s="4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B3" sqref="B3"/>
    </sheetView>
  </sheetViews>
  <sheetFormatPr defaultColWidth="6.265625" defaultRowHeight="13.9"/>
  <cols>
    <col min="1" max="1" width="37.265625" style="1" customWidth="1"/>
    <col min="2" max="2" width="17.59765625" style="1" customWidth="1"/>
    <col min="3" max="5" width="6.265625" style="1"/>
    <col min="6" max="16384" width="6.265625" style="4"/>
  </cols>
  <sheetData>
    <row r="1" spans="1:2">
      <c r="A1" s="14" t="s">
        <v>40</v>
      </c>
      <c r="B1" s="10"/>
    </row>
    <row r="2" spans="1:2" ht="15" customHeight="1">
      <c r="B2" s="10" t="s">
        <v>274</v>
      </c>
    </row>
    <row r="3" spans="1:2">
      <c r="A3" s="10" t="s">
        <v>41</v>
      </c>
      <c r="B3" s="41">
        <f>A!B56</f>
        <v>-4726845</v>
      </c>
    </row>
    <row r="4" spans="1:2" ht="15" customHeight="1">
      <c r="B4" s="10"/>
    </row>
    <row r="5" spans="1:2" ht="27.75" hidden="1">
      <c r="A5" s="1" t="s">
        <v>42</v>
      </c>
      <c r="B5" s="6">
        <f ca="1">IF(A!B49&gt;0,IF(A!B49&lt;&gt;A!B50,MIN(A!B50,-B3),MIN(A!B49,-B3)),0)</f>
        <v>0</v>
      </c>
    </row>
    <row r="6" spans="1:2" ht="27.75">
      <c r="A6" s="1" t="s">
        <v>43</v>
      </c>
      <c r="B6" s="6">
        <f ca="1">IF(A!B49&lt;0,IF(A!B49&lt;&gt;A!B50,A!B50,A!B49),0)</f>
        <v>-20287443</v>
      </c>
    </row>
    <row r="7" spans="1:2" ht="15" customHeight="1">
      <c r="B7" s="1" t="s">
        <v>25</v>
      </c>
    </row>
    <row r="8" spans="1:2">
      <c r="A8" s="1" t="s">
        <v>44</v>
      </c>
      <c r="B8" s="41">
        <f ca="1">SUM(B3:B6)</f>
        <v>-25014288</v>
      </c>
    </row>
    <row r="9" spans="1:2" ht="15" customHeight="1">
      <c r="B9" s="1" t="s">
        <v>25</v>
      </c>
    </row>
    <row r="10" spans="1:2" ht="15" customHeight="1"/>
    <row r="11" spans="1:2" ht="15" customHeight="1"/>
    <row r="12" spans="1:2" ht="15" customHeight="1"/>
    <row r="13" spans="1:2" ht="15" customHeight="1"/>
    <row r="14" spans="1:2" ht="15" customHeight="1"/>
    <row r="15" spans="1:2" ht="15" customHeight="1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22</vt:i4>
      </vt:variant>
      <vt:variant>
        <vt:lpstr>命名范围</vt:lpstr>
      </vt:variant>
      <vt:variant>
        <vt:i4>2</vt:i4>
      </vt:variant>
    </vt:vector>
  </HeadingPairs>
  <TitlesOfParts>
    <vt:vector size="24" baseType="lpstr">
      <vt:lpstr>__IRD_TC_Preliminary Edition</vt:lpstr>
      <vt:lpstr>__ISO4217</vt:lpstr>
      <vt:lpstr>__Contexts</vt:lpstr>
      <vt:lpstr>__TC_Taxonomy_Core</vt:lpstr>
      <vt:lpstr>__Mandatory</vt:lpstr>
      <vt:lpstr>__XbrlMatch</vt:lpstr>
      <vt:lpstr>InfoSchema</vt:lpstr>
      <vt:lpstr>A</vt:lpstr>
      <vt:lpstr>A2</vt:lpstr>
      <vt:lpstr>B1</vt:lpstr>
      <vt:lpstr>B2</vt:lpstr>
      <vt:lpstr>B3</vt:lpstr>
      <vt:lpstr>C</vt:lpstr>
      <vt:lpstr>C2</vt:lpstr>
      <vt:lpstr>C3</vt:lpstr>
      <vt:lpstr>D1</vt:lpstr>
      <vt:lpstr>D2</vt:lpstr>
      <vt:lpstr>D3</vt:lpstr>
      <vt:lpstr>D4</vt:lpstr>
      <vt:lpstr>D5</vt:lpstr>
      <vt:lpstr>D6</vt:lpstr>
      <vt:lpstr>D7</vt:lpstr>
      <vt:lpstr>CompanyName</vt:lpstr>
      <vt:lpstr>ReturnType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Eidolon Xie</dc:creator>
  <cp:lastModifiedBy>黄彧</cp:lastModifiedBy>
  <dcterms:created xsi:type="dcterms:W3CDTF">2022-08-23T05:38:19Z</dcterms:created>
  <dcterms:modified xsi:type="dcterms:W3CDTF">2022-12-28T06:39:37Z</dcterms:modified>
</cp:coreProperties>
</file>