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allproject\ixbrl vue2\testproject\测试文件及部分代码逻辑\"/>
    </mc:Choice>
  </mc:AlternateContent>
  <xr:revisionPtr revIDLastSave="0" documentId="13_ncr:1_{55EA6614-31C6-4804-A9D5-61AB719B67D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__Contexts" sheetId="20" r:id="rId1"/>
    <sheet name="__TC_Taxonomy_Core" sheetId="22" r:id="rId2"/>
    <sheet name="BasicInfoSchema" sheetId="18" r:id="rId3"/>
    <sheet name="ProfitsTaxReturn" sheetId="17" r:id="rId4"/>
    <sheet name="__XbrlMatch" sheetId="16" r:id="rId5"/>
    <sheet name="A" sheetId="1" r:id="rId6"/>
    <sheet name="A2" sheetId="2" r:id="rId7"/>
    <sheet name="B1" sheetId="3" r:id="rId8"/>
    <sheet name="B2" sheetId="4" r:id="rId9"/>
    <sheet name="B3" sheetId="5" r:id="rId10"/>
    <sheet name="C" sheetId="6" r:id="rId11"/>
    <sheet name="C2" sheetId="7" r:id="rId12"/>
    <sheet name="C3" sheetId="8" r:id="rId13"/>
    <sheet name="D1" sheetId="9" r:id="rId14"/>
    <sheet name="D2" sheetId="10" r:id="rId15"/>
    <sheet name="D3" sheetId="11" r:id="rId16"/>
    <sheet name="D4" sheetId="12" r:id="rId17"/>
    <sheet name="D5" sheetId="13" r:id="rId18"/>
    <sheet name="D6" sheetId="14" r:id="rId19"/>
    <sheet name="D7" sheetId="15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1" hidden="1">__TC_Taxonomy_Core!$A$1:$H$590</definedName>
    <definedName name="_xlnm._FilterDatabase" localSheetId="4" hidden="1">__XbrlMatch!$A$1:$E$81</definedName>
    <definedName name="_Rate_DEFA2DEFA" localSheetId="0">#REF!</definedName>
    <definedName name="_Rate_DEFA2DEFA" localSheetId="2">#REF!</definedName>
    <definedName name="_Rate_DEFA2DEFA">#REF!</definedName>
    <definedName name="_Rate_DEFA2HKD">1</definedName>
    <definedName name="_Rate_HKD2DEFA">1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6" l="1"/>
  <c r="C80" i="16"/>
  <c r="C65" i="16"/>
  <c r="C61" i="16" l="1"/>
  <c r="C51" i="16"/>
  <c r="C47" i="16"/>
  <c r="C41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4" i="16"/>
  <c r="C63" i="16"/>
  <c r="C62" i="16"/>
  <c r="C60" i="16"/>
  <c r="C59" i="16"/>
  <c r="C58" i="16"/>
  <c r="C57" i="16"/>
  <c r="C56" i="16"/>
  <c r="C55" i="16"/>
  <c r="C54" i="16"/>
  <c r="C53" i="16"/>
  <c r="C52" i="16"/>
  <c r="C50" i="16"/>
  <c r="C49" i="16"/>
  <c r="C48" i="16"/>
  <c r="C46" i="16"/>
  <c r="C45" i="16"/>
  <c r="C44" i="16"/>
  <c r="C43" i="16"/>
  <c r="C42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9" i="16"/>
  <c r="C7" i="16"/>
  <c r="C3" i="16"/>
  <c r="C2" i="16"/>
  <c r="D5" i="16"/>
  <c r="F6" i="1"/>
  <c r="C7" i="7"/>
  <c r="B7" i="7"/>
  <c r="G7" i="6"/>
  <c r="G3" i="6"/>
  <c r="D21" i="13"/>
  <c r="A21" i="13"/>
  <c r="D15" i="13"/>
  <c r="D14" i="12"/>
  <c r="A14" i="12"/>
  <c r="D8" i="12"/>
  <c r="D46" i="11"/>
  <c r="A46" i="11"/>
  <c r="D40" i="11"/>
  <c r="D15" i="10"/>
  <c r="A15" i="10"/>
  <c r="D9" i="10"/>
  <c r="B12" i="7"/>
  <c r="B12" i="5"/>
  <c r="C6" i="5"/>
  <c r="A74" i="1"/>
  <c r="B73" i="1"/>
  <c r="B72" i="1"/>
  <c r="B74" i="1" s="1"/>
  <c r="A70" i="1"/>
  <c r="A51" i="1"/>
  <c r="B31" i="1"/>
  <c r="B9" i="1"/>
  <c r="B4" i="1"/>
  <c r="F7" i="15"/>
  <c r="I5" i="15"/>
  <c r="I4" i="15"/>
  <c r="I3" i="15"/>
  <c r="I7" i="15" s="1"/>
  <c r="B44" i="14"/>
  <c r="G12" i="14"/>
  <c r="B35" i="1" s="1"/>
  <c r="F12" i="14"/>
  <c r="D12" i="14"/>
  <c r="B37" i="1" s="1"/>
  <c r="C12" i="14"/>
  <c r="B12" i="14"/>
  <c r="B15" i="14" s="1"/>
  <c r="E10" i="14"/>
  <c r="E8" i="14"/>
  <c r="E7" i="14"/>
  <c r="E6" i="14"/>
  <c r="B18" i="14" s="1"/>
  <c r="E5" i="14"/>
  <c r="E4" i="14"/>
  <c r="M17" i="13"/>
  <c r="M15" i="13"/>
  <c r="L15" i="13"/>
  <c r="L17" i="13" s="1"/>
  <c r="J15" i="13"/>
  <c r="G15" i="13"/>
  <c r="F15" i="13"/>
  <c r="H13" i="13"/>
  <c r="I13" i="13" s="1"/>
  <c r="K13" i="13" s="1"/>
  <c r="I12" i="13"/>
  <c r="K12" i="13" s="1"/>
  <c r="H12" i="13"/>
  <c r="H11" i="13"/>
  <c r="H10" i="13"/>
  <c r="I10" i="13" s="1"/>
  <c r="K10" i="13" s="1"/>
  <c r="H9" i="13"/>
  <c r="I9" i="13" s="1"/>
  <c r="K9" i="13" s="1"/>
  <c r="I8" i="13"/>
  <c r="K8" i="13" s="1"/>
  <c r="H8" i="13"/>
  <c r="H7" i="13"/>
  <c r="E7" i="13"/>
  <c r="E15" i="13" s="1"/>
  <c r="E3" i="13" s="1"/>
  <c r="H6" i="13"/>
  <c r="H5" i="13"/>
  <c r="H15" i="13" s="1"/>
  <c r="M3" i="13"/>
  <c r="L3" i="13"/>
  <c r="K3" i="13"/>
  <c r="J3" i="13"/>
  <c r="I3" i="13"/>
  <c r="H3" i="13"/>
  <c r="G3" i="13"/>
  <c r="F3" i="13"/>
  <c r="M8" i="12"/>
  <c r="M10" i="12" s="1"/>
  <c r="L8" i="12"/>
  <c r="L10" i="12" s="1"/>
  <c r="J8" i="12"/>
  <c r="G8" i="12"/>
  <c r="F8" i="12"/>
  <c r="E6" i="12"/>
  <c r="H6" i="12" s="1"/>
  <c r="E5" i="12"/>
  <c r="M3" i="12"/>
  <c r="L3" i="12"/>
  <c r="K3" i="12"/>
  <c r="J3" i="12"/>
  <c r="I3" i="12"/>
  <c r="H3" i="12"/>
  <c r="G3" i="12"/>
  <c r="F3" i="12"/>
  <c r="I29" i="11"/>
  <c r="K29" i="11" s="1"/>
  <c r="M40" i="11"/>
  <c r="M42" i="11" s="1"/>
  <c r="L40" i="11"/>
  <c r="L42" i="11" s="1"/>
  <c r="J40" i="11"/>
  <c r="G40" i="11"/>
  <c r="F40" i="11"/>
  <c r="H38" i="11"/>
  <c r="I38" i="11" s="1"/>
  <c r="K38" i="11" s="1"/>
  <c r="I37" i="11"/>
  <c r="H37" i="11"/>
  <c r="H36" i="11"/>
  <c r="I36" i="11" s="1"/>
  <c r="E35" i="11"/>
  <c r="H35" i="11" s="1"/>
  <c r="H34" i="11"/>
  <c r="H33" i="11"/>
  <c r="I33" i="11" s="1"/>
  <c r="K33" i="11" s="1"/>
  <c r="I32" i="11"/>
  <c r="H32" i="11"/>
  <c r="H31" i="11"/>
  <c r="I31" i="11" s="1"/>
  <c r="H30" i="11"/>
  <c r="H29" i="11"/>
  <c r="I28" i="11"/>
  <c r="K28" i="11" s="1"/>
  <c r="H28" i="11"/>
  <c r="H27" i="11"/>
  <c r="N26" i="11"/>
  <c r="K26" i="11" s="1"/>
  <c r="I26" i="11"/>
  <c r="H26" i="11"/>
  <c r="I25" i="11"/>
  <c r="H25" i="11"/>
  <c r="H24" i="11"/>
  <c r="H23" i="11"/>
  <c r="I23" i="11" s="1"/>
  <c r="K23" i="11" s="1"/>
  <c r="N22" i="11"/>
  <c r="K22" i="11" s="1"/>
  <c r="I22" i="11"/>
  <c r="H21" i="11"/>
  <c r="I21" i="11" s="1"/>
  <c r="E20" i="11"/>
  <c r="H20" i="11" s="1"/>
  <c r="E19" i="11"/>
  <c r="H19" i="11" s="1"/>
  <c r="I18" i="11"/>
  <c r="H18" i="11"/>
  <c r="H17" i="11"/>
  <c r="N16" i="11"/>
  <c r="H16" i="11" s="1"/>
  <c r="K16" i="11"/>
  <c r="H15" i="11"/>
  <c r="H14" i="11"/>
  <c r="E13" i="11"/>
  <c r="H13" i="11" s="1"/>
  <c r="E12" i="11"/>
  <c r="H12" i="11" s="1"/>
  <c r="I11" i="11"/>
  <c r="H11" i="11"/>
  <c r="H10" i="11"/>
  <c r="H9" i="11"/>
  <c r="I9" i="11" s="1"/>
  <c r="K9" i="11" s="1"/>
  <c r="H8" i="11"/>
  <c r="H7" i="11"/>
  <c r="H6" i="11"/>
  <c r="I6" i="11" s="1"/>
  <c r="K6" i="11" s="1"/>
  <c r="I5" i="11"/>
  <c r="H5" i="11"/>
  <c r="M3" i="11"/>
  <c r="L3" i="11"/>
  <c r="K3" i="11"/>
  <c r="J3" i="11"/>
  <c r="I3" i="11"/>
  <c r="H3" i="11"/>
  <c r="G3" i="11"/>
  <c r="F3" i="11"/>
  <c r="L11" i="10"/>
  <c r="M9" i="10"/>
  <c r="M11" i="10" s="1"/>
  <c r="L9" i="10"/>
  <c r="J9" i="10"/>
  <c r="G9" i="10"/>
  <c r="F9" i="10"/>
  <c r="H7" i="10"/>
  <c r="I7" i="10" s="1"/>
  <c r="K7" i="10" s="1"/>
  <c r="E6" i="10"/>
  <c r="E9" i="10" s="1"/>
  <c r="E3" i="10" s="1"/>
  <c r="E5" i="10"/>
  <c r="H5" i="10" s="1"/>
  <c r="M3" i="10"/>
  <c r="L3" i="10"/>
  <c r="K3" i="10"/>
  <c r="J3" i="10"/>
  <c r="I3" i="10"/>
  <c r="H3" i="10"/>
  <c r="G3" i="10"/>
  <c r="F3" i="10"/>
  <c r="D62" i="9"/>
  <c r="D53" i="9"/>
  <c r="K8" i="9"/>
  <c r="K20" i="9" s="1"/>
  <c r="K27" i="9" s="1"/>
  <c r="K31" i="9" s="1"/>
  <c r="K36" i="9" s="1"/>
  <c r="K40" i="9" s="1"/>
  <c r="D8" i="9"/>
  <c r="D67" i="9" s="1"/>
  <c r="D70" i="9" s="1"/>
  <c r="G3" i="8"/>
  <c r="W7" i="7"/>
  <c r="V7" i="7"/>
  <c r="U7" i="7"/>
  <c r="T7" i="7"/>
  <c r="S7" i="7"/>
  <c r="R7" i="7"/>
  <c r="B10" i="1" s="1"/>
  <c r="Q7" i="7"/>
  <c r="Q23" i="7" s="1"/>
  <c r="P7" i="7"/>
  <c r="P23" i="7" s="1"/>
  <c r="O7" i="7"/>
  <c r="AA16" i="4" s="1"/>
  <c r="N7" i="7"/>
  <c r="S16" i="4" s="1"/>
  <c r="M7" i="7"/>
  <c r="L7" i="7"/>
  <c r="K7" i="7"/>
  <c r="J7" i="7"/>
  <c r="I7" i="7"/>
  <c r="H7" i="7"/>
  <c r="D28" i="3" s="1"/>
  <c r="G7" i="7"/>
  <c r="C28" i="3" s="1"/>
  <c r="F7" i="7"/>
  <c r="B28" i="3" s="1"/>
  <c r="E5" i="7"/>
  <c r="D5" i="7"/>
  <c r="E4" i="7"/>
  <c r="E7" i="7" s="1"/>
  <c r="B15" i="7" s="1"/>
  <c r="D4" i="7"/>
  <c r="D7" i="7" s="1"/>
  <c r="U7" i="6"/>
  <c r="T7" i="6"/>
  <c r="S7" i="6"/>
  <c r="R7" i="6"/>
  <c r="Q7" i="6"/>
  <c r="P7" i="6"/>
  <c r="O7" i="6"/>
  <c r="B32" i="1" s="1"/>
  <c r="N7" i="6"/>
  <c r="M7" i="6"/>
  <c r="L7" i="6"/>
  <c r="J7" i="6"/>
  <c r="D7" i="6"/>
  <c r="C5" i="6"/>
  <c r="K4" i="6"/>
  <c r="K7" i="6" s="1"/>
  <c r="G13" i="4" s="1"/>
  <c r="G16" i="4" s="1"/>
  <c r="C4" i="6"/>
  <c r="C3" i="6"/>
  <c r="A14" i="5"/>
  <c r="G6" i="5"/>
  <c r="E6" i="5"/>
  <c r="B6" i="5"/>
  <c r="D4" i="5"/>
  <c r="F4" i="5" s="1"/>
  <c r="H4" i="5" s="1"/>
  <c r="F3" i="5"/>
  <c r="H3" i="5" s="1"/>
  <c r="D3" i="5"/>
  <c r="H1" i="5"/>
  <c r="G1" i="5"/>
  <c r="F1" i="5"/>
  <c r="E1" i="5"/>
  <c r="D1" i="5"/>
  <c r="C25" i="4"/>
  <c r="D23" i="4"/>
  <c r="X16" i="4"/>
  <c r="V16" i="4"/>
  <c r="Q16" i="4"/>
  <c r="O16" i="4"/>
  <c r="M16" i="4"/>
  <c r="I16" i="4"/>
  <c r="H16" i="4"/>
  <c r="F16" i="4"/>
  <c r="B16" i="4"/>
  <c r="AB14" i="4"/>
  <c r="W14" i="4"/>
  <c r="Z14" i="4" s="1"/>
  <c r="T14" i="4"/>
  <c r="K14" i="4"/>
  <c r="N14" i="4" s="1"/>
  <c r="AB13" i="4"/>
  <c r="W13" i="4"/>
  <c r="Z13" i="4" s="1"/>
  <c r="T13" i="4"/>
  <c r="AB12" i="4"/>
  <c r="W12" i="4"/>
  <c r="Z12" i="4" s="1"/>
  <c r="T12" i="4"/>
  <c r="N12" i="4"/>
  <c r="K12" i="4"/>
  <c r="U12" i="4" s="1"/>
  <c r="AB11" i="4"/>
  <c r="W11" i="4"/>
  <c r="Z11" i="4" s="1"/>
  <c r="T11" i="4"/>
  <c r="N11" i="4"/>
  <c r="K11" i="4"/>
  <c r="U11" i="4" s="1"/>
  <c r="AB10" i="4"/>
  <c r="W10" i="4"/>
  <c r="Z10" i="4" s="1"/>
  <c r="T10" i="4"/>
  <c r="N10" i="4"/>
  <c r="K10" i="4"/>
  <c r="U10" i="4" s="1"/>
  <c r="AB9" i="4"/>
  <c r="W9" i="4"/>
  <c r="Z9" i="4" s="1"/>
  <c r="T9" i="4"/>
  <c r="N9" i="4"/>
  <c r="K9" i="4"/>
  <c r="P9" i="4" s="1"/>
  <c r="AB8" i="4"/>
  <c r="W8" i="4"/>
  <c r="Z8" i="4" s="1"/>
  <c r="T8" i="4"/>
  <c r="N8" i="4"/>
  <c r="K8" i="4"/>
  <c r="U8" i="4" s="1"/>
  <c r="AB7" i="4"/>
  <c r="W7" i="4"/>
  <c r="Z7" i="4" s="1"/>
  <c r="T7" i="4"/>
  <c r="N7" i="4"/>
  <c r="K7" i="4"/>
  <c r="U7" i="4" s="1"/>
  <c r="AB6" i="4"/>
  <c r="Z6" i="4"/>
  <c r="W6" i="4"/>
  <c r="T6" i="4"/>
  <c r="N6" i="4"/>
  <c r="K6" i="4"/>
  <c r="U6" i="4" s="1"/>
  <c r="AB5" i="4"/>
  <c r="W5" i="4"/>
  <c r="Z5" i="4" s="1"/>
  <c r="T5" i="4"/>
  <c r="N5" i="4"/>
  <c r="K5" i="4"/>
  <c r="U5" i="4" s="1"/>
  <c r="AB4" i="4"/>
  <c r="W4" i="4"/>
  <c r="Z4" i="4" s="1"/>
  <c r="T4" i="4"/>
  <c r="N4" i="4"/>
  <c r="K4" i="4"/>
  <c r="U4" i="4" s="1"/>
  <c r="AB3" i="4"/>
  <c r="W3" i="4"/>
  <c r="Z3" i="4" s="1"/>
  <c r="T3" i="4"/>
  <c r="N3" i="4"/>
  <c r="K3" i="4"/>
  <c r="U3" i="4" s="1"/>
  <c r="AA1" i="4"/>
  <c r="Z1" i="4"/>
  <c r="X1" i="4"/>
  <c r="V1" i="4"/>
  <c r="U1" i="4"/>
  <c r="T1" i="4"/>
  <c r="S1" i="4"/>
  <c r="Q1" i="4"/>
  <c r="P1" i="4"/>
  <c r="O1" i="4"/>
  <c r="N1" i="4"/>
  <c r="L1" i="4"/>
  <c r="J1" i="4"/>
  <c r="F1" i="4"/>
  <c r="E1" i="4"/>
  <c r="D1" i="4"/>
  <c r="B1" i="4"/>
  <c r="A1" i="4"/>
  <c r="B42" i="3"/>
  <c r="D32" i="3"/>
  <c r="C32" i="3"/>
  <c r="B32" i="3"/>
  <c r="B101" i="1"/>
  <c r="B97" i="1"/>
  <c r="B67" i="1"/>
  <c r="B56" i="1" s="1"/>
  <c r="B3" i="2" s="1"/>
  <c r="A59" i="1"/>
  <c r="A45" i="1"/>
  <c r="A37" i="1"/>
  <c r="A36" i="1"/>
  <c r="A35" i="1"/>
  <c r="A19" i="1"/>
  <c r="A17" i="1"/>
  <c r="A12" i="1"/>
  <c r="B17" i="1" l="1"/>
  <c r="K18" i="11"/>
  <c r="B19" i="1"/>
  <c r="Y16" i="4"/>
  <c r="X5" i="7"/>
  <c r="K25" i="11"/>
  <c r="E12" i="14"/>
  <c r="H6" i="10"/>
  <c r="H9" i="10" s="1"/>
  <c r="I15" i="11"/>
  <c r="K15" i="11" s="1"/>
  <c r="I30" i="11"/>
  <c r="K30" i="11" s="1"/>
  <c r="B17" i="14"/>
  <c r="B20" i="14" s="1"/>
  <c r="B8" i="1"/>
  <c r="X4" i="7"/>
  <c r="X7" i="7" s="1"/>
  <c r="B32" i="7" s="1"/>
  <c r="K11" i="11"/>
  <c r="K32" i="11"/>
  <c r="E8" i="12"/>
  <c r="E3" i="12" s="1"/>
  <c r="I5" i="13"/>
  <c r="K5" i="13" s="1"/>
  <c r="A15" i="14"/>
  <c r="B18" i="1"/>
  <c r="B36" i="1"/>
  <c r="B16" i="1"/>
  <c r="B28" i="1"/>
  <c r="B13" i="1"/>
  <c r="A8" i="9"/>
  <c r="C8" i="9"/>
  <c r="D20" i="9"/>
  <c r="A20" i="9" s="1"/>
  <c r="B7" i="1"/>
  <c r="AB16" i="4"/>
  <c r="T16" i="4"/>
  <c r="T25" i="4" s="1"/>
  <c r="B45" i="1" s="1"/>
  <c r="C5" i="16" s="1"/>
  <c r="K37" i="11"/>
  <c r="I6" i="10"/>
  <c r="K6" i="10" s="1"/>
  <c r="E32" i="3"/>
  <c r="A32" i="3" s="1"/>
  <c r="I15" i="13"/>
  <c r="K6" i="13"/>
  <c r="I6" i="13"/>
  <c r="I11" i="13"/>
  <c r="K11" i="13" s="1"/>
  <c r="I7" i="13"/>
  <c r="K7" i="13" s="1"/>
  <c r="I6" i="12"/>
  <c r="K6" i="12" s="1"/>
  <c r="H5" i="12"/>
  <c r="I12" i="11"/>
  <c r="K12" i="11" s="1"/>
  <c r="I13" i="11"/>
  <c r="K13" i="11" s="1"/>
  <c r="I19" i="11"/>
  <c r="K19" i="11" s="1"/>
  <c r="I35" i="11"/>
  <c r="K35" i="11"/>
  <c r="I20" i="11"/>
  <c r="K20" i="11" s="1"/>
  <c r="I16" i="11"/>
  <c r="I14" i="11"/>
  <c r="K14" i="11" s="1"/>
  <c r="I7" i="11"/>
  <c r="K7" i="11" s="1"/>
  <c r="K21" i="11"/>
  <c r="K31" i="11"/>
  <c r="I34" i="11"/>
  <c r="K34" i="11" s="1"/>
  <c r="K36" i="11"/>
  <c r="E40" i="11"/>
  <c r="I10" i="11"/>
  <c r="K10" i="11" s="1"/>
  <c r="I17" i="11"/>
  <c r="K17" i="11" s="1"/>
  <c r="H22" i="11"/>
  <c r="H40" i="11" s="1"/>
  <c r="I24" i="11"/>
  <c r="K24" i="11" s="1"/>
  <c r="K5" i="11"/>
  <c r="I8" i="11"/>
  <c r="K8" i="11" s="1"/>
  <c r="I27" i="11"/>
  <c r="K27" i="11" s="1"/>
  <c r="I5" i="10"/>
  <c r="I9" i="10" s="1"/>
  <c r="B17" i="7"/>
  <c r="C5" i="3"/>
  <c r="C7" i="3" s="1"/>
  <c r="C11" i="3" s="1"/>
  <c r="C13" i="3" s="1"/>
  <c r="C15" i="3" s="1"/>
  <c r="C30" i="3" s="1"/>
  <c r="D5" i="3"/>
  <c r="D7" i="3" s="1"/>
  <c r="D11" i="3" s="1"/>
  <c r="D13" i="3" s="1"/>
  <c r="D15" i="3" s="1"/>
  <c r="D30" i="3" s="1"/>
  <c r="P4" i="4"/>
  <c r="R4" i="4" s="1"/>
  <c r="P12" i="4"/>
  <c r="R12" i="4" s="1"/>
  <c r="H6" i="5"/>
  <c r="F6" i="5"/>
  <c r="F14" i="5" s="1"/>
  <c r="B33" i="1" s="1"/>
  <c r="P8" i="4"/>
  <c r="R8" i="4" s="1"/>
  <c r="P14" i="4"/>
  <c r="R14" i="4" s="1"/>
  <c r="P3" i="4"/>
  <c r="R3" i="4" s="1"/>
  <c r="P7" i="4"/>
  <c r="R7" i="4" s="1"/>
  <c r="P11" i="4"/>
  <c r="R11" i="4" s="1"/>
  <c r="R9" i="4"/>
  <c r="Z16" i="4"/>
  <c r="P10" i="4"/>
  <c r="R10" i="4" s="1"/>
  <c r="U14" i="4"/>
  <c r="U9" i="4"/>
  <c r="K13" i="4"/>
  <c r="K16" i="4" s="1"/>
  <c r="P5" i="4"/>
  <c r="R5" i="4" s="1"/>
  <c r="N13" i="4"/>
  <c r="P6" i="4"/>
  <c r="R6" i="4" s="1"/>
  <c r="W16" i="4"/>
  <c r="B15" i="1" l="1"/>
  <c r="B24" i="1"/>
  <c r="B30" i="1"/>
  <c r="E3" i="11"/>
  <c r="B29" i="1"/>
  <c r="B14" i="1"/>
  <c r="D27" i="9"/>
  <c r="B3" i="1" s="1"/>
  <c r="K15" i="13"/>
  <c r="H8" i="12"/>
  <c r="I5" i="12"/>
  <c r="I8" i="12" s="1"/>
  <c r="I40" i="11"/>
  <c r="K40" i="11"/>
  <c r="K5" i="10"/>
  <c r="K9" i="10" s="1"/>
  <c r="D75" i="9"/>
  <c r="D78" i="9" s="1"/>
  <c r="A29" i="9"/>
  <c r="B5" i="3"/>
  <c r="B7" i="3" s="1"/>
  <c r="B11" i="3" s="1"/>
  <c r="B13" i="3" s="1"/>
  <c r="E13" i="3" s="1"/>
  <c r="U13" i="4"/>
  <c r="U16" i="4" s="1"/>
  <c r="P13" i="4"/>
  <c r="R13" i="4" s="1"/>
  <c r="R16" i="4" s="1"/>
  <c r="N16" i="4"/>
  <c r="C34" i="3"/>
  <c r="C36" i="3" s="1"/>
  <c r="D34" i="3"/>
  <c r="D36" i="3" s="1"/>
  <c r="B41" i="1" l="1"/>
  <c r="D31" i="9"/>
  <c r="C27" i="9"/>
  <c r="B15" i="3"/>
  <c r="B30" i="3" s="1"/>
  <c r="B34" i="3" s="1"/>
  <c r="E34" i="3" s="1"/>
  <c r="E36" i="3" s="1"/>
  <c r="E44" i="3" s="1"/>
  <c r="B43" i="1" s="1"/>
  <c r="K5" i="12"/>
  <c r="K8" i="12" s="1"/>
  <c r="A31" i="9"/>
  <c r="D36" i="9"/>
  <c r="P16" i="4"/>
  <c r="P25" i="4" s="1"/>
  <c r="B44" i="1" s="1"/>
  <c r="C4" i="16" s="1"/>
  <c r="D40" i="9" l="1"/>
  <c r="A36" i="9"/>
  <c r="B36" i="3"/>
  <c r="B49" i="1"/>
  <c r="C6" i="16" s="1"/>
  <c r="A50" i="1" l="1"/>
  <c r="B5" i="2"/>
  <c r="A40" i="9"/>
  <c r="D54" i="9"/>
  <c r="B50" i="1"/>
  <c r="B55" i="1" s="1"/>
  <c r="A56" i="1"/>
  <c r="B6" i="2" l="1"/>
  <c r="A54" i="9"/>
  <c r="D59" i="9"/>
  <c r="B58" i="1"/>
  <c r="A55" i="1"/>
  <c r="A58" i="1" l="1"/>
  <c r="C8" i="16"/>
  <c r="B61" i="1"/>
  <c r="A72" i="1" l="1"/>
  <c r="A77" i="1"/>
  <c r="A73" i="1"/>
  <c r="A61" i="1"/>
  <c r="B8" i="2" l="1"/>
  <c r="C10" i="16" s="1"/>
  <c r="B79" i="1" l="1"/>
  <c r="B91" i="1" l="1"/>
  <c r="A91" i="1" s="1"/>
  <c r="A79" i="1"/>
</calcChain>
</file>

<file path=xl/sharedStrings.xml><?xml version="1.0" encoding="utf-8"?>
<sst xmlns="http://schemas.openxmlformats.org/spreadsheetml/2006/main" count="4817" uniqueCount="1000">
  <si>
    <t>Profit (loss) before tax</t>
  </si>
  <si>
    <t>F/S</t>
  </si>
  <si>
    <t>Extraordinary items</t>
  </si>
  <si>
    <t>Add:</t>
  </si>
  <si>
    <t>Depreciation</t>
  </si>
  <si>
    <t>Loss on disposal of fixed assets</t>
  </si>
  <si>
    <t>Proceeds from disposal of prescribed fixed assets
- plant and machinery</t>
  </si>
  <si>
    <t>Proceeds from disposal of prescribed fixed assets
  - computers and accessories</t>
  </si>
  <si>
    <t>Proceeds from disposal of prescribed fixed assets
 - environmental protection machinery</t>
  </si>
  <si>
    <t>Donations</t>
  </si>
  <si>
    <t>Other income</t>
  </si>
  <si>
    <t>Expenses</t>
  </si>
  <si>
    <t>Approved donations</t>
  </si>
  <si>
    <t>Legal and professional fee</t>
  </si>
  <si>
    <t>General provision for bad debts / doubtful debts</t>
  </si>
  <si>
    <t>Other...</t>
  </si>
  <si>
    <t>Less:</t>
  </si>
  <si>
    <t>Capital expenditure on prescribed fixed assets</t>
  </si>
  <si>
    <t>Gain on disposal of fixed assets</t>
  </si>
  <si>
    <t>Non-taxable income</t>
  </si>
  <si>
    <t>Revenue items capitalised</t>
  </si>
  <si>
    <t>Administrative expenses, approved donations</t>
  </si>
  <si>
    <t>Administrative expenses, legal and professional fee</t>
  </si>
  <si>
    <t>Expenditure on environmental protection machinery</t>
  </si>
  <si>
    <t>Expenditure on building refurbishment</t>
  </si>
  <si>
    <t/>
  </si>
  <si>
    <t>Depreciation (allowances) / charge:</t>
  </si>
  <si>
    <t>Prescribed machinery or plant</t>
  </si>
  <si>
    <t>Commercial building allowance, annual allowance</t>
  </si>
  <si>
    <t>Assessable profits (Adjusted loss) of the period</t>
  </si>
  <si>
    <t>Adjustment for deductible approved donations:</t>
  </si>
  <si>
    <t>Others...</t>
  </si>
  <si>
    <t>Losses brought forward</t>
  </si>
  <si>
    <t>Adjustments</t>
  </si>
  <si>
    <t>Less: Tax credit allowed</t>
  </si>
  <si>
    <t>Profits tax payable per notice of assessment:</t>
  </si>
  <si>
    <t>Summary of deduction claimed for Part 9 of Returns</t>
  </si>
  <si>
    <t>finalSetting=edit</t>
  </si>
  <si>
    <t>Total expenditure on environmental protection machinery</t>
  </si>
  <si>
    <t>Total expenditure on environmental protection installation</t>
  </si>
  <si>
    <t>Statement of Loss:</t>
  </si>
  <si>
    <t>Tax loss brought forward</t>
  </si>
  <si>
    <t>Less:_x000D_
    Tax loss set-off</t>
  </si>
  <si>
    <t>Add:_x000D_
    Tax loss for the year</t>
  </si>
  <si>
    <t>Tax loss carried forward</t>
  </si>
  <si>
    <t>10% pool</t>
  </si>
  <si>
    <t>20% pool</t>
  </si>
  <si>
    <t>30% pool</t>
  </si>
  <si>
    <t>Total 
allowances</t>
  </si>
  <si>
    <t>Tax written down value brought forward</t>
  </si>
  <si>
    <t>Additions</t>
  </si>
  <si>
    <t>Capital assets expended</t>
  </si>
  <si>
    <t>Initial allowance</t>
  </si>
  <si>
    <t>TWDV transferred in</t>
  </si>
  <si>
    <t>(TWDV transferred out - for non-business use)</t>
  </si>
  <si>
    <t>TWDV transferred in - previously for non-business use</t>
  </si>
  <si>
    <t>Transfer from hire purchased assets</t>
  </si>
  <si>
    <t>Disposal - lower of cost/proceeds</t>
  </si>
  <si>
    <t>Annual allowance</t>
  </si>
  <si>
    <t>Tax written down value carried forward</t>
  </si>
  <si>
    <t>Overriding apportionment ratio</t>
  </si>
  <si>
    <t>Apportionment ratio</t>
  </si>
  <si>
    <t>Allowances attributable 
to onshore income</t>
  </si>
  <si>
    <t>Print apportionment ratio?</t>
  </si>
  <si>
    <t>No</t>
  </si>
  <si>
    <t>Balancing event?</t>
  </si>
  <si>
    <t>Rate for allowances</t>
  </si>
  <si>
    <t>Rate for first year allowance</t>
  </si>
  <si>
    <t>Year of acquisition</t>
  </si>
  <si>
    <t>Addition</t>
  </si>
  <si>
    <t>Open cost</t>
  </si>
  <si>
    <t>(Disposal)</t>
  </si>
  <si>
    <t>Close cost</t>
  </si>
  <si>
    <t>Written down value brought forward</t>
  </si>
  <si>
    <t>Written down value carried forward</t>
  </si>
  <si>
    <t>Disposals</t>
  </si>
  <si>
    <t>Profit / Loss</t>
  </si>
  <si>
    <t>1998/99</t>
  </si>
  <si>
    <t>Leasehold Improvements</t>
  </si>
  <si>
    <t>2003/04</t>
  </si>
  <si>
    <t>2005/06</t>
  </si>
  <si>
    <t>2006/07</t>
  </si>
  <si>
    <t>2007/08</t>
  </si>
  <si>
    <t>2008/09</t>
  </si>
  <si>
    <t>2010/11</t>
  </si>
  <si>
    <t>2014/15</t>
  </si>
  <si>
    <t>2016/17</t>
  </si>
  <si>
    <t>2019/20</t>
  </si>
  <si>
    <t>2021/22</t>
  </si>
  <si>
    <t>First Hand</t>
  </si>
  <si>
    <t>Year of addition</t>
  </si>
  <si>
    <t>Original cost</t>
  </si>
  <si>
    <t>2018/2019</t>
  </si>
  <si>
    <t>2019/2020</t>
  </si>
  <si>
    <t>Category</t>
  </si>
  <si>
    <t>Details</t>
  </si>
  <si>
    <t>Description</t>
  </si>
  <si>
    <t>Cost</t>
  </si>
  <si>
    <t>Other allowances</t>
  </si>
  <si>
    <t>Hire purchased 
assets</t>
  </si>
  <si>
    <t>Commercial building allowance</t>
  </si>
  <si>
    <t>Industrial building allowance</t>
  </si>
  <si>
    <t>Prescribed fixed assets:Computers and accessories</t>
  </si>
  <si>
    <t>Prescribed fixed assets:Plant and machinery</t>
  </si>
  <si>
    <t>Environmental Protection Machinery</t>
  </si>
  <si>
    <t>Environmental Protection Installation</t>
  </si>
  <si>
    <t>Building renovation/ refurbishment</t>
  </si>
  <si>
    <t>Intellectual property rights</t>
  </si>
  <si>
    <t>Non-qualifying assets</t>
  </si>
  <si>
    <t>Allowances in prior year</t>
  </si>
  <si>
    <t>Other 20%</t>
  </si>
  <si>
    <t>Furniture and equipment</t>
  </si>
  <si>
    <t>Others</t>
  </si>
  <si>
    <t>Renovation on new shops</t>
  </si>
  <si>
    <t>Please choose an option...</t>
  </si>
  <si>
    <t>Additions to fixed assets, total.</t>
  </si>
  <si>
    <t>Sales proceeds breakdown</t>
  </si>
  <si>
    <t>(Accumulated
depreciation)</t>
  </si>
  <si>
    <t>Net Book Value</t>
  </si>
  <si>
    <t>(Sales
proceeds)</t>
  </si>
  <si>
    <t>(10% 
Pool)</t>
  </si>
  <si>
    <t>(20% 
Pool)</t>
  </si>
  <si>
    <t>(30% 
Pool)</t>
  </si>
  <si>
    <t>(Hire purchased
assets
10% Pool)</t>
  </si>
  <si>
    <t>(Hire purchased
assets
20% Pool)</t>
  </si>
  <si>
    <t>(Hire purchased
assets
30% Pool)</t>
  </si>
  <si>
    <t>(Industrial
buildings
(Qualifying))</t>
  </si>
  <si>
    <t>(Industrial
buildings
(Non Qualifying))</t>
  </si>
  <si>
    <t>(Commercial
buildings
(Qualifying))</t>
  </si>
  <si>
    <t>(Commercial
buildings
(Non ualifying))</t>
  </si>
  <si>
    <t>(PFAs
Computer and
accessories)</t>
  </si>
  <si>
    <t>(PFAs
Plant and
Machinery)</t>
  </si>
  <si>
    <t>(Environmental
Protection
Machinery)</t>
  </si>
  <si>
    <t>（Enviromental
Protection
Installation)</t>
  </si>
  <si>
    <t>(Intellectual
Property Rights)</t>
  </si>
  <si>
    <t>(Non-
ranking)</t>
  </si>
  <si>
    <t>(proceeds
exceeding capital
expenditure incurred)</t>
  </si>
  <si>
    <t>(Other)</t>
  </si>
  <si>
    <t>(Gain)/
loss on disposal</t>
  </si>
  <si>
    <t>Renovation on new shop - 2014/15</t>
  </si>
  <si>
    <t>Disposal of fixed assets, total.</t>
  </si>
  <si>
    <t xml:space="preserve">    (Accumulated depreciation)</t>
  </si>
  <si>
    <t>Net book value</t>
  </si>
  <si>
    <t xml:space="preserve">    (Sales proceeds)</t>
  </si>
  <si>
    <t>(Gain)/loss on disposal</t>
  </si>
  <si>
    <t>Deemed trading receipts
attributable to onshore income</t>
  </si>
  <si>
    <t>Reconciliation of depreciation to statement of comprehensive income</t>
  </si>
  <si>
    <t>Total change/(credit) in year</t>
  </si>
  <si>
    <t>Include reconciliation to
statement of comprehensive income?</t>
  </si>
  <si>
    <t>(Accumulated depreciation)</t>
  </si>
  <si>
    <t>Amount impaired</t>
  </si>
  <si>
    <t>Renovation work impaired</t>
  </si>
  <si>
    <t>Return
category</t>
  </si>
  <si>
    <t>Prior year
Total</t>
  </si>
  <si>
    <t>Trading income</t>
  </si>
  <si>
    <t>Please choose 
an option...</t>
  </si>
  <si>
    <t>Cost of sales</t>
  </si>
  <si>
    <t>Distribution costs</t>
  </si>
  <si>
    <t>Selling and marketing costs</t>
  </si>
  <si>
    <t>Research and development costs</t>
  </si>
  <si>
    <t>Administrative expenses</t>
  </si>
  <si>
    <t>Other operation expenses</t>
  </si>
  <si>
    <t>Profit on disposal of fixed assets</t>
  </si>
  <si>
    <t>Interest and dividends (general insurance)</t>
  </si>
  <si>
    <t>Investment income</t>
  </si>
  <si>
    <t>Amounts written off investments</t>
  </si>
  <si>
    <t>Less taxation</t>
  </si>
  <si>
    <t>Dividends</t>
  </si>
  <si>
    <t>Other captions in prior year</t>
  </si>
  <si>
    <t>Prior year retained profit</t>
  </si>
  <si>
    <t>MOVEMENT IN STATEMENT OF 
COMPREHENSIVE INCOME:</t>
  </si>
  <si>
    <t>Retained earnings brought forward</t>
  </si>
  <si>
    <t>Prior year adjustment</t>
  </si>
  <si>
    <t>Retained earnings as restated</t>
  </si>
  <si>
    <t>Retained earnings carried forward</t>
  </si>
  <si>
    <t>Total income for offshore income adjustment</t>
  </si>
  <si>
    <t>GROSS PROFIT RATIO</t>
  </si>
  <si>
    <t>Current year ratio</t>
  </si>
  <si>
    <t>Prior year ratio</t>
  </si>
  <si>
    <t>Ratio difference</t>
  </si>
  <si>
    <t>BEFORE TAX PROFIT MARGIN RATIO</t>
  </si>
  <si>
    <t>Enter preferred heading</t>
  </si>
  <si>
    <t>Total</t>
  </si>
  <si>
    <t>Gain (Loss) from financial assets at fair value through profit and loss</t>
  </si>
  <si>
    <t>Government grant</t>
  </si>
  <si>
    <t>Prior year total</t>
  </si>
  <si>
    <t>Advertising and promotions</t>
  </si>
  <si>
    <t>Bank charges</t>
  </si>
  <si>
    <t>Building management fee</t>
  </si>
  <si>
    <t>Business registration fee</t>
  </si>
  <si>
    <t>Commission expenses to sales staff</t>
  </si>
  <si>
    <t>Rent, rates, heat and light</t>
  </si>
  <si>
    <t>Commission expenses to credit card</t>
  </si>
  <si>
    <t>Depreciation for property and equipment</t>
  </si>
  <si>
    <t>Depreciation for other assets</t>
  </si>
  <si>
    <t>Depreciation for right-of-use assets</t>
  </si>
  <si>
    <t>Director's emoluments</t>
  </si>
  <si>
    <t>Other expenses</t>
  </si>
  <si>
    <t>Taxable (Deductible) exchange gain (loss)</t>
  </si>
  <si>
    <t>Impairment of property, plant and equipment</t>
  </si>
  <si>
    <t>Impairment of right-of-use assets</t>
  </si>
  <si>
    <t>Interest expense from lease liabilities</t>
  </si>
  <si>
    <t>Miscellaneous</t>
  </si>
  <si>
    <t>Office supplies</t>
  </si>
  <si>
    <t>Pension costs</t>
  </si>
  <si>
    <t>Provision for bad and doubtful debts</t>
  </si>
  <si>
    <t>Rates</t>
  </si>
  <si>
    <t>Staff salary, salary and personnel costs</t>
  </si>
  <si>
    <t>Membership subscription, newspaper and periodic subscription</t>
  </si>
  <si>
    <t>Postage and courier</t>
  </si>
  <si>
    <t>Travelling</t>
  </si>
  <si>
    <t>Interest expenses paid/payable to a financial institution</t>
  </si>
  <si>
    <t>Utilities</t>
  </si>
  <si>
    <t>Freight</t>
  </si>
  <si>
    <t>Written-off of provision for reinstatement cost</t>
  </si>
  <si>
    <t>Enter Description...</t>
  </si>
  <si>
    <t>Chi Lin Nunnery</t>
  </si>
  <si>
    <t>Heung Hoi Ching Kok Lin Association</t>
  </si>
  <si>
    <t>Auditor's remuneration</t>
  </si>
  <si>
    <t>Legal fee re general business matters</t>
  </si>
  <si>
    <t>Stamp duty, re new tenancy agreement</t>
  </si>
  <si>
    <t>Stamp duty, renewal of existing tenancy agreement</t>
  </si>
  <si>
    <t>Recruitment and temporary staff</t>
  </si>
  <si>
    <t>Company secretarial fee</t>
  </si>
  <si>
    <t>Tax services fee</t>
  </si>
  <si>
    <t>General</t>
  </si>
  <si>
    <t>Specific</t>
  </si>
  <si>
    <t>(Non-deductible) / 
Non-taxable</t>
  </si>
  <si>
    <t>Statement of financial 
position - General</t>
  </si>
  <si>
    <t>Statement of financial 
position - Specific</t>
  </si>
  <si>
    <t>Bad debts balance brought forward</t>
  </si>
  <si>
    <t>Provision made during the year</t>
  </si>
  <si>
    <t>(Provision written back during the year)</t>
  </si>
  <si>
    <t>(Bad debts written off against provision)</t>
  </si>
  <si>
    <t>Balance items</t>
  </si>
  <si>
    <t>Other.....</t>
  </si>
  <si>
    <t>Bad debts balance carried forward</t>
  </si>
  <si>
    <t>Per profit and loss</t>
  </si>
  <si>
    <t>Note:</t>
  </si>
  <si>
    <t>Represents long outstanding bad debts against following trade debtors:</t>
  </si>
  <si>
    <t>A Novel Idea Ltd.</t>
  </si>
  <si>
    <t>AR &amp; Co., S.r.l.</t>
  </si>
  <si>
    <t>Built NY Inc</t>
  </si>
  <si>
    <t>Chocmod</t>
  </si>
  <si>
    <t>French Bull</t>
  </si>
  <si>
    <t>Hager Design Inc.</t>
  </si>
  <si>
    <t>Jeeshen International Co., Ltd</t>
  </si>
  <si>
    <t>Kai Tak Cruise Plaza Limited</t>
  </si>
  <si>
    <t>Lexon</t>
  </si>
  <si>
    <t>Letterbox</t>
  </si>
  <si>
    <t>Mandranova S.r.l.</t>
  </si>
  <si>
    <t>Menu A/S</t>
  </si>
  <si>
    <t>Principe S.p.A.</t>
  </si>
  <si>
    <t>Pataugas S.A.</t>
  </si>
  <si>
    <t>Raffaelli Enrico Snc</t>
  </si>
  <si>
    <t>Revol Porcelaine SA</t>
  </si>
  <si>
    <t>Year of recognition</t>
  </si>
  <si>
    <t>Address</t>
  </si>
  <si>
    <t>Lease term start date</t>
  </si>
  <si>
    <t>Lease term end date</t>
  </si>
  <si>
    <t>Remaining lease terms (in months)</t>
  </si>
  <si>
    <t>Amount recognized in the year of recognition</t>
  </si>
  <si>
    <t>Deduction claimed in prior years</t>
  </si>
  <si>
    <t>Deduction for the year</t>
  </si>
  <si>
    <t>Remaining amount brought forward</t>
  </si>
  <si>
    <t>2020/21</t>
  </si>
  <si>
    <t>Shop 3229, Level 3, Gateway Arcade, Harbour City</t>
  </si>
  <si>
    <t>1 Jul 2018</t>
  </si>
  <si>
    <t>30 Jun 2021</t>
  </si>
  <si>
    <t>Shop 2114, Level 2, Gateway Arcade, Harbour City</t>
  </si>
  <si>
    <t>1 Jul 2019</t>
  </si>
  <si>
    <t>30 Jun 2022</t>
  </si>
  <si>
    <t>Shop No.1005 on Level 1 at 9 Long Yat Road, Yuen Long</t>
  </si>
  <si>
    <t>Apportionment Ratio_x000D_
(based on Please choose an option...)</t>
  </si>
  <si>
    <t>HK$</t>
    <phoneticPr fontId="1" type="noConversion"/>
  </si>
  <si>
    <t>-330761</t>
  </si>
  <si>
    <t>ird_tc:DepreciationAllowancesCBABalancingAllowanceCharge</t>
  </si>
  <si>
    <t>Assessable profits (Adjusted loss) of the period</t>
    <phoneticPr fontId="7" type="noConversion"/>
  </si>
  <si>
    <t>-20287443</t>
  </si>
  <si>
    <t>ird_tc:AssessableProfitsAdjustedLossOfThePeriod</t>
  </si>
  <si>
    <t>Tax loss brought forward</t>
    <phoneticPr fontId="7" type="noConversion"/>
  </si>
  <si>
    <t>-4726845</t>
  </si>
  <si>
    <t>ird_tc:TaxLossBroughtForward</t>
  </si>
  <si>
    <t>-25014288</t>
  </si>
  <si>
    <t>ird_tc:TaxLossCarriedForward</t>
  </si>
  <si>
    <t>A</t>
    <phoneticPr fontId="1" type="noConversion"/>
  </si>
  <si>
    <t>A2</t>
    <phoneticPr fontId="7" type="noConversion"/>
  </si>
  <si>
    <t>B1</t>
    <phoneticPr fontId="7" type="noConversion"/>
  </si>
  <si>
    <t>Tax written down value brought forward - 10%</t>
    <phoneticPr fontId="7" type="noConversion"/>
  </si>
  <si>
    <t>Tax written down value brought forward - 20%</t>
    <phoneticPr fontId="7" type="noConversion"/>
  </si>
  <si>
    <t>Tax written down value brought forward - 30%</t>
    <phoneticPr fontId="7" type="noConversion"/>
  </si>
  <si>
    <t>Additions - 10%</t>
    <phoneticPr fontId="7" type="noConversion"/>
  </si>
  <si>
    <t>Additions - 20%</t>
    <phoneticPr fontId="7" type="noConversion"/>
  </si>
  <si>
    <t>Additions - 30%</t>
    <phoneticPr fontId="7" type="noConversion"/>
  </si>
  <si>
    <t>Initial allowance - 10%</t>
    <phoneticPr fontId="7" type="noConversion"/>
  </si>
  <si>
    <t>Initial allowance - 20%</t>
    <phoneticPr fontId="7" type="noConversion"/>
  </si>
  <si>
    <t>Initial allowance - 30%</t>
    <phoneticPr fontId="7" type="noConversion"/>
  </si>
  <si>
    <t>Initial allowance - Total</t>
    <phoneticPr fontId="7" type="noConversion"/>
  </si>
  <si>
    <t>Annual allowance - 10%</t>
    <phoneticPr fontId="7" type="noConversion"/>
  </si>
  <si>
    <t>Annual allowance - 20%</t>
    <phoneticPr fontId="7" type="noConversion"/>
  </si>
  <si>
    <t>Annual allowance - 30%</t>
    <phoneticPr fontId="7" type="noConversion"/>
  </si>
  <si>
    <t>-23263</t>
  </si>
  <si>
    <t>Allual allowance - Total</t>
    <phoneticPr fontId="7" type="noConversion"/>
  </si>
  <si>
    <t>Tax written down value carried forward - 10%</t>
    <phoneticPr fontId="7" type="noConversion"/>
  </si>
  <si>
    <t>Tax written down value carried forward - 20%</t>
    <phoneticPr fontId="7" type="noConversion"/>
  </si>
  <si>
    <t>Tax written down value carried forward - 30%</t>
    <phoneticPr fontId="7" type="noConversion"/>
  </si>
  <si>
    <t>C</t>
    <phoneticPr fontId="7" type="noConversion"/>
  </si>
  <si>
    <t>Additions to fixed assets, total (Cost)</t>
    <phoneticPr fontId="7" type="noConversion"/>
  </si>
  <si>
    <t>Additions to fixed assets, total (Commercial building allowance)</t>
    <phoneticPr fontId="7" type="noConversion"/>
  </si>
  <si>
    <t>C2</t>
    <phoneticPr fontId="7" type="noConversion"/>
  </si>
  <si>
    <t>Disposal of fixed assets, total (Cost)</t>
    <phoneticPr fontId="7" type="noConversion"/>
  </si>
  <si>
    <t>D1</t>
    <phoneticPr fontId="7" type="noConversion"/>
  </si>
  <si>
    <t>Trading income</t>
    <phoneticPr fontId="7" type="noConversion"/>
  </si>
  <si>
    <t>Cost of sales</t>
    <phoneticPr fontId="7" type="noConversion"/>
  </si>
  <si>
    <t>Gross profit</t>
    <phoneticPr fontId="7" type="noConversion"/>
  </si>
  <si>
    <t>Other income</t>
    <phoneticPr fontId="7" type="noConversion"/>
  </si>
  <si>
    <t>Profit (loss) before tax</t>
    <phoneticPr fontId="7" type="noConversion"/>
  </si>
  <si>
    <t>D2</t>
    <phoneticPr fontId="7" type="noConversion"/>
  </si>
  <si>
    <t>Gain (Loss) from financial assets at fair value through profit and loss (Non-taxable)</t>
    <phoneticPr fontId="7" type="noConversion"/>
  </si>
  <si>
    <t>D3</t>
    <phoneticPr fontId="7" type="noConversion"/>
  </si>
  <si>
    <t>D5</t>
    <phoneticPr fontId="7" type="noConversion"/>
  </si>
  <si>
    <t>D6</t>
    <phoneticPr fontId="7" type="noConversion"/>
  </si>
  <si>
    <t>Bad debts balance brought forward - General</t>
    <phoneticPr fontId="7" type="noConversion"/>
  </si>
  <si>
    <t>Bad debts balance brought forward - Specific</t>
  </si>
  <si>
    <t>Bad debts written off against provision - General</t>
    <phoneticPr fontId="7" type="noConversion"/>
  </si>
  <si>
    <t>Bad debts written off against provision - Specific</t>
  </si>
  <si>
    <t>Bad debts balance carried forward - General</t>
  </si>
  <si>
    <t>Bad debts balance carried forward - Specific</t>
  </si>
  <si>
    <t>Increase in general provision</t>
    <phoneticPr fontId="7" type="noConversion"/>
  </si>
  <si>
    <t>公司名称</t>
    <phoneticPr fontId="9" type="noConversion"/>
  </si>
  <si>
    <t>Company name</t>
  </si>
  <si>
    <t>01/12345678</t>
    <phoneticPr fontId="9" type="noConversion"/>
  </si>
  <si>
    <t>IRD file number</t>
  </si>
  <si>
    <t>Basis period start date</t>
  </si>
  <si>
    <t>Basis period end date</t>
  </si>
  <si>
    <t>F|False</t>
    <phoneticPr fontId="9" type="noConversion"/>
  </si>
  <si>
    <t>Accounting date different from that of last year</t>
  </si>
  <si>
    <t>Reasons for the change of accounting date</t>
  </si>
  <si>
    <t>04/01/2021</t>
  </si>
  <si>
    <t>Accounting period start date</t>
  </si>
  <si>
    <t>03/31/2022</t>
  </si>
  <si>
    <t>Accounting period end date</t>
  </si>
  <si>
    <t>2021/22</t>
    <phoneticPr fontId="9" type="noConversion"/>
  </si>
  <si>
    <t>Year of assessment</t>
  </si>
  <si>
    <t>Company is a partnership or a corporation</t>
  </si>
  <si>
    <t>Other service activities</t>
    <phoneticPr fontId="9" type="noConversion"/>
  </si>
  <si>
    <t>Principal activity</t>
  </si>
  <si>
    <t>0000000</t>
    <phoneticPr fontId="9" type="noConversion"/>
  </si>
  <si>
    <t>Hong Kong Standard Industrial Classification code</t>
  </si>
  <si>
    <t>Testing</t>
  </si>
  <si>
    <t>Principal product or service</t>
  </si>
  <si>
    <t>F | False</t>
  </si>
  <si>
    <t>Principal product or service different from that previously reported</t>
  </si>
  <si>
    <t>English</t>
    <phoneticPr fontId="9" type="noConversion"/>
  </si>
  <si>
    <t>Preferred language for future correspondence</t>
  </si>
  <si>
    <t>Private company</t>
  </si>
  <si>
    <t>Small corporation (Gross income less than HKD2 million)</t>
  </si>
  <si>
    <t>Testing</t>
    <phoneticPr fontId="9" type="noConversion"/>
  </si>
  <si>
    <t>Name of auditor</t>
  </si>
  <si>
    <t>04/29/2022</t>
  </si>
  <si>
    <t>Date of audit report</t>
  </si>
  <si>
    <t>HKD</t>
    <phoneticPr fontId="9" type="noConversion"/>
  </si>
  <si>
    <t>Foreign currency used</t>
  </si>
  <si>
    <t>Conversion rate</t>
  </si>
  <si>
    <t>Name of production software</t>
  </si>
  <si>
    <t>Version of production software</t>
  </si>
  <si>
    <t>Context ID</t>
  </si>
  <si>
    <t>Entity Identifier</t>
  </si>
  <si>
    <t>Entity Scheme</t>
  </si>
  <si>
    <t>Period Type</t>
  </si>
  <si>
    <t>Start Date</t>
  </si>
  <si>
    <t>End Date/Instant</t>
  </si>
  <si>
    <t>http://www.ird.gov.hk</t>
    <phoneticPr fontId="9" type="noConversion"/>
  </si>
  <si>
    <t>period</t>
    <phoneticPr fontId="9" type="noConversion"/>
  </si>
  <si>
    <t>instant</t>
    <phoneticPr fontId="9" type="noConversion"/>
  </si>
  <si>
    <t>irdc89d4e97-a1b1-48bc-b93f-91fc54301bb8</t>
    <phoneticPr fontId="9" type="noConversion"/>
  </si>
  <si>
    <t>ird3605ee17-6af4-4a11-9483-86e64403237a</t>
  </si>
  <si>
    <t>ird3605ee17-6af4-4a11-9483-86e64403237a</t>
    <phoneticPr fontId="1" type="noConversion"/>
  </si>
  <si>
    <t>type</t>
    <phoneticPr fontId="1" type="noConversion"/>
  </si>
  <si>
    <t>name</t>
    <phoneticPr fontId="1" type="noConversion"/>
  </si>
  <si>
    <t>substitutionGroup</t>
    <phoneticPr fontId="1" type="noConversion"/>
  </si>
  <si>
    <t>abstract</t>
    <phoneticPr fontId="1" type="noConversion"/>
  </si>
  <si>
    <t>nillable</t>
    <phoneticPr fontId="1" type="noConversion"/>
  </si>
  <si>
    <t>xbrli:balance</t>
  </si>
  <si>
    <t>xbrli:periodType</t>
    <phoneticPr fontId="1" type="noConversion"/>
  </si>
  <si>
    <t>ird_tc:GrossIncome</t>
  </si>
  <si>
    <t>ird_tc:BasisPeriodEndDate</t>
  </si>
  <si>
    <t>ird_tc:BusinessCommencement</t>
  </si>
  <si>
    <t>ird_tc:BusinessCessation</t>
  </si>
  <si>
    <t>ird_tc:TaxTreatmentOfFinancialInstruments</t>
  </si>
  <si>
    <t>ird_tc:ProcessingArrangementPRC</t>
  </si>
  <si>
    <t>ird_tc:TransactionWithNonResidentSellGoodsServices</t>
  </si>
  <si>
    <t>ird_tc:TransactionWithNonResidentAgent</t>
  </si>
  <si>
    <t>ird_tc:ValueCreationContributionsinHongKong</t>
  </si>
  <si>
    <t>ird_tc:TransactionWithNonResidentHireCharges</t>
  </si>
  <si>
    <t>ird_tc:TransactionWithNonResidentProfessionalServicesFee</t>
  </si>
  <si>
    <t>ird_tc:InterestExpensesIntra-groupFinancingBusiness</t>
  </si>
  <si>
    <t>ird_tc:OffshoreProfitsExcluded</t>
  </si>
  <si>
    <t>ird_tc:OffshoreIncomeUseOfInternet</t>
  </si>
  <si>
    <t>ird_tc:OffshoreManufacturingIncome</t>
  </si>
  <si>
    <t>ird_tc:OffshoreProfitsExcludedSaleLandProperties</t>
  </si>
  <si>
    <t>ird_tc:GainLossOnDisposalOfCapitalAssetsOtherThanFixedAssetsAndLandedProperties</t>
  </si>
  <si>
    <t>ird_tc:ExemptBankInterestIncome</t>
  </si>
  <si>
    <t>ird_tc:InterestIncomeGainProfitQualifyingDebtInstrument</t>
  </si>
  <si>
    <t>ird_tc:Schedule16CAndIncidentalTransactionsExempted</t>
  </si>
  <si>
    <t>ird_tc:SpecifiedSecuritiesExempted</t>
  </si>
  <si>
    <t>ird_tc:DepreciationAllowancesRefurbishment</t>
  </si>
  <si>
    <t>ird_tc:DepreciationAllowancePrescribedFixedAsset</t>
  </si>
  <si>
    <t>ird_tc:DepreciationAllowancesEnvironmentalProtectionMachinery</t>
  </si>
  <si>
    <t>ird_tc:DepreciationAllowancesEnvironmentalProtectionInstallation</t>
  </si>
  <si>
    <t>ird_tc:DepreciationAllowancesEnvironmentalFriendlyVehicle</t>
  </si>
  <si>
    <t>ird_tc:IntellectualPropertyPaymentPatentRights</t>
  </si>
  <si>
    <t>ird_tc:IntellectualPropertyPaymentRightsToKnowHow</t>
  </si>
  <si>
    <t>ird_tc:IntellectualPropertyPaymentCopyrights</t>
  </si>
  <si>
    <t>ird_tc:IntellectualPropertyPaymentPerformersEconomicRights</t>
  </si>
  <si>
    <t>ird_tc:IntellectualPropertyPaymentProtectedLayoutDesignTopographyRights</t>
  </si>
  <si>
    <t>ird_tc:IntellectualPropertyPaymentProtectedPlantVarietyRights</t>
  </si>
  <si>
    <t>ird_tc:IntellectualPropertyPaymentRegisteredDesigns</t>
  </si>
  <si>
    <t>ird_tc:IntellectualPropertyPaymentRegisteredTrademarks</t>
  </si>
  <si>
    <t>ird_tc:ForeignTaxCreditClaimedInHKD</t>
  </si>
  <si>
    <t>ird_tc:ProfitsExcludedForeignTaxRelief</t>
  </si>
  <si>
    <t>ird_tc:DepreciationAllowancesIBAInitalAllowance</t>
  </si>
  <si>
    <t>ird_tc:DepreciationAllowancesIBAAnnualAllowance</t>
  </si>
  <si>
    <t>ird_tc:DepreciationAllowancesIBABalancingAllowanceCharge</t>
  </si>
  <si>
    <t>ird_tc:DepreciationAllowancesPoolingTotalBalancingAllowanceCharge</t>
  </si>
  <si>
    <t>ird_tc:OpeningInventories</t>
  </si>
  <si>
    <t>ird_tc:Purchases</t>
  </si>
  <si>
    <t>ird_tc:ClosingInventories</t>
  </si>
  <si>
    <t>ird_tc:TotalDividendIncome</t>
  </si>
  <si>
    <t>ird_tc:FinanceIncome</t>
  </si>
  <si>
    <t>ird_tc:FinanceCosts</t>
  </si>
  <si>
    <t>ird_tc:EmployeeAndDirectorRemuneration</t>
  </si>
  <si>
    <t>ird_tc:ShareBasedPaymentTotal</t>
  </si>
  <si>
    <t>ird_tc:TotalIntellectualPropertyPayment</t>
  </si>
  <si>
    <t>ird_tc:AdministrativeExpensesSubContractorCharges</t>
  </si>
  <si>
    <t>ird_tc:BasisPeriodStartDate</t>
    <phoneticPr fontId="1" type="noConversion"/>
  </si>
  <si>
    <t>name</t>
    <phoneticPr fontId="9" type="noConversion"/>
  </si>
  <si>
    <t>value</t>
    <phoneticPr fontId="9" type="noConversion"/>
  </si>
  <si>
    <t>documentation label</t>
    <phoneticPr fontId="9" type="noConversion"/>
  </si>
  <si>
    <t>contextRef</t>
    <phoneticPr fontId="1" type="noConversion"/>
  </si>
  <si>
    <t>sheet name</t>
    <phoneticPr fontId="1" type="noConversion"/>
  </si>
  <si>
    <t>sheet title</t>
    <phoneticPr fontId="1" type="noConversion"/>
  </si>
  <si>
    <t>value</t>
    <phoneticPr fontId="1" type="noConversion"/>
  </si>
  <si>
    <t>label</t>
    <phoneticPr fontId="1" type="noConversion"/>
  </si>
  <si>
    <t>documentation label</t>
    <phoneticPr fontId="1" type="noConversion"/>
  </si>
  <si>
    <t>ird_tc:ProfitLossBeforeTax</t>
  </si>
  <si>
    <t>ird_tc:UnapprovedDonations</t>
  </si>
  <si>
    <t>ird_tc:DepreciationAllowancesCBAAnnualAllowance</t>
  </si>
  <si>
    <t>ird_tc:TaxWrittenDownValueBroughtForwardPooling10</t>
  </si>
  <si>
    <t>ird_tc:TaxWrittenDownValueBroughtForwardPooling20</t>
  </si>
  <si>
    <t>ird_tc:TaxWrittenDownValueBroughtForwardPooling30</t>
  </si>
  <si>
    <t>ird_tc:DepreciationAllowancesPooling10IAddition</t>
  </si>
  <si>
    <t>ird_tc:DepreciationAllowancesPooling20IAddition</t>
  </si>
  <si>
    <t>ird_tc:DepreciationAllowancesPooling30IAddition</t>
  </si>
  <si>
    <t>ird_tc:DepreciationAllowancesPooling10InitalAllowance</t>
  </si>
  <si>
    <t>ird_tc:DepreciationAllowancesPooling20InitalAllowance</t>
  </si>
  <si>
    <t>ird_tc:DepreciationAllowancesPooling30InitalAllowance</t>
  </si>
  <si>
    <t>ird_tc:DepreciationAllowancesPoolingTotalInitialAllowance</t>
  </si>
  <si>
    <t>ird_tc:DepreciationAllowancesPooling10AnnualAllowance</t>
  </si>
  <si>
    <t>ird_tc:DepreciationAllowancesPooling20AnnualAllowance</t>
  </si>
  <si>
    <t>ird_tc:DepreciationAllowancesPooling30AnnualAllowance</t>
  </si>
  <si>
    <t>ird_tc:DepreciationAllowancesPoolingTotalAnnualAllowance</t>
  </si>
  <si>
    <t>ird_tc:TaxWrittenDownValueCarriedForwardPooling10</t>
  </si>
  <si>
    <t>ird_tc:TaxWrittenDownValueCarriedForwardPooling20</t>
  </si>
  <si>
    <t>ird_tc:TaxWrittenDownValueCarriedForwardPooling30</t>
  </si>
  <si>
    <t>ird_tc:FixedAssetAdditionsTotal</t>
  </si>
  <si>
    <t>ird_tc:DepreciationAllowancesCBAAddition</t>
  </si>
  <si>
    <t>ird_tc:FixedAssetDisposalTotal</t>
  </si>
  <si>
    <t>ird_tc:Turnover</t>
  </si>
  <si>
    <t>ird_tc:CostOfGoodsSoldCostOfSales</t>
  </si>
  <si>
    <t>ird_tc:GrossProfitLoss</t>
  </si>
  <si>
    <t>ird_tc:TotalOtherIncome</t>
  </si>
  <si>
    <t>ird_tc:NonTaxableNonDeductibleFairValueGainLoss</t>
  </si>
  <si>
    <t>ird_tc:AdministrativeExpensesAdvertisingAndPromotions</t>
  </si>
  <si>
    <t>ird_tc:AdministrativeExpensesBankCharges</t>
  </si>
  <si>
    <t>ird_tc:AdministrativeExpensesBuildingManagementFee</t>
  </si>
  <si>
    <t>ird_tc:AdministrativeExpensesBusinessRegistrationFee</t>
  </si>
  <si>
    <t>ird_tc:CommissionPaymentsDetails</t>
  </si>
  <si>
    <t>ird_tc:AdministrativeExpensesCommission</t>
  </si>
  <si>
    <t>ird_tc:AdministrativeExpensesDepreciationPPE</t>
  </si>
  <si>
    <t>ird_tc:AdministrativeExpensesDepreciationOthers</t>
  </si>
  <si>
    <t>ird_tc:AdministrativeExpensesDepreciationForRightOfUseAssets</t>
  </si>
  <si>
    <t>ird_tc:AdministrativeExpensesDirectorsEmoluments</t>
  </si>
  <si>
    <t>ird_tc:ApprovedCharitableDonationsDetails</t>
  </si>
  <si>
    <t>ird_tc:AdministrativeExpensesDonationsApproved</t>
  </si>
  <si>
    <t>ird_tc:AdministrativeExpensesOtherExpenses</t>
  </si>
  <si>
    <t>ird_tc:TaxableDeductibleExchangeGainLoss</t>
  </si>
  <si>
    <t>ird_tc:LegalAndOtherProfessionalFeePaymentsDetails</t>
  </si>
  <si>
    <t>ird_tc:AdministrativeExpensesLegalAndProfessionalFee</t>
  </si>
  <si>
    <t>ird_tc:AdministrativeExpensesSundries</t>
  </si>
  <si>
    <t>ird_tc:AdministrativeExpensesOfficeSupplies</t>
  </si>
  <si>
    <t>ird_tc:AdministrativeExpensesPensionCosts</t>
  </si>
  <si>
    <t>ird_tc:AdministrativeExpensesRates</t>
  </si>
  <si>
    <t>ird_tc:AdministrativeExpensesStaffSalary</t>
  </si>
  <si>
    <t>ird_tc:AdministrativeExpensesSubscription</t>
  </si>
  <si>
    <t>ird_tc:AdministrativeExpensesPostageAndCourier</t>
  </si>
  <si>
    <t>ird_tc:AdministrativeExpensesTravelling</t>
  </si>
  <si>
    <t>ird_tc:InterestPaidOrPayableDetails</t>
  </si>
  <si>
    <t>ird_tc:InterestExpensesFinancialInstitutionreceived</t>
  </si>
  <si>
    <t>ird_tc:AdministrativeExpensesUtilities</t>
  </si>
  <si>
    <t>ird_tc:AdministrativeExpensesFreight</t>
  </si>
  <si>
    <t>ird_tc:AdministrativeExpensesDonationsCharityName</t>
  </si>
  <si>
    <t>ird_tc:AdministrativeExpensesAuditorsRemuneration</t>
  </si>
  <si>
    <t>ird_tc:AdministrativeExpensesLegalFeeReGeneralBusinessMatters</t>
  </si>
  <si>
    <t>ird_tc:StampDutyReNewTenancyAgreement</t>
  </si>
  <si>
    <t>ird_tc:StampDutyRenewalOfExistingTenancyAgreement</t>
  </si>
  <si>
    <t>ird_tc:AdministrativeExpensesRecruitmentAndTemporaryStaff</t>
  </si>
  <si>
    <t>ird_tc:AdministrativeExpensesCompanySecretarialFee</t>
  </si>
  <si>
    <t>ird_tc:AdministrativeExpensesTaxServicesFee</t>
  </si>
  <si>
    <t>ird_tc:BadDebtBalanceBroughtForwardGeneral</t>
  </si>
  <si>
    <t>ird_tc:BadDebtBalanceBroughtForwardSpecific</t>
  </si>
  <si>
    <t>ird_tc:BadDebtWrittenOffGeneral</t>
  </si>
  <si>
    <t>ird_tc:BadDebtWrittenOffSpecific</t>
  </si>
  <si>
    <t>ird_tc:BadDebtBalanceCarriedForwardGeneral</t>
  </si>
  <si>
    <t>ird_tc:BadDebtBalanceCarriedForwardSpecific</t>
  </si>
  <si>
    <t>ird_tc:GeneralProvisionForBadDebtsOrDoubtfulDebts</t>
  </si>
  <si>
    <t>ird_tc:BadDebtProvisionAndWriteOffDetails</t>
  </si>
  <si>
    <t>ird_tc:NewItemsAcquiredDetails</t>
  </si>
  <si>
    <t>ird_tc:GrossIncome</t>
    <phoneticPr fontId="1" type="noConversion"/>
  </si>
  <si>
    <t>ird_tc:CompanyName</t>
  </si>
  <si>
    <t>ird_tc:IRDFileNumber</t>
  </si>
  <si>
    <t>ird_tc:BasisPeriodStartDate</t>
  </si>
  <si>
    <t>ird_tc:AccountingDateDifferentFromThatOfLastYear</t>
  </si>
  <si>
    <t>ird_tc:ReasonsForTheChangeOfAccountingDate</t>
  </si>
  <si>
    <t>ird_tc:AccountingPeriodStartDate</t>
  </si>
  <si>
    <t>ird_tc:AccountingPeriodEndDate</t>
  </si>
  <si>
    <t>ird_tc:YearOfAssessment</t>
  </si>
  <si>
    <t>ird_tc:CompanyIsAPartnershipOrACorporation</t>
  </si>
  <si>
    <t>ird_tc:PrincipalActivity</t>
  </si>
  <si>
    <t>ird_tc:HongKongStandardIndustrialClassificationCode</t>
  </si>
  <si>
    <t>ird_tc:PrincipalProductOrService</t>
  </si>
  <si>
    <t>ird_tc:PrincipalProductOrServiceDifferentFromThatPreviouslyReported</t>
  </si>
  <si>
    <t>ird_tc:PreferredLanguageForFutureCorrespondence</t>
  </si>
  <si>
    <t>ird_tc:PrivateCompany</t>
  </si>
  <si>
    <t>ird_tc:SmallCorporationGrossIncomeLessThanHKD2Million</t>
  </si>
  <si>
    <t>ird_tc:NameOfAuditor</t>
  </si>
  <si>
    <t>ird_tc:DateOfAuditReport</t>
  </si>
  <si>
    <t>ird_tc:ForeignCurrencyUsed</t>
  </si>
  <si>
    <t>ird_tc:ConversionRate</t>
  </si>
  <si>
    <t>ird_tc:NameOfProductionSoftware</t>
  </si>
  <si>
    <t>ird_tc:VersionOfProductionSoftware</t>
  </si>
  <si>
    <t>ird_tc:TaxableIncomeRentalCharges</t>
  </si>
  <si>
    <t>ird_tc:DividendIncomeAbstract</t>
  </si>
  <si>
    <t>ird_tc:PartnerInformationAbstract</t>
  </si>
  <si>
    <t>ird_tc:GovernmentGrant</t>
  </si>
  <si>
    <t>ird_tc:GainLossFromDisposalsOfPropertiesOfCapitalNature</t>
  </si>
  <si>
    <t>ird_tc:BIR52ProprietorPartnerHKIDOrBRNumber</t>
  </si>
  <si>
    <t>ird_tc:NonTradingGainsLossOnIntangibleFixedAssets</t>
  </si>
  <si>
    <t>ird_tc:GainLossFromDisposalsOfIntangibleAssets</t>
  </si>
  <si>
    <t>ird_tc:CompanyInformationAbstract</t>
  </si>
  <si>
    <t>ird_tc:OffshoreGainLossFromDisposalsOfTangibleAssetsOtherThanPropertyAndSecurities</t>
  </si>
  <si>
    <t>ird_tc:GainLossFromDisposalsOfTangibleAssetsOtherThanPropertyAndSecurities</t>
  </si>
  <si>
    <t>ird_tc:OffshoreGainLossFromDisposalsOfProperties</t>
  </si>
  <si>
    <t>ird_tc:GainLossFromDisposalsOfProperties</t>
  </si>
  <si>
    <t>ird_tc:ServiceFeeReceivedDetails</t>
  </si>
  <si>
    <t>ird_tc:OffshoreGainLossFromDisposalsOfSecurities</t>
  </si>
  <si>
    <t>ird_tc:GainLossFromDisposalsOfSecurities</t>
  </si>
  <si>
    <t>ird_tc:GainLossFromDisposalsOfSecuritiesOfCapitalNature</t>
  </si>
  <si>
    <t>ird_tc:TaxableIncomeInterestIncomeAbstract</t>
  </si>
  <si>
    <t>ird_tc:TotalTaxableIncomeInterestIncome</t>
  </si>
  <si>
    <t>ird_tc:ManagementFeeReceivedDetails</t>
  </si>
  <si>
    <t>ird_tc:ReasonsForTheOffshoreClaim</t>
  </si>
  <si>
    <t>ird_tc:OffshoreGainLossFromDisposalsOfIntangibleAssets</t>
  </si>
  <si>
    <t>ird_tc:AdministrativeExpensesImpairmentLossOnStocks</t>
  </si>
  <si>
    <t>ird_tc:AdministrativeExpensesCreditCardCommission</t>
  </si>
  <si>
    <t>ird_tc:AdministrativeExpensesLicenceLevy</t>
  </si>
  <si>
    <t>ird_tc:AdministrativeExpensesDeclarationFee</t>
  </si>
  <si>
    <t>ird_tc:AdministrativeExpensesConsumables</t>
  </si>
  <si>
    <t>ird_tc:AdministrativeExpensesFactoryExpenses</t>
  </si>
  <si>
    <t>ird_tc:ManagementFeePaymentsDetails</t>
  </si>
  <si>
    <t>ird_tc:AdministrativeExpensesNonCapitalisedAssets</t>
  </si>
  <si>
    <t>ird_tc:AdministrativeExpensesProfessionalFeeReGeneralBusinessMatters</t>
  </si>
  <si>
    <t>ird_tc:AdministrativeExpensesReceptionExpenses</t>
  </si>
  <si>
    <t>ird_tc:AdministrativeExpensesRechargesRecoveriesOfDisbursements</t>
  </si>
  <si>
    <t>ird_tc:ContractorAndSubcontractorChargesDetails</t>
  </si>
  <si>
    <t>ird_tc:BadDebtProvisionAndWrite-offDetails</t>
  </si>
  <si>
    <t>ird_tc:ChangeInMethodOfValuationOfInventoriesDetails</t>
  </si>
  <si>
    <t>ird_tc:AdministrativeExpensesLaboratorySupplies</t>
  </si>
  <si>
    <t>ird_tc:AdministrativeExpensesLaundry</t>
  </si>
  <si>
    <t>ird_tc:IntellectualPropertyPaymentToNonResidentRecipientDetails</t>
  </si>
  <si>
    <t>ird_tc:DeemedAssessableProfitsToNonResidentDetails</t>
  </si>
  <si>
    <t>ird_tc:ShareBasedPaymentDetails</t>
  </si>
  <si>
    <t>ird_tc:InterestExpenseFromLeaseLiabilities</t>
  </si>
  <si>
    <t>ird_tc:InterestIncomeGainProfitQualifyingDebtInstrumentDetails</t>
  </si>
  <si>
    <t>ird_tc:BuildingRefurbishmentDeductionDetails</t>
  </si>
  <si>
    <t>ird_tc:EnvironmentalProtectionMachineryExpenditureAndProceedsDetails</t>
  </si>
  <si>
    <t>ird_tc:EnvironmentalProtectionInstallationExpenditureAndProceedsDetails</t>
  </si>
  <si>
    <t>ird_tc:Environment-FriendlyVehiclesExpenditureAndProceedsDetails</t>
  </si>
  <si>
    <t>ird_tc:EnvironmentFriendlyVehiclesExpenditureAndProceedsDetails</t>
  </si>
  <si>
    <t>ird_tc:ShortMediumTermDebtInstrumentDetails</t>
  </si>
  <si>
    <t>ird_tc:HirePurchaseBalancingAllowanceCharge</t>
  </si>
  <si>
    <t>ird_tc:RoyaltyPaymentToNon-ResidentRecipientDetails</t>
  </si>
  <si>
    <t>ird_tc:ConcessionaryTaxRateSpecialBusinessDetails</t>
  </si>
  <si>
    <t>ird_tc:TaxReliefDTADetails</t>
  </si>
  <si>
    <t>ird_tc:AdvanceRulingDetails</t>
  </si>
  <si>
    <t>ird_tc:Schedule16CAndIncidentalTransactionsExemptedDetails</t>
  </si>
  <si>
    <t>ird_tc:MandatoryContributionsMadeForProprietorOrPartnersDetails</t>
  </si>
  <si>
    <t>ird_tc:ShipOwner</t>
  </si>
  <si>
    <t>ird_tc:PermanentEstablishmentInHongKongOfANonHongKongResidentPerson</t>
  </si>
  <si>
    <t>ird_tc:TransactionsWithOtherPartsOfTheNonHongKongResidentPerson</t>
  </si>
  <si>
    <t>ird_tc:MandatoryContributionsMadeForProprietorOrPartners</t>
  </si>
  <si>
    <t>ird_tc:InterestIncomeAbstract</t>
  </si>
  <si>
    <t>ird_tc:InterestExpensesAbstract</t>
  </si>
  <si>
    <t>ird_tc:TaxableDeductibleFairValueGainLoss</t>
  </si>
  <si>
    <t>ird_tc:NonTaxableNonDeductibleExchangeGainLoss</t>
  </si>
  <si>
    <t>ird_tc:CapitalDisposalIncomeOtherThanLandAndPropertiesAbstract</t>
  </si>
  <si>
    <t>ird_tc:OtherIncomeLossAbstract</t>
  </si>
  <si>
    <t>ird_tc:BadDebtAbstract</t>
  </si>
  <si>
    <t>ird_tc:ShareBasedPaymentAbstract</t>
  </si>
  <si>
    <t>ird_tc:OffshoreNonTaxableIncomeAbstract</t>
  </si>
  <si>
    <t>ird_tc:ProfitsTaxReturnAbstract</t>
  </si>
  <si>
    <t>ird_tc:TaxableIncomeServiceFeeIncome</t>
  </si>
  <si>
    <t>ird_tc:TaxComputationAbstract</t>
  </si>
  <si>
    <t>ird_tc:OtherLoss</t>
  </si>
  <si>
    <t>ird_tc:OperatingExpenses</t>
  </si>
  <si>
    <t>ird_tc:OffshoreServiceIncome</t>
  </si>
  <si>
    <t>ird_tc:OtherExpenses</t>
  </si>
  <si>
    <t>ird_tc:OtherDirectCosts</t>
  </si>
  <si>
    <t>ird_tc:IncomeAbstract</t>
  </si>
  <si>
    <t>ird_tc:TaxableIncomeTradingIncome</t>
  </si>
  <si>
    <t>ird_tc:TaxableIncomeManufactruingIncome</t>
  </si>
  <si>
    <t>ird_tc:TaxableIncomeRental</t>
  </si>
  <si>
    <t>ird_tc:TaxableIncomeHireIncome</t>
  </si>
  <si>
    <t>ird_tc:TaxableInvestmentIncome</t>
  </si>
  <si>
    <t>ird_tc:TaxableIncomeSubsidyAndFinancialAssistance</t>
  </si>
  <si>
    <t>ird_tc:TaxableIncomeRightsToEarnIncome</t>
  </si>
  <si>
    <t>ird_tc:TaxableIncomeHKResidentRoyalty</t>
  </si>
  <si>
    <t>ird_tc:TaxableIncomeNonResidentRoyaltyUseInsideHKFilmSoundVideo</t>
  </si>
  <si>
    <t>ird_tc:TaxableIncomeNonResidentRoyaltyUseInsideHKTrademarkCopyrightPatent</t>
  </si>
  <si>
    <t>ird_tc:TaxableIncomeNonResidentRoyaltyUseOutsideHKDeductible</t>
  </si>
  <si>
    <t>ird_tc:OffshoreTradingIncome</t>
  </si>
  <si>
    <t>ird_tc:OffshoreManufacturingIncomeContractProcessing</t>
  </si>
  <si>
    <t>ird_tc:OffshoreManufacturingIncomeImportProcessing</t>
  </si>
  <si>
    <t>ird_tc:OffshoreIncomeInterest</t>
  </si>
  <si>
    <t>ird_tc:OffshoreIncomeRental</t>
  </si>
  <si>
    <t>ird_tc:OffshoreIncomeHireIncome</t>
  </si>
  <si>
    <t>ird_tc:OffshoreIncomeRoyalty</t>
  </si>
  <si>
    <t>ird_tc:IncomeOthersOffshoreIncomeOthers</t>
  </si>
  <si>
    <t>ird_tc:ConcessionaryIncome</t>
  </si>
  <si>
    <t>ird_tc:OffshoreInvestmentIncome</t>
  </si>
  <si>
    <t>ird_tc:OtherIncomeManagementExpensesReversalAmount</t>
  </si>
  <si>
    <t>ird_tc:ExpensesAbstract</t>
  </si>
  <si>
    <t>ird_tc:AdministrativeExpenseAnnualReturnFilingFee</t>
  </si>
  <si>
    <t>ird_tc:AdministrativeExpensesAgentfees</t>
  </si>
  <si>
    <t>ird_tc:AdministrativeExpensesHirePurchaseInterests</t>
  </si>
  <si>
    <t>ird_tc:AdministrativeExpensesDepreciation</t>
  </si>
  <si>
    <t>ird_tc:AdministrativeExpensesCleaning</t>
  </si>
  <si>
    <t>ird_tc:AdministrativeExpensesComputerCosts</t>
  </si>
  <si>
    <t>ird_tc:TotalAdministrativeExpenses</t>
  </si>
  <si>
    <t>ird_tc:OtherIncomeNonLoanInterestIncome</t>
  </si>
  <si>
    <t>ird_tc:AdministrativeExpensesConsultancyFee</t>
  </si>
  <si>
    <t>ird_tc:AdministrativeExpensesContractorCharges</t>
  </si>
  <si>
    <t>ird_tc:AdministrativeExpensesDepreciationIP</t>
  </si>
  <si>
    <t>ird_tc:AdministrativeExpensesEmploymentCosts</t>
  </si>
  <si>
    <t>ird_tc:AdministrativeExpensesEntertainment</t>
  </si>
  <si>
    <t>ird_tc:AdministrativeExpensesHandlingFees</t>
  </si>
  <si>
    <t>ird_tc:AdministrativeExpensesIncentivePlansAndShareSchemes</t>
  </si>
  <si>
    <t>ird_tc:AdministrativeExpensesInstallationCosts</t>
  </si>
  <si>
    <t>ird_tc:AdministrativeExpensesRecruitmentFeesAdvertising</t>
  </si>
  <si>
    <t>ird_tc:AdministrativeExpensesInsurance</t>
  </si>
  <si>
    <t>ird_tc:AdministrativeExpensesLeasingCharges</t>
  </si>
  <si>
    <t>ird_tc:AdministrativeExpensesStaffPartnersSalary</t>
  </si>
  <si>
    <t>ird_tc:AdministrativeExpensesManagementFees</t>
  </si>
  <si>
    <t>ird_tc:AdministrativeExpensesMarketingAndPromotionFees</t>
  </si>
  <si>
    <t>ird_tc:AdministrativeExpensesMedicalFees</t>
  </si>
  <si>
    <t>ird_tc:AdministrativeExpensesMiscellaneousIncome</t>
  </si>
  <si>
    <t>ird_tc:AdministrativeExpensesMotorVehicleExpenses</t>
  </si>
  <si>
    <t>ird_tc:AdministrativeExpensesPayrollProcessingServicesFee</t>
  </si>
  <si>
    <t>ird_tc:AdministrativeExpensesPenaltyAndFines</t>
  </si>
  <si>
    <t>ird_tc:AdministrativeExpensesPrintingAndStationery</t>
  </si>
  <si>
    <t>ird_tc:AdministrativeExpensesPrivateExpenses</t>
  </si>
  <si>
    <t>ird_tc:AdministrativeExpensesPropertyCosts</t>
  </si>
  <si>
    <t>ird_tc:AdministrativeExpensesProvisions</t>
  </si>
  <si>
    <t>ird_tc:AdministrativeExpensesReferralFee</t>
  </si>
  <si>
    <t>ird_tc:AdministrativeExpensesRentRatesHeatAndLight</t>
  </si>
  <si>
    <t>ird_tc:AdministrativeExpensesReplacementOfLooseTools</t>
  </si>
  <si>
    <t>ird_tc:AdministrativeExpensesRestoration</t>
  </si>
  <si>
    <t>ird_tc:AdministrativeExpensesReversalOfOverAccruedAdministrativeExpenses</t>
  </si>
  <si>
    <t>ird_tc:AdministrativeExpensesTypeAResearchAndDevelopment</t>
  </si>
  <si>
    <t>ird_tc:AdministrativeExpensesTypeBResearchAndDevelopment</t>
  </si>
  <si>
    <t>ird_tc:AdministrativeExpensesOtherResearchAndDevelopment</t>
  </si>
  <si>
    <t>ird_tc:AdministrativeExpensesSamples</t>
  </si>
  <si>
    <t>ird_tc:AdministrativeExpensesServiceCharges</t>
  </si>
  <si>
    <t>ird_tc:AdministrativeExpensesReorganisationCosts</t>
  </si>
  <si>
    <t>ird_tc:AdministrativeExpensesRepairsAndMaintenance</t>
  </si>
  <si>
    <t>ird_tc:AdministrativeExpensesRepairsAndRenewals</t>
  </si>
  <si>
    <t>ird_tc:AdministrativeExpensesStaffBenefits</t>
  </si>
  <si>
    <t>ird_tc:AdministrativeExpensesStaffCost</t>
  </si>
  <si>
    <t>ird_tc:AdministrativeExpensesStaffMPF</t>
  </si>
  <si>
    <t>ird_tc:AdministrativeExpensesStaffPension</t>
  </si>
  <si>
    <t>ird_tc:AdministrativeExpensesStaffWelfare</t>
  </si>
  <si>
    <t>ird_tc:AdministrativeExpensesStationery</t>
  </si>
  <si>
    <t>ird_tc:AdministrativeExpensesStockExchangeAndListingCosts</t>
  </si>
  <si>
    <t>ird_tc:AdministrativeExpensesStorage</t>
  </si>
  <si>
    <t>ird_tc:AdministrativeExpensesTechnicalEducation</t>
  </si>
  <si>
    <t>ird_tc:AdministrativeExpensesTelecommunications</t>
  </si>
  <si>
    <t>ird_tc:AdministrativeExpensesTrademarkRegistration</t>
  </si>
  <si>
    <t>ird_tc:AdministrativeExpensesTrainingCosts</t>
  </si>
  <si>
    <t>ird_tc:AdministrativeExpensesValuationFee</t>
  </si>
  <si>
    <t>ird_tc:BadDebtWriteBackGeneral</t>
  </si>
  <si>
    <t>ird_tc:BadDebtWriteBackSpecific</t>
  </si>
  <si>
    <t>ird_tc:ProvisionGeneralBadDebt</t>
  </si>
  <si>
    <t>ird_tc:ProvisionGeneralStockObsolescence</t>
  </si>
  <si>
    <t>ird_tc:ProvisionSpecificBadDebt</t>
  </si>
  <si>
    <t>ird_tc:ProvisionSpecificStockObsolescence</t>
  </si>
  <si>
    <t>ird_tc:ShareBasedPaymentCashSettled</t>
  </si>
  <si>
    <t>ird_tc:ShareBasedPaymentEquitySettled</t>
  </si>
  <si>
    <t>ird_tc:ShareBasedPaymentEquitySettledGroupCoNoRecharge</t>
  </si>
  <si>
    <t>ird_tc:ShareBasedPaymentEquitySettledGroupCoRecharge</t>
  </si>
  <si>
    <t>ird_tc:StockObsolescenceBalanceBroughtForward</t>
  </si>
  <si>
    <t>ird_tc:StockObsolescenceBalanceCarriedForward</t>
  </si>
  <si>
    <t>ird_tc:StockObsolescenceWriteBack</t>
  </si>
  <si>
    <t>ird_tc:StockObsolescenceWrittenOff</t>
  </si>
  <si>
    <t>ird_tc:FinanceIncomeCostAbstract</t>
  </si>
  <si>
    <t>ird_tc:InterestIncomeLocalBankDepositUnpledged</t>
  </si>
  <si>
    <t>ird_tc:InterestIncomeLocalBankDepositPledged</t>
  </si>
  <si>
    <t>ird_tc:InterestIncomeOverseasBankDeposit</t>
  </si>
  <si>
    <t>ird_tc:InterestIncomeRelatedParty</t>
  </si>
  <si>
    <t>ird_tc:InterestIncomeFromIntra-groupFinancingBusiness</t>
  </si>
  <si>
    <t>ird_tc:InterestIncomeGainProfitIntra-groupFinancingBusiness</t>
  </si>
  <si>
    <t>ird_tc:InterestIncomeGainProfitLACBankingEntity</t>
  </si>
  <si>
    <t>ird_tc:GainProfitCertificateOfDepositBillOfExchangeRegulatoryCapitalSecurity</t>
  </si>
  <si>
    <t>ird_tc:FinancingCostsAndIncomeDisallowedAmount</t>
  </si>
  <si>
    <t>ird_tc:InterestExpensesFinancialInstitutionpaid</t>
  </si>
  <si>
    <t>ird_tc:InterestExpensesNonFinancialInstitution</t>
  </si>
  <si>
    <t>ird_tc:InterestExpensesPublicUtility</t>
  </si>
  <si>
    <t>ird_tc:InterestExpensesPurchaseOfAssets</t>
  </si>
  <si>
    <t>ird_tc:InterestExpensesListedDebenturesOrMarketedOrAuthorizedInstruments</t>
  </si>
  <si>
    <t>ird_tc:InterestExpensesSecuredLoanTest</t>
  </si>
  <si>
    <t>ird_tc:InterestExpensesFlowBackTest</t>
  </si>
  <si>
    <t>ird_tc:InterestExpensesCapitalLoanByPartnerSpouseofPartner</t>
  </si>
  <si>
    <t>ird_tc:AnnualReviewFee</t>
  </si>
  <si>
    <t>ird_tc:AdvanceRuling</t>
  </si>
  <si>
    <t>ird_tc:AircraftAssessableProfits_NonHK</t>
  </si>
  <si>
    <t>ird_tc:AircraftLeasingAbstract</t>
  </si>
  <si>
    <t>ird_tc:AdministrativeExpensesDepreciationForPropertyAndEquipment</t>
  </si>
  <si>
    <t>ird_tc:AircraftRelevantSum_HK</t>
  </si>
  <si>
    <t>ird_tc:AdministrativeExpensesDepreciationForInvestmentProperties</t>
  </si>
  <si>
    <t>ird_tc:AdministrativeExpensesDepreciationForOtherAssets</t>
  </si>
  <si>
    <t>ird_tc:AircraftRelevantSum_NonHK</t>
  </si>
  <si>
    <t>ird_tc:AircraftTotalaircraftIncome_HK</t>
  </si>
  <si>
    <t>ird_tc:AircraftTotalaircraftIncome_NonHK</t>
  </si>
  <si>
    <t>ird_tc:AircraftTotalaircraftProfit_HK</t>
  </si>
  <si>
    <t>ird_tc:AircraftTotalaircraftProfit_NonHK</t>
  </si>
  <si>
    <t>ird_tc:Amalgamation</t>
  </si>
  <si>
    <t>ird_tc:AmountOfTaxReduction</t>
  </si>
  <si>
    <t>ird_tc:AuditAdverseOpinionDisclaimer</t>
  </si>
  <si>
    <t>ird_tc:AuditRequirement</t>
  </si>
  <si>
    <t>ird_tc:BIR52ProprietorPartnerAllocationOfAPAPL</t>
  </si>
  <si>
    <t>ird_tc:BIR52ProprietorPartnerDateEntered</t>
  </si>
  <si>
    <t>ird_tc:BIR52ProprietorPartnerDateLeft</t>
  </si>
  <si>
    <t>ird_tc:BIR52ProprietorPartnerEmoluments</t>
  </si>
  <si>
    <t>ird_tc:BIR52ProprietorPartnerEmolumentsAdjustment</t>
  </si>
  <si>
    <t>ird_tc:BIR52ProprietorPartnerFullName</t>
  </si>
  <si>
    <t>ird_tc:BIR52ProprietorPartnerMPF</t>
  </si>
  <si>
    <t>ird_tc:BIR52ProprietorPartnerPersonalAssessment</t>
  </si>
  <si>
    <t>ird_tc:BIR52ProprietorPartnerProfitLossSharingRatio</t>
  </si>
  <si>
    <t>ird_tc:BIR52ProprietorPartnerResidentialAddress</t>
  </si>
  <si>
    <t>ird_tc:BIR52PurchaseCBAIBA</t>
  </si>
  <si>
    <t>ird_tc:BusinessCessationDate</t>
  </si>
  <si>
    <t>ird_tc:BusinessCessationTransferee</t>
  </si>
  <si>
    <t>ird_tc:BusinessCessationTransfereeBusinessNature</t>
  </si>
  <si>
    <t>ird_tc:BusinessCessationTransferred</t>
  </si>
  <si>
    <t>ird_tc:BusinessCessationTransferredAssetsAssociated</t>
  </si>
  <si>
    <t>ird_tc:BusinessCommencementDate</t>
  </si>
  <si>
    <t>ird_tc:CommercialBuidingAllowanceAbstract</t>
  </si>
  <si>
    <t>ird_tc:ConcessionaryTaxRateSpecialBusiness</t>
  </si>
  <si>
    <t>ird_tc:ConcessionaryTaxRateTermDebtInstrument</t>
  </si>
  <si>
    <t>ird_tc:ContractWork_AmountDueFromCustomer</t>
  </si>
  <si>
    <t>ird_tc:ContractWork_AmountDueToCustomer</t>
  </si>
  <si>
    <t>ird_tc:ContractWork_RetentionPayables</t>
  </si>
  <si>
    <t>ird_tc:ContractWork_RetentionReceivables</t>
  </si>
  <si>
    <t>ird_tc:CorrespondentBankCharges</t>
  </si>
  <si>
    <t>ird_tc:CreditRatingExpense</t>
  </si>
  <si>
    <t>ird_tc:DebtTreatmentABSOriginatorBondIssuer</t>
  </si>
  <si>
    <t>ird_tc:DeductionRegulatoryCapitalSecurityDistribution</t>
  </si>
  <si>
    <t>ird_tc:DeemedAssessableProfitsNonResident</t>
  </si>
  <si>
    <t>ird_tc:DepreciationAllowancesAbstract</t>
  </si>
  <si>
    <t>ird_tc:DepreciationAllowancesCBAClosedCost</t>
  </si>
  <si>
    <t>ird_tc:DepreciationAllowancesCBADisposal</t>
  </si>
  <si>
    <t>ird_tc:DepreciationAllowancesCBAOpenCost</t>
  </si>
  <si>
    <t>ird_tc:DepreciationAllowancesCBAResidual</t>
  </si>
  <si>
    <t>ird_tc:DepreciationAllowancesCBAWRVBroughtForward</t>
  </si>
  <si>
    <t>ird_tc:DepreciationAllowancesCBAWRVCarriedForward</t>
  </si>
  <si>
    <t>ird_tc:DepreciationAllowancesCBAYearOfAcquisition</t>
  </si>
  <si>
    <t>ird_tc:DepreciationAllowancesCBAYearOfFirstUse</t>
  </si>
  <si>
    <t>ird_tc:DepreciationAllowancesContractProcessing</t>
  </si>
  <si>
    <t>ird_tc:DepreciationAllowancesIBAAddition</t>
  </si>
  <si>
    <t>ird_tc:DepreciationAllowancesIBACloseCost</t>
  </si>
  <si>
    <t>ird_tc:DepreciationAllowancesIBADisposal</t>
  </si>
  <si>
    <t>ird_tc:DepreciationAllowancesIBAOpenCost</t>
  </si>
  <si>
    <t>ird_tc:DepreciationAllowancesIBAResidual</t>
  </si>
  <si>
    <t>ird_tc:DepreciationAllowancesIBAWDVBroughtForward</t>
  </si>
  <si>
    <t>ird_tc:DepreciationAllowancesIBAWDVCarriedForward</t>
  </si>
  <si>
    <t>ird_tc:DepreciationAllowancesIBAYearOfAcquisition</t>
  </si>
  <si>
    <t>ird_tc:DepreciationAllowancesIBAYearOfFirstUse</t>
  </si>
  <si>
    <t>ird_tc:DepreciationAllowancesImportProcessing</t>
  </si>
  <si>
    <t>ird_tc:DepreciationAllowancesNonRanking</t>
  </si>
  <si>
    <t>ird_tc:DisposalAdjustment</t>
  </si>
  <si>
    <t>ird_tc:EnvironmentalFriendlyVehicles</t>
  </si>
  <si>
    <t>ird_tc:EnvironmentalProtectionMachinery</t>
  </si>
  <si>
    <t>ird_tc:ExpectedCreditExchangeDifference</t>
  </si>
  <si>
    <t>ird_tc:ExpectedCreditLossAdjustment</t>
  </si>
  <si>
    <t>ird_tc:ExpectedCreditLossBroughtForward</t>
  </si>
  <si>
    <t>ird_tc:ExpectedCreditLossCarriedForward</t>
  </si>
  <si>
    <t>ird_tc:ExpectedCreditLossChargeDuringTheYear</t>
  </si>
  <si>
    <t>ird_tc:ExpectedCreditLossReversal</t>
  </si>
  <si>
    <t>ird_tc:ExpensedFixedAsset</t>
  </si>
  <si>
    <t>ird_tc:FIExpensesBrokerageExpenses</t>
  </si>
  <si>
    <t>ird_tc:FIExpensesCustodian</t>
  </si>
  <si>
    <t>ird_tc:FinalTaxPayableRepayable</t>
  </si>
  <si>
    <t>ird_tc:FIExpensesProfessionalFeeAccountingAdvisoryService</t>
  </si>
  <si>
    <t>ird_tc:FIExpensesProfessionalFeeCompliance</t>
  </si>
  <si>
    <t>ird_tc:FIExpensesProfessionalFeeLegalDocumentsForBankingBusiness</t>
  </si>
  <si>
    <t>ird_tc:FIExpensesProfessionalFeeTradingOfStructuredproducts</t>
  </si>
  <si>
    <t>ird_tc:FIGainLossFAAtFVTPL</t>
  </si>
  <si>
    <t>ird_tc:FIHedgingGainLoss</t>
  </si>
  <si>
    <t>ird_tc:FIIncomeDisposalGainLossAmortizedCost</t>
  </si>
  <si>
    <t>ird_tc:FIIncomeDisposalGainLossFVTOCI</t>
  </si>
  <si>
    <t>ird_tc:FIIncomeFeeCommissionBills</t>
  </si>
  <si>
    <t>ird_tc:FIIncomeFeeCommissionLoansAdvances</t>
  </si>
  <si>
    <t>ird_tc:FIIncomeFeeCommissionOthers</t>
  </si>
  <si>
    <t>ird_tc:FIIncomeFeeCommissionPaymentServices</t>
  </si>
  <si>
    <t>ird_tc:FIIncomeFeeCommissionTreasuryProducts</t>
  </si>
  <si>
    <t>ird_tc:FIIncomeTradingDerivativesFXProducts</t>
  </si>
  <si>
    <t>ird_tc:FinancialInstitutionAbstract</t>
  </si>
  <si>
    <t>ird_tc:FixedAssetWrittenOffTotal</t>
  </si>
  <si>
    <t>ird_tc:ForeignTaxCreditClaimedAbstract</t>
  </si>
  <si>
    <t>ird_tc:ForeignTaxCreditClaimedExchangeRate</t>
  </si>
  <si>
    <t>ird_tc:ForeignTaxCreditClaimedInForeignCurrencyName</t>
  </si>
  <si>
    <t>ird_tc:ForeignTaxCreditClaimedInForeignCurrency</t>
  </si>
  <si>
    <t>ird_tc:HirePurchaseAbstract</t>
  </si>
  <si>
    <t>ird_tc:HirePurchaseAddition</t>
  </si>
  <si>
    <t>ird_tc:HirePurchaseAnnualAllowance</t>
  </si>
  <si>
    <t>ird_tc:TotalTaxPayableRepayable</t>
  </si>
  <si>
    <t>ird_tc:AssessableProfitsChargedAtFirstTierRate</t>
  </si>
  <si>
    <t>ird_tc:ProvisionalTaxAlreadyPaid</t>
  </si>
  <si>
    <t>ird_tc:AssessableProfitsChargedAtSecondTierRate</t>
  </si>
  <si>
    <t>ird_tc:HirePurchaseCapitalRepaymentAccumulated</t>
  </si>
  <si>
    <t>ird_tc:HirePurchaseCapitalRepaymentCurrent</t>
  </si>
  <si>
    <t>ird_tc:HirePurchaseClosingBalance</t>
  </si>
  <si>
    <t>ird_tc:HirePurchaseDisposal</t>
  </si>
  <si>
    <t>ird_tc:ProvisionalTaxCharged</t>
  </si>
  <si>
    <t>ird_tc:HirePurchaseInitialAllowance</t>
  </si>
  <si>
    <t>ird_tc:HirePurchaseOpeningBalance</t>
  </si>
  <si>
    <t>ird_tc:HirePurchaseRate</t>
  </si>
  <si>
    <t>ird_tc:HirePurchaseResidual</t>
  </si>
  <si>
    <t>ird_tc:HirePurchaseWDVBroughtForward</t>
  </si>
  <si>
    <t>ird_tc:HirePurchaseWDVCarriedForward</t>
  </si>
  <si>
    <t>ird_tc:IndustrialBuildingAllowanceAbstract</t>
  </si>
  <si>
    <t>ird_tc:InsuranceAbstract</t>
  </si>
  <si>
    <t>ird_tc:InsuranceLifeInsuranceCorporations_Allowances</t>
  </si>
  <si>
    <t>ird_tc:InsuranceLifeInsuranceCorporations_CapitalReceiptOrTransferFromReserveCreditedToFund</t>
  </si>
  <si>
    <t>ird_tc:InsuranceLifeInsuranceCorporations_DealingDifferenceAndOperationalLosses</t>
  </si>
  <si>
    <t>ird_tc:InsuranceLifeInsuranceCorporations_DisbursementAgainstLifeInsuranceFund</t>
  </si>
  <si>
    <t>ird_tc:InsuranceLifeInsuranceCorporations_OutgoingAgainstLifeInsuranceFund</t>
  </si>
  <si>
    <t>ird_tc:InsuranceLifeInsuranceCorporations_OutgoingAgainstLifeInsuranceFund_Not</t>
  </si>
  <si>
    <t>ird_tc:InsuranceLifeInsuranceCorporations_PolicyAndContractClaim</t>
  </si>
  <si>
    <t>ird_tc:InsuranceLifeInsuranceCorporations_PremiumsHK</t>
  </si>
  <si>
    <t>ird_tc:InsuranceLifeInsuranceCorporations_RegulatorySupportFee</t>
  </si>
  <si>
    <t>ird_tc:InsuranceMutualInsuranceCorporations_AgencyExpensesHK</t>
  </si>
  <si>
    <t>ird_tc:InsuranceMutualInsuranceCorporations_Allowances</t>
  </si>
  <si>
    <t>ird_tc:InsuranceMutualInsuranceCorporations_DealingDifferenceAndOperationalLosses</t>
  </si>
  <si>
    <t>ird_tc:InsuranceMutualInsuranceCorporations_ExpensesDeductionHeadOffice</t>
  </si>
  <si>
    <t>ird_tc:InsuranceMutualInsuranceCorporations_GrossPremiums</t>
  </si>
  <si>
    <t>ird_tc:InsuranceMutualInsuranceCorporations_GrossPremiumsReinsurance</t>
  </si>
  <si>
    <t>ird_tc:InsuranceMutualInsuranceCorporations_GrossPremiumsReturned</t>
  </si>
  <si>
    <t>ird_tc:InsuranceMutualInsuranceCorporations_HotlineServiceFee</t>
  </si>
  <si>
    <t>ird_tc:InsuranceMutualInsuranceCorporations_InterestOrIncomeFromHK</t>
  </si>
  <si>
    <t>ird_tc:InsuranceMutualInsuranceCorporations_PolicyAndContractClaim</t>
  </si>
  <si>
    <t>ird_tc:InsuranceMutualInsuranceCorporations_RegulatorySupportFee</t>
  </si>
  <si>
    <t>ird_tc:InsuranceNonLifeInsuranceCorporations_AgencyExpensesHK</t>
  </si>
  <si>
    <t>ird_tc:InsuranceNonLifeInsuranceCorporations_Allowances</t>
  </si>
  <si>
    <t>ird_tc:InsuranceNonLifeInsuranceCorporations_DealingDifferenceAndOperationalLosses</t>
  </si>
  <si>
    <t>ird_tc:InsuranceNonLifeInsuranceCorporations_ExpensesDeductionHeadOffice</t>
  </si>
  <si>
    <t>ird_tc:InsuranceNonLifeInsuranceCorporations_GrossPremiums</t>
  </si>
  <si>
    <t>ird_tc:InsuranceNonLifeInsuranceCorporations_GrossPremiumsReinsurance</t>
  </si>
  <si>
    <t>ird_tc:InsuranceNonLifeInsuranceCorporations_GrossPremiumsReturned</t>
  </si>
  <si>
    <t>ird_tc:InsuranceNonLifeInsuranceCorporations_HotlineServiceFee</t>
  </si>
  <si>
    <t>ird_tc:InsuranceNonLifeInsuranceCorporations_InterestOrIncomeFromHK</t>
  </si>
  <si>
    <t>ird_tc:InsuranceNonLifeInsuranceCorporations_PolicyAndContractClaim</t>
  </si>
  <si>
    <t>ird_tc:InsuranceNonLifeInsuranceCorporations_RegulatorySupportFee</t>
  </si>
  <si>
    <t>ird_tc:IntellectualPropertyRights</t>
  </si>
  <si>
    <t>ird_tc:InterestExpenseExchangeFundBills</t>
  </si>
  <si>
    <t>ird_tc:InterestExpensesLACBankingEntity</t>
  </si>
  <si>
    <t>ird_tc:InterestExpensesRelatedParty</t>
  </si>
  <si>
    <t>ird_tc:InterestIncomeExchangeFundBills</t>
  </si>
  <si>
    <t>ird_tc:IssuedShareCapital</t>
  </si>
  <si>
    <t>ird_tc:LifeInsuranceCorporationsAbstract</t>
  </si>
  <si>
    <t>ird_tc:MutualInsuranceCorporationsAbstract</t>
  </si>
  <si>
    <t>ird_tc:NonLifeInsuranceCorporationsAbstract</t>
  </si>
  <si>
    <t>ird_tc:NonResidentRoyaltyPaymentS15</t>
  </si>
  <si>
    <t>ird_tc:OffshoreAgencyFeeIncome</t>
  </si>
  <si>
    <t>ird_tc:OffshoreCommissionIncome</t>
  </si>
  <si>
    <t>ird_tc:OffshoreManagementFeeIncome</t>
  </si>
  <si>
    <t>ird_tc:OnshoreTaxableIncomeAbstract</t>
  </si>
  <si>
    <t>ird_tc:OtherIncomeCommunityInvestmentTaxReliefWithdrawn</t>
  </si>
  <si>
    <t>ird_tc:OtherIncomeConsultancyFees</t>
  </si>
  <si>
    <t>ird_tc:OtherIncomeContributionsToExpenses</t>
  </si>
  <si>
    <t>ird_tc:OtherIncomeDeemedInterestOnLoan</t>
  </si>
  <si>
    <t>ird_tc:OtherIncomeDirectorsFees</t>
  </si>
  <si>
    <t>ird_tc:OtherIncomeFacilityFees</t>
  </si>
  <si>
    <t>ird_tc:OtherIncomeGuaranteeCommission</t>
  </si>
  <si>
    <t>ird_tc:OtherIncomeIncomeFromSpecialLeasing</t>
  </si>
  <si>
    <t>ird_tc:OtherIncomeInvestmentReliefWithdrawnThisPeriod</t>
  </si>
  <si>
    <t>ird_tc:OverseasTax</t>
  </si>
  <si>
    <t>ird_tc:OverseasWithholdingTax</t>
  </si>
  <si>
    <t>ird_tc:ProvisionForObsoleteStockAbstract</t>
  </si>
  <si>
    <t>ird_tc:RiskAdvisoryServiceFee</t>
  </si>
  <si>
    <t>ird_tc:RoyaltyExpensesAbstract</t>
  </si>
  <si>
    <t>ird_tc:ShareholderChange</t>
  </si>
  <si>
    <t>ird_tc:ShareLossesAssociates</t>
  </si>
  <si>
    <t>ird_tc:ShareLossesJointVentures</t>
  </si>
  <si>
    <t>ird_tc:ShareProfitsAssociates</t>
  </si>
  <si>
    <t>ird_tc:ShareProfitsJointVentures</t>
  </si>
  <si>
    <t>ird_tc:ShareProfitsOrLossesAbstract</t>
  </si>
  <si>
    <t>ird_tc:ShippingAbstract</t>
  </si>
  <si>
    <t>ird_tc:ShippingExemptSum</t>
  </si>
  <si>
    <t>ird_tc:ShippingRelevantSum</t>
  </si>
  <si>
    <t>ird_tc:ShippingTotalShippingIncome</t>
  </si>
  <si>
    <t>ird_tc:ShippingTotalShippingProfit</t>
  </si>
  <si>
    <t>ird_tc:SpecialIntellectualPropertyRights</t>
  </si>
  <si>
    <t>ird_tc:StampDutyOthers</t>
  </si>
  <si>
    <t>ird_tc:StampDutyPropertyTransaction</t>
  </si>
  <si>
    <t>ird_tc:StampDutyTransferOfShares</t>
  </si>
  <si>
    <t>ird_tc:TaxableIncomeAgencyFee</t>
  </si>
  <si>
    <t>ird_tc:TaxableIncomeBroadbandServiceIncome</t>
  </si>
  <si>
    <t>ird_tc:TaxableIncomeCommission</t>
  </si>
  <si>
    <t>ird_tc:TaxableIncomeManagementFee</t>
  </si>
  <si>
    <t>ird_tc:TaxRateForFirstTier</t>
  </si>
  <si>
    <t>ird_tc:TaxRateForSecondTier</t>
  </si>
  <si>
    <t>ird_tc:TaxReliefDTA</t>
  </si>
  <si>
    <t>ird_tc:AdministrativeExpensesAnnualListingFee</t>
  </si>
  <si>
    <t>ird_tc:NonDeductiblePenaltyAndFines</t>
  </si>
  <si>
    <t>ird_tc:TurnoverNotTaxable</t>
  </si>
  <si>
    <t>ird_tc:OtherIncomeNotTaxable</t>
  </si>
  <si>
    <t>ird_tc:NonDeductibleReorganisationCosts</t>
  </si>
  <si>
    <t>ird_tc:AdministrativeExpensesAmortisationOfIntangibleAssets</t>
  </si>
  <si>
    <t>ird_tc:NonDeductibleIntercompanyLoanInterestExpenses</t>
  </si>
  <si>
    <t>ird_tc:ExpenditureOrLossOfACapitalNatureOtherThanMachineryOrPlantDecorationFurnitureAndOtherFixedAssets</t>
  </si>
  <si>
    <t>ird_tc:NonDeductibleInterestExpensesOnBankLoan</t>
  </si>
  <si>
    <t>ird_tc:ItemsToBeDeductededFromTheNetProfitsOrAddedToTheLossAbstract</t>
  </si>
  <si>
    <t>ird_tc:NonDeductibleLegalAndProfessionalFees</t>
  </si>
  <si>
    <t>ird_tc:ImpairmentLossOnStocks</t>
  </si>
  <si>
    <t>ird_tc:GeneralProvisionForObsoleteStock</t>
  </si>
  <si>
    <t>ird_tc:ImpairmentLossOnLongTermInvestments</t>
  </si>
  <si>
    <t>ird_tc:NonCapitalisedAssets</t>
  </si>
  <si>
    <t>ird_tc:NonDeductibleOverseasWithholdingTax</t>
  </si>
  <si>
    <t>ird_tc:ExpensesPaidOnBehalfOfRelatedEntitiesWithoutRecharge</t>
  </si>
  <si>
    <t>ird_tc:EquitySettledShareBasedPaymentSharesIssuedByGroupCompanyWithoutRecharge</t>
  </si>
  <si>
    <t>ird_tc:EquitySettledShareBasedPayment</t>
  </si>
  <si>
    <t>ird_tc:OnshoreDividendIncome</t>
  </si>
  <si>
    <t>ird_tc:OffshoreDividendIncome</t>
  </si>
  <si>
    <t>ird_tc:TotalAdministrativeExpensesAbstract</t>
  </si>
  <si>
    <t>ird_tc:ItemsToBeAddedToTheNetProfitsOrDeductedFromTheLossAbstract</t>
  </si>
  <si>
    <t>ird_tc:ExpensesNotIncurredInTheProductionOfAssessableProfits</t>
  </si>
  <si>
    <t>ird_tc:AmortisationOfIntangibleAssets</t>
  </si>
  <si>
    <t>ird_tc:DetailedInformationLineItems</t>
  </si>
  <si>
    <t>ird_tc:AdministrativeExpensesAccountingServicesFee</t>
  </si>
  <si>
    <t>ird_tc:AdministrativeExpensesAmortizationOfIntangibleAssets</t>
  </si>
  <si>
    <t>ird_tc:TradePayables</t>
  </si>
  <si>
    <t>ird_tc:TradeReceivables</t>
  </si>
  <si>
    <t>ird_tc:TransactionWithNonResident</t>
  </si>
  <si>
    <t>ird_tc:TransferPricingAdjustment</t>
  </si>
  <si>
    <t>ird_tc:GainLossOnDisposalOfFixedAssets</t>
  </si>
  <si>
    <t>ird_tc:ExemptDividendIncome</t>
  </si>
  <si>
    <t>ird_tc:OtherTaxAdjustmentsAbstract</t>
  </si>
  <si>
    <t>ird_tc:NonTradingForeignExchangeGainsOrLosses</t>
  </si>
  <si>
    <t>ird_tc:ShareOfProfitsLossOfInvestmentsInAssociateSOrJointVentureS</t>
  </si>
  <si>
    <t>ird_tc:GainLossOnDisposalOfLandedProperties</t>
  </si>
  <si>
    <t>ird_tc:BusinessCessationProprietorDeathDate</t>
  </si>
  <si>
    <t>ird_tc:AdministrativeExpensesNondeductibleExpenses</t>
  </si>
  <si>
    <t>ird_tc:GainLossOfCapitalNatureOtherThanDisposalOfPropertiesAndSecurities</t>
  </si>
  <si>
    <t>ird_tc:EligibleCarriedInterestSchedule16D</t>
  </si>
  <si>
    <t>ird_tc:BusinessCessationDeathOfProprietor</t>
  </si>
  <si>
    <t>ird_tc:FullNameDomain</t>
  </si>
  <si>
    <t>ird_tc:FairValueGainLossOnFinancialAssetsAtFairValueThroughProfitOrLoss</t>
  </si>
  <si>
    <t>ird_tc:OtherOffshoreIncomeExpenses</t>
  </si>
  <si>
    <t>ird_tc:PersonalParticularsProprietorOrPartnersTable</t>
  </si>
  <si>
    <t>ird_tc:PartnersDimension</t>
  </si>
  <si>
    <t>xbrli:monetaryItemType</t>
  </si>
  <si>
    <t>xbrli:item</t>
  </si>
  <si>
    <t>credit</t>
  </si>
  <si>
    <t>xbrli:stringItemType</t>
  </si>
  <si>
    <t>abstract=true</t>
  </si>
  <si>
    <t>sci_tc_2019-12-09:trueOrFalseItemType</t>
  </si>
  <si>
    <t>sci_tc_2019-12-09:companyTypeItemType</t>
  </si>
  <si>
    <t>xbrli:decimalItemType</t>
  </si>
  <si>
    <t>debit</t>
  </si>
  <si>
    <t>abstract=false</t>
  </si>
  <si>
    <t>xbrli:dateItemType</t>
  </si>
  <si>
    <t>num:percentItemType</t>
  </si>
  <si>
    <t>sci_tc_2019-12-09:PreferredLanguageForFutureCorrespondenceItemType</t>
  </si>
  <si>
    <t>sci_tc_2019-12-09:nonEmptyString</t>
  </si>
  <si>
    <t>xbrldt:hypercubeItem</t>
  </si>
  <si>
    <t>xbrldt:dimensionItem</t>
  </si>
  <si>
    <t>duration</t>
  </si>
  <si>
    <t>instant</t>
  </si>
  <si>
    <t>ird_tc:DepreciationAllowancesPrescribedMachineryOrPlant</t>
    <phoneticPr fontId="1" type="noConversion"/>
  </si>
  <si>
    <t>F | False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</si>
</sst>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 _ * #,##0_ ;_ * \(#,##0\)_ ;_ * &quot;-&quot;_ ;_ @_ \ "/>
  </numFmts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FF"/>
      <name val="EY Interstate Light"/>
    </font>
    <font>
      <u/>
      <sz val="11"/>
      <color rgb="FF0000FF"/>
      <name val="EY Interstate Bold"/>
    </font>
    <font>
      <sz val="11"/>
      <color theme="1"/>
      <name val="EY Interstate Light"/>
    </font>
    <font>
      <sz val="11"/>
      <color rgb="FF0000FF"/>
      <name val="EY Interstate Bold"/>
    </font>
    <font>
      <sz val="11"/>
      <color rgb="FFFF0000"/>
      <name val="EY Interstate Light"/>
    </font>
    <font>
      <sz val="9"/>
      <name val="等线"/>
      <family val="3"/>
      <charset val="136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 applyFill="0" applyBorder="0">
      <alignment horizontal="left" vertical="center"/>
    </xf>
    <xf numFmtId="176" fontId="2" fillId="0" borderId="0" applyFill="0" applyBorder="0">
      <alignment horizontal="right" vertical="center"/>
    </xf>
    <xf numFmtId="0" fontId="8" fillId="0" borderId="0" applyFill="0" applyBorder="0">
      <alignment vertical="top"/>
    </xf>
    <xf numFmtId="0" fontId="11" fillId="0" borderId="0" applyNumberFormat="0" applyFill="0" applyBorder="0" applyAlignment="0" applyProtection="0">
      <alignment vertical="top"/>
    </xf>
    <xf numFmtId="0" fontId="10" fillId="0" borderId="0"/>
    <xf numFmtId="0" fontId="12" fillId="0" borderId="0"/>
  </cellStyleXfs>
  <cellXfs count="71">
    <xf numFmtId="0" fontId="0" fillId="0" borderId="0" xfId="0">
      <alignment vertical="center"/>
    </xf>
    <xf numFmtId="0" fontId="0" fillId="0" borderId="0" xfId="0" applyAlignment="1" applyProtection="1">
      <alignment horizontal="left" vertical="center" wrapText="1"/>
      <protection locked="0"/>
    </xf>
    <xf numFmtId="176" fontId="0" fillId="0" borderId="0" xfId="0" applyNumberFormat="1" applyAlignment="1" applyProtection="1">
      <alignment horizontal="left" vertical="center" wrapText="1"/>
      <protection locked="0"/>
    </xf>
    <xf numFmtId="0" fontId="0" fillId="0" borderId="0" xfId="1" applyFo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76" fontId="0" fillId="0" borderId="0" xfId="0" applyNumberFormat="1" applyAlignment="1" applyProtection="1">
      <alignment horizontal="right" vertical="center" wrapText="1"/>
      <protection locked="0"/>
    </xf>
    <xf numFmtId="176" fontId="0" fillId="0" borderId="0" xfId="0" applyNumberFormat="1" applyAlignment="1">
      <alignment horizontal="right" vertical="center" wrapText="1"/>
    </xf>
    <xf numFmtId="0" fontId="0" fillId="0" borderId="0" xfId="0" applyAlignment="1" applyProtection="1">
      <alignment horizontal="left" vertical="center" wrapText="1" indent="2"/>
      <protection locked="0"/>
    </xf>
    <xf numFmtId="176" fontId="0" fillId="0" borderId="0" xfId="2" applyFont="1" applyBorder="1" applyAlignment="1" applyProtection="1">
      <alignment horizontal="right" vertical="center" wrapText="1"/>
      <protection locked="0"/>
    </xf>
    <xf numFmtId="176" fontId="0" fillId="0" borderId="0" xfId="1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left" vertical="top" wrapText="1"/>
      <protection locked="0"/>
    </xf>
    <xf numFmtId="176" fontId="0" fillId="0" borderId="0" xfId="0" applyNumberFormat="1" applyAlignment="1" applyProtection="1">
      <alignment horizontal="right" vertical="top" wrapText="1"/>
      <protection locked="0"/>
    </xf>
    <xf numFmtId="0" fontId="5" fillId="0" borderId="0" xfId="0" applyFont="1" applyAlignment="1">
      <alignment horizontal="left" vertical="center" wrapText="1"/>
    </xf>
    <xf numFmtId="0" fontId="0" fillId="0" borderId="0" xfId="0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 vertical="center" wrapText="1" indent="1"/>
      <protection locked="0"/>
    </xf>
    <xf numFmtId="0" fontId="0" fillId="0" borderId="0" xfId="0" applyAlignment="1" applyProtection="1">
      <alignment horizontal="center" vertical="center" wrapText="1" indent="1"/>
      <protection locked="0"/>
    </xf>
    <xf numFmtId="176" fontId="0" fillId="0" borderId="0" xfId="2" applyFont="1" applyAlignment="1" applyProtection="1">
      <alignment horizontal="right" vertical="center" wrapText="1"/>
      <protection locked="0"/>
    </xf>
    <xf numFmtId="10" fontId="0" fillId="0" borderId="0" xfId="0" applyNumberFormat="1" applyAlignment="1" applyProtection="1">
      <alignment horizontal="right" vertical="center" wrapText="1"/>
      <protection locked="0"/>
    </xf>
    <xf numFmtId="9" fontId="0" fillId="0" borderId="0" xfId="0" applyNumberFormat="1" applyAlignment="1" applyProtection="1">
      <alignment horizontal="right" vertical="center" wrapText="1"/>
      <protection locked="0"/>
    </xf>
    <xf numFmtId="9" fontId="0" fillId="0" borderId="0" xfId="0" applyNumberFormat="1" applyAlignment="1">
      <alignment horizontal="right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1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1" applyFont="1" applyAlignment="1" applyProtection="1">
      <alignment horizontal="center" vertical="center" wrapText="1"/>
      <protection locked="0"/>
    </xf>
    <xf numFmtId="176" fontId="0" fillId="0" borderId="0" xfId="0" applyNumberForma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0" fillId="0" borderId="0" xfId="1" applyFont="1" applyAlignment="1" applyProtection="1">
      <alignment horizontal="center" vertical="center"/>
      <protection locked="0"/>
    </xf>
    <xf numFmtId="0" fontId="0" fillId="0" borderId="0" xfId="1" applyFont="1" applyAlignment="1" applyProtection="1">
      <alignment horizontal="right" vertical="center"/>
      <protection locked="0"/>
    </xf>
    <xf numFmtId="0" fontId="5" fillId="0" borderId="0" xfId="1" applyFont="1" applyAlignment="1" applyProtection="1">
      <alignment horizontal="left" vertical="center" wrapText="1"/>
      <protection locked="0"/>
    </xf>
    <xf numFmtId="0" fontId="0" fillId="0" borderId="0" xfId="1" applyFont="1" applyAlignment="1" applyProtection="1">
      <alignment horizontal="left" vertical="top" wrapText="1"/>
      <protection locked="0"/>
    </xf>
    <xf numFmtId="0" fontId="0" fillId="0" borderId="0" xfId="1" applyFont="1" applyAlignment="1">
      <alignment horizontal="lef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 applyAlignment="1" applyProtection="1">
      <alignment horizontal="left" vertical="center" wrapText="1"/>
      <protection locked="0"/>
    </xf>
    <xf numFmtId="176" fontId="6" fillId="0" borderId="0" xfId="0" applyNumberFormat="1" applyFont="1" applyAlignment="1" applyProtection="1">
      <alignment horizontal="right" vertical="center" wrapText="1"/>
      <protection locked="0"/>
    </xf>
    <xf numFmtId="176" fontId="0" fillId="2" borderId="0" xfId="0" applyNumberFormat="1" applyFill="1" applyAlignment="1">
      <alignment horizontal="right" vertical="center" wrapText="1"/>
    </xf>
    <xf numFmtId="176" fontId="0" fillId="2" borderId="0" xfId="2" applyFont="1" applyFill="1" applyBorder="1" applyAlignment="1" applyProtection="1">
      <alignment horizontal="right" vertical="center" wrapText="1"/>
      <protection locked="0"/>
    </xf>
    <xf numFmtId="176" fontId="0" fillId="2" borderId="0" xfId="1" applyNumberFormat="1" applyFont="1" applyFill="1" applyBorder="1" applyAlignment="1" applyProtection="1">
      <alignment horizontal="left" vertical="center" wrapText="1"/>
      <protection locked="0"/>
    </xf>
    <xf numFmtId="176" fontId="0" fillId="2" borderId="0" xfId="2" applyFont="1" applyFill="1" applyAlignment="1" applyProtection="1">
      <alignment horizontal="right" vertical="center" wrapText="1"/>
      <protection locked="0"/>
    </xf>
    <xf numFmtId="176" fontId="0" fillId="2" borderId="0" xfId="0" applyNumberFormat="1" applyFill="1" applyAlignment="1" applyProtection="1">
      <alignment horizontal="right" vertical="center" wrapText="1"/>
      <protection locked="0"/>
    </xf>
    <xf numFmtId="0" fontId="0" fillId="2" borderId="0" xfId="0" applyFill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 applyProtection="1">
      <alignment horizontal="left" vertical="center" wrapText="1" indent="2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8" fillId="3" borderId="1" xfId="3" applyFill="1" applyBorder="1">
      <alignment vertical="top"/>
    </xf>
    <xf numFmtId="0" fontId="8" fillId="3" borderId="1" xfId="3" applyFill="1" applyBorder="1" applyAlignment="1">
      <alignment vertical="top" wrapText="1"/>
    </xf>
    <xf numFmtId="0" fontId="8" fillId="3" borderId="0" xfId="3" applyFill="1">
      <alignment vertical="top"/>
    </xf>
    <xf numFmtId="0" fontId="8" fillId="0" borderId="0" xfId="3">
      <alignment vertical="top"/>
    </xf>
    <xf numFmtId="0" fontId="8" fillId="0" borderId="1" xfId="3" applyBorder="1">
      <alignment vertical="top"/>
    </xf>
    <xf numFmtId="0" fontId="8" fillId="4" borderId="1" xfId="3" applyFill="1" applyBorder="1">
      <alignment vertical="top"/>
    </xf>
    <xf numFmtId="0" fontId="8" fillId="0" borderId="1" xfId="3" applyBorder="1" applyAlignment="1">
      <alignment vertical="top" wrapText="1"/>
    </xf>
    <xf numFmtId="0" fontId="8" fillId="4" borderId="1" xfId="3" quotePrefix="1" applyFill="1" applyBorder="1">
      <alignment vertical="top"/>
    </xf>
    <xf numFmtId="0" fontId="8" fillId="0" borderId="0" xfId="3" applyAlignment="1">
      <alignment vertical="top" wrapText="1"/>
    </xf>
    <xf numFmtId="0" fontId="0" fillId="0" borderId="0" xfId="0" applyAlignment="1">
      <alignment vertical="center" wrapText="1"/>
    </xf>
    <xf numFmtId="0" fontId="11" fillId="0" borderId="0" xfId="4" applyNumberFormat="1">
      <alignment vertical="top"/>
    </xf>
    <xf numFmtId="14" fontId="8" fillId="0" borderId="0" xfId="3" applyNumberFormat="1">
      <alignment vertical="top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</cellXfs>
  <cellStyles count="7">
    <cellStyle name="Currency_Input" xfId="2" xr:uid="{00000000-0005-0000-0000-000000000000}"/>
    <cellStyle name="Normal 2" xfId="6" xr:uid="{2914A23F-692B-4DF1-90E8-3948D5DF025D}"/>
    <cellStyle name="Text_Final" xfId="1" xr:uid="{00000000-0005-0000-0000-000001000000}"/>
    <cellStyle name="常规" xfId="0" builtinId="0"/>
    <cellStyle name="常规 2" xfId="3" xr:uid="{4CB9CEA3-F270-466D-B19C-F2219008ECB3}"/>
    <cellStyle name="常规 3" xfId="5" xr:uid="{FBBC2983-87BC-4BC6-935D-6919C65F77D4}"/>
    <cellStyle name="超链接 2" xfId="4" xr:uid="{D03A6960-B109-408B-8FA3-D7EBA3F7EB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C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rd.gov.hk/" TargetMode="External"/><Relationship Id="rId1" Type="http://schemas.openxmlformats.org/officeDocument/2006/relationships/hyperlink" Target="http://www.ird.gov.hk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BE32-02F2-4CAA-BF44-3FDF777B9378}">
  <sheetPr>
    <tabColor rgb="FFFFFF00"/>
  </sheetPr>
  <dimension ref="A1:F3"/>
  <sheetViews>
    <sheetView workbookViewId="0">
      <selection activeCell="A3" sqref="A3"/>
    </sheetView>
  </sheetViews>
  <sheetFormatPr defaultColWidth="9.109375" defaultRowHeight="13.8"/>
  <cols>
    <col min="1" max="1" width="43.44140625" style="58" customWidth="1"/>
    <col min="2" max="2" width="23.33203125" style="58" customWidth="1"/>
    <col min="3" max="3" width="24.88671875" style="58" customWidth="1"/>
    <col min="4" max="4" width="16.109375" style="58" customWidth="1"/>
    <col min="5" max="5" width="14.6640625" style="58" customWidth="1"/>
    <col min="6" max="6" width="18.88671875" style="58" customWidth="1"/>
    <col min="7" max="16384" width="9.109375" style="58"/>
  </cols>
  <sheetData>
    <row r="1" spans="1:6">
      <c r="A1" s="57" t="s">
        <v>366</v>
      </c>
      <c r="B1" s="57" t="s">
        <v>367</v>
      </c>
      <c r="C1" s="57" t="s">
        <v>368</v>
      </c>
      <c r="D1" s="57" t="s">
        <v>369</v>
      </c>
      <c r="E1" s="57" t="s">
        <v>370</v>
      </c>
      <c r="F1" s="57" t="s">
        <v>371</v>
      </c>
    </row>
    <row r="2" spans="1:6">
      <c r="A2" s="58" t="s">
        <v>375</v>
      </c>
      <c r="B2" s="58" t="s">
        <v>331</v>
      </c>
      <c r="C2" s="65" t="s">
        <v>372</v>
      </c>
      <c r="D2" s="58" t="s">
        <v>373</v>
      </c>
      <c r="E2" s="66">
        <v>44287</v>
      </c>
      <c r="F2" s="66">
        <v>44651</v>
      </c>
    </row>
    <row r="3" spans="1:6">
      <c r="A3" s="58" t="s">
        <v>377</v>
      </c>
      <c r="B3" s="58" t="s">
        <v>331</v>
      </c>
      <c r="C3" s="65" t="s">
        <v>372</v>
      </c>
      <c r="D3" s="58" t="s">
        <v>374</v>
      </c>
      <c r="F3" s="66">
        <v>44651</v>
      </c>
    </row>
  </sheetData>
  <phoneticPr fontId="1" type="noConversion"/>
  <hyperlinks>
    <hyperlink ref="C2" r:id="rId1" xr:uid="{622246DF-662C-441D-8582-33F66271C670}"/>
    <hyperlink ref="C3" r:id="rId2" xr:uid="{030B1DED-63C5-4721-A149-210D703F2F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workbookViewId="0">
      <selection activeCell="F1" sqref="F1"/>
    </sheetView>
  </sheetViews>
  <sheetFormatPr defaultColWidth="6.88671875" defaultRowHeight="13.8"/>
  <cols>
    <col min="1" max="1" width="25.88671875" style="4" customWidth="1"/>
    <col min="2" max="2" width="20" style="1" customWidth="1"/>
    <col min="3" max="3" width="14.44140625" style="1" hidden="1" customWidth="1"/>
    <col min="4" max="4" width="7" style="1" customWidth="1"/>
    <col min="5" max="5" width="20" style="1" customWidth="1"/>
    <col min="6" max="6" width="21.21875" style="1" customWidth="1"/>
    <col min="7" max="7" width="12.21875" style="1" hidden="1" customWidth="1"/>
    <col min="8" max="8" width="12.21875" style="1" customWidth="1"/>
    <col min="9" max="13" width="7" style="1" customWidth="1"/>
    <col min="14" max="16384" width="6.88671875" style="4"/>
  </cols>
  <sheetData>
    <row r="1" spans="1:8" ht="27.6">
      <c r="A1" s="22" t="s">
        <v>90</v>
      </c>
      <c r="B1" s="22" t="s">
        <v>91</v>
      </c>
      <c r="C1" s="22" t="s">
        <v>50</v>
      </c>
      <c r="D1" s="22" t="str">
        <f>"AA"&amp;CHAR(10)&amp;"Rate"</f>
        <v>AA
Rate</v>
      </c>
      <c r="E1" s="22" t="str">
        <f>"Residue"&amp;CHAR(10)&amp;"b/f"</f>
        <v>Residue
b/f</v>
      </c>
      <c r="F1" s="22" t="str">
        <f>"(Deduction"&amp;CHAR(10)&amp;"in the year)"</f>
        <v>(Deduction
in the year)</v>
      </c>
      <c r="G1" s="22" t="str">
        <f>"Deduction"&amp;CHAR(10)&amp;"(Override)"</f>
        <v>Deduction
(Override)</v>
      </c>
      <c r="H1" s="22" t="str">
        <f>"Residue"&amp;CHAR(10)&amp;"c/f"</f>
        <v>Residue
c/f</v>
      </c>
    </row>
    <row r="2" spans="1:8" ht="15" customHeight="1">
      <c r="A2" s="4" t="s">
        <v>25</v>
      </c>
      <c r="B2" s="1" t="s">
        <v>274</v>
      </c>
      <c r="C2" s="1" t="s">
        <v>25</v>
      </c>
      <c r="D2" s="1" t="s">
        <v>25</v>
      </c>
      <c r="E2" s="1" t="s">
        <v>274</v>
      </c>
      <c r="F2" s="1" t="s">
        <v>274</v>
      </c>
      <c r="G2" s="1" t="s">
        <v>25</v>
      </c>
      <c r="H2" s="1" t="s">
        <v>274</v>
      </c>
    </row>
    <row r="3" spans="1:8" ht="12.75" customHeight="1">
      <c r="A3" s="24" t="s">
        <v>92</v>
      </c>
      <c r="B3" s="18">
        <v>2217638</v>
      </c>
      <c r="C3" s="18"/>
      <c r="D3" s="20">
        <f>0.2</f>
        <v>0.2</v>
      </c>
      <c r="E3" s="18">
        <v>1330582</v>
      </c>
      <c r="F3" s="6">
        <f>ROUND(IF(G3=0,-IF(C3=0,MIN(E3,B3*D3),C3*D3),G3),0)</f>
        <v>-443528</v>
      </c>
      <c r="G3" s="18"/>
      <c r="H3" s="6">
        <f>C3+SUM(E3:F3)</f>
        <v>887054</v>
      </c>
    </row>
    <row r="4" spans="1:8" ht="12.75" customHeight="1">
      <c r="A4" s="24" t="s">
        <v>93</v>
      </c>
      <c r="B4" s="18">
        <v>21208</v>
      </c>
      <c r="C4" s="18"/>
      <c r="D4" s="20">
        <f>0.2</f>
        <v>0.2</v>
      </c>
      <c r="E4" s="18">
        <v>16966</v>
      </c>
      <c r="F4" s="6">
        <f>ROUND(IF(G4=0,-IF(C4=0,MIN(E4,B4*D4),C4*D4),G4),0)</f>
        <v>-4242</v>
      </c>
      <c r="G4" s="18"/>
      <c r="H4" s="6">
        <f>C4+SUM(E4:F4)</f>
        <v>12724</v>
      </c>
    </row>
    <row r="5" spans="1:8" ht="15" customHeight="1">
      <c r="A5" s="4" t="s">
        <v>25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</row>
    <row r="6" spans="1:8" ht="19.2" customHeight="1">
      <c r="A6" s="1"/>
      <c r="B6" s="6">
        <f>SUM(B2:B5)</f>
        <v>2238846</v>
      </c>
      <c r="C6" s="6" t="e">
        <f>IF(SUM(C2:C5)&lt;&gt;[3]O2!L7,"CHECK "&amp;SUM(C2:C5)&amp;CHAR(10)&amp;" with "&amp;[3]O2!L7&amp;CHAR(10)&amp;" error "&amp;SUM(C2:C5)-[3]O2!L7,SUM(C2:C5))</f>
        <v>#REF!</v>
      </c>
      <c r="D6" s="5"/>
      <c r="E6" s="6">
        <f>SUM(E2:E5)</f>
        <v>1347548</v>
      </c>
      <c r="F6" s="6">
        <f>SUM(F2:F5)</f>
        <v>-447770</v>
      </c>
      <c r="G6" s="6">
        <f>SUM(G2:G5)</f>
        <v>0</v>
      </c>
      <c r="H6" s="6">
        <f>SUM(H2:H5)</f>
        <v>899778</v>
      </c>
    </row>
    <row r="7" spans="1:8" ht="22.95" customHeight="1">
      <c r="A7" s="1"/>
      <c r="B7" s="1" t="s">
        <v>25</v>
      </c>
      <c r="C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</row>
    <row r="8" spans="1:8" ht="25.95" hidden="1" customHeight="1">
      <c r="A8" s="1"/>
    </row>
    <row r="9" spans="1:8" ht="41.4" hidden="1">
      <c r="A9" s="1" t="s">
        <v>273</v>
      </c>
      <c r="B9" s="20">
        <v>0</v>
      </c>
    </row>
    <row r="10" spans="1:8" ht="27.6" hidden="1">
      <c r="A10" s="1" t="s">
        <v>60</v>
      </c>
      <c r="B10" s="20"/>
    </row>
    <row r="11" spans="1:8" ht="25.95" hidden="1" customHeight="1">
      <c r="A11" s="1"/>
      <c r="B11" s="1" t="s">
        <v>25</v>
      </c>
    </row>
    <row r="12" spans="1:8" hidden="1">
      <c r="A12" s="1" t="s">
        <v>61</v>
      </c>
      <c r="B12" s="21">
        <f>IF(ISBLANK(B10),B9,B10)</f>
        <v>0</v>
      </c>
    </row>
    <row r="13" spans="1:8" ht="25.95" hidden="1" customHeight="1">
      <c r="A13" s="1"/>
      <c r="B13" s="1" t="s">
        <v>25</v>
      </c>
    </row>
    <row r="14" spans="1:8" ht="27.6" hidden="1">
      <c r="A14" s="1" t="str">
        <f>"Allowances apportioned"&amp;CHAR(10)&amp;"to onshore income"</f>
        <v>Allowances apportioned
to onshore income</v>
      </c>
      <c r="B14" s="5"/>
      <c r="F14" s="6">
        <f>F6*B12</f>
        <v>0</v>
      </c>
    </row>
    <row r="15" spans="1:8" ht="25.95" hidden="1" customHeight="1">
      <c r="A15" s="1"/>
      <c r="F15" s="23" t="s">
        <v>25</v>
      </c>
    </row>
    <row r="16" spans="1:8" hidden="1">
      <c r="A16" s="1" t="s">
        <v>63</v>
      </c>
      <c r="B16" s="23" t="s">
        <v>64</v>
      </c>
    </row>
    <row r="17" spans="1:1" ht="25.95" hidden="1" customHeight="1">
      <c r="A17" s="1"/>
    </row>
    <row r="18" spans="1:1" ht="15" customHeight="1"/>
    <row r="19" spans="1:1" ht="15" customHeight="1"/>
    <row r="20" spans="1:1" ht="15" customHeight="1"/>
    <row r="21" spans="1:1" ht="15" customHeight="1"/>
    <row r="22" spans="1:1" ht="15" customHeight="1"/>
    <row r="23" spans="1:1" ht="15" customHeight="1"/>
    <row r="24" spans="1:1" ht="15" customHeight="1"/>
    <row r="25" spans="1:1" ht="15" customHeight="1"/>
    <row r="26" spans="1:1" ht="15" customHeight="1"/>
  </sheetData>
  <phoneticPr fontId="1" type="noConversion"/>
  <dataValidations count="1">
    <dataValidation type="list" allowBlank="1" showInputMessage="1" showErrorMessage="1" sqref="B16" xr:uid="{00000000-0002-0000-0400-00000000000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7"/>
  <sheetViews>
    <sheetView topLeftCell="B1" workbookViewId="0">
      <selection activeCell="K7" sqref="K7"/>
    </sheetView>
  </sheetViews>
  <sheetFormatPr defaultColWidth="6.21875" defaultRowHeight="13.8"/>
  <cols>
    <col min="1" max="1" width="23.5546875" style="3" hidden="1" customWidth="1"/>
    <col min="2" max="2" width="26.44140625" style="23" customWidth="1"/>
    <col min="3" max="3" width="30.44140625" style="23" customWidth="1"/>
    <col min="4" max="4" width="14" style="1" customWidth="1"/>
    <col min="5" max="5" width="14" style="23" hidden="1" customWidth="1"/>
    <col min="6" max="6" width="14" style="1" hidden="1" customWidth="1"/>
    <col min="7" max="7" width="21.88671875" style="1" customWidth="1"/>
    <col min="8" max="10" width="14" style="1" hidden="1" customWidth="1"/>
    <col min="11" max="11" width="18.44140625" style="1" customWidth="1"/>
    <col min="12" max="21" width="14" style="1" hidden="1" customWidth="1"/>
    <col min="22" max="26" width="6.21875" style="1"/>
    <col min="27" max="16384" width="6.21875" style="4"/>
  </cols>
  <sheetData>
    <row r="1" spans="1:26" s="22" customFormat="1" ht="69">
      <c r="A1" s="22" t="s">
        <v>94</v>
      </c>
      <c r="B1" s="22" t="s">
        <v>95</v>
      </c>
      <c r="C1" s="22" t="s">
        <v>96</v>
      </c>
      <c r="D1" s="22" t="s">
        <v>97</v>
      </c>
      <c r="E1" s="22" t="s">
        <v>94</v>
      </c>
      <c r="F1" s="25">
        <v>0.1</v>
      </c>
      <c r="G1" s="25">
        <v>0.2</v>
      </c>
      <c r="H1" s="25">
        <v>0.3</v>
      </c>
      <c r="I1" s="22" t="s">
        <v>98</v>
      </c>
      <c r="J1" s="22" t="s">
        <v>99</v>
      </c>
      <c r="K1" s="22" t="s">
        <v>100</v>
      </c>
      <c r="L1" s="22" t="s">
        <v>101</v>
      </c>
      <c r="M1" s="22" t="s">
        <v>102</v>
      </c>
      <c r="N1" s="22" t="s">
        <v>103</v>
      </c>
      <c r="O1" s="22" t="s">
        <v>104</v>
      </c>
      <c r="P1" s="22" t="s">
        <v>105</v>
      </c>
      <c r="Q1" s="22" t="s">
        <v>106</v>
      </c>
      <c r="R1" s="22" t="s">
        <v>107</v>
      </c>
      <c r="S1" s="22" t="s">
        <v>108</v>
      </c>
      <c r="T1" s="22" t="s">
        <v>20</v>
      </c>
      <c r="U1" s="22" t="s">
        <v>109</v>
      </c>
      <c r="V1" s="26"/>
      <c r="W1" s="26"/>
      <c r="X1" s="26"/>
      <c r="Y1" s="26"/>
      <c r="Z1" s="26"/>
    </row>
    <row r="2" spans="1:26" s="3" customFormat="1" ht="15" customHeight="1">
      <c r="A2" s="3" t="s">
        <v>25</v>
      </c>
      <c r="B2" s="23" t="s">
        <v>25</v>
      </c>
      <c r="C2" s="23" t="s">
        <v>25</v>
      </c>
      <c r="D2" s="1" t="s">
        <v>274</v>
      </c>
      <c r="E2" s="23" t="s">
        <v>25</v>
      </c>
      <c r="F2" s="23" t="s">
        <v>25</v>
      </c>
      <c r="G2" s="1" t="s">
        <v>274</v>
      </c>
      <c r="H2" s="23" t="s">
        <v>25</v>
      </c>
      <c r="I2" s="23" t="s">
        <v>25</v>
      </c>
      <c r="J2" s="23" t="s">
        <v>25</v>
      </c>
      <c r="K2" s="1" t="s">
        <v>274</v>
      </c>
      <c r="L2" s="23" t="s">
        <v>25</v>
      </c>
      <c r="M2" s="23" t="s">
        <v>25</v>
      </c>
      <c r="N2" s="23" t="s">
        <v>25</v>
      </c>
      <c r="O2" s="23" t="s">
        <v>25</v>
      </c>
      <c r="P2" s="23" t="s">
        <v>25</v>
      </c>
      <c r="Q2" s="23" t="s">
        <v>25</v>
      </c>
      <c r="R2" s="23" t="s">
        <v>25</v>
      </c>
      <c r="S2" s="23" t="s">
        <v>25</v>
      </c>
      <c r="T2" s="23" t="s">
        <v>25</v>
      </c>
      <c r="U2" s="23" t="s">
        <v>25</v>
      </c>
      <c r="V2" s="23"/>
      <c r="W2" s="23"/>
      <c r="X2" s="23"/>
      <c r="Y2" s="23"/>
      <c r="Z2" s="23"/>
    </row>
    <row r="3" spans="1:26" ht="27.6">
      <c r="A3" s="4" t="s">
        <v>110</v>
      </c>
      <c r="B3" s="1" t="s">
        <v>111</v>
      </c>
      <c r="C3" s="1" t="str">
        <f>IF(A3&lt;&gt;"Please choose an option...",IF(ISBLANK(B3),A3,A3&amp;" - "&amp;B3),IF(ISBLANK(B3),"",B3))</f>
        <v>Other 20% - Furniture and equipment</v>
      </c>
      <c r="D3" s="18">
        <v>30948</v>
      </c>
      <c r="E3" s="20"/>
      <c r="F3" s="5"/>
      <c r="G3" s="5">
        <f>D3</f>
        <v>30948</v>
      </c>
      <c r="H3" s="5"/>
      <c r="I3" s="5"/>
      <c r="J3" s="18"/>
      <c r="K3" s="18">
        <v>0</v>
      </c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6" ht="27.6">
      <c r="A4" s="4" t="s">
        <v>112</v>
      </c>
      <c r="B4" s="1" t="s">
        <v>113</v>
      </c>
      <c r="C4" s="1" t="str">
        <f>IF(A4&lt;&gt;"Please choose an option...",IF(ISBLANK(B4),A4,A4&amp;" - "&amp;B4),IF(ISBLANK(B4),"",B4))</f>
        <v>Others - Renovation on new shops</v>
      </c>
      <c r="D4" s="18">
        <v>87500</v>
      </c>
      <c r="E4" s="20"/>
      <c r="F4" s="5"/>
      <c r="G4" s="5">
        <v>0</v>
      </c>
      <c r="H4" s="5"/>
      <c r="I4" s="5"/>
      <c r="J4" s="18"/>
      <c r="K4" s="18">
        <f>D4</f>
        <v>87500</v>
      </c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6" ht="23.25" hidden="1" customHeight="1">
      <c r="A5" s="4" t="s">
        <v>114</v>
      </c>
      <c r="B5" s="1"/>
      <c r="C5" s="1" t="str">
        <f>IF(A5&lt;&gt;"Please choose an option...",IF(ISBLANK(B5),A5,A5&amp;" - "&amp;B5),IF(ISBLANK(B5),"",B5))</f>
        <v/>
      </c>
      <c r="D5" s="18"/>
      <c r="E5" s="20"/>
      <c r="F5" s="5"/>
      <c r="G5" s="5"/>
      <c r="H5" s="5"/>
      <c r="I5" s="5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6" s="3" customFormat="1" ht="15" customHeight="1">
      <c r="A6" s="3" t="s">
        <v>25</v>
      </c>
      <c r="B6" s="23" t="s">
        <v>25</v>
      </c>
      <c r="C6" s="23" t="s">
        <v>25</v>
      </c>
      <c r="D6" s="23" t="s">
        <v>25</v>
      </c>
      <c r="E6" s="23"/>
      <c r="F6" s="23"/>
      <c r="G6" s="23"/>
      <c r="H6" s="23"/>
      <c r="I6" s="23"/>
      <c r="J6" s="23" t="s">
        <v>25</v>
      </c>
      <c r="K6" s="23" t="s">
        <v>25</v>
      </c>
      <c r="L6" s="23" t="s">
        <v>25</v>
      </c>
      <c r="M6" s="23" t="s">
        <v>25</v>
      </c>
      <c r="N6" s="23" t="s">
        <v>25</v>
      </c>
      <c r="O6" s="23" t="s">
        <v>25</v>
      </c>
      <c r="P6" s="23" t="s">
        <v>25</v>
      </c>
      <c r="Q6" s="23" t="s">
        <v>25</v>
      </c>
      <c r="R6" s="23" t="s">
        <v>25</v>
      </c>
      <c r="S6" s="23" t="s">
        <v>25</v>
      </c>
      <c r="T6" s="23" t="s">
        <v>25</v>
      </c>
      <c r="U6" s="23" t="s">
        <v>25</v>
      </c>
      <c r="V6" s="23"/>
      <c r="W6" s="23"/>
      <c r="X6" s="23"/>
      <c r="Y6" s="23"/>
      <c r="Z6" s="23"/>
    </row>
    <row r="7" spans="1:26" ht="27.6">
      <c r="A7" s="27"/>
      <c r="B7" s="23" t="s">
        <v>115</v>
      </c>
      <c r="D7" s="45">
        <f>SUM(D2:D6)</f>
        <v>118448</v>
      </c>
      <c r="E7" s="5"/>
      <c r="F7" s="5"/>
      <c r="G7" s="5">
        <f t="shared" ref="G7" si="0">SUM(G2:G6)</f>
        <v>30948</v>
      </c>
      <c r="H7" s="5"/>
      <c r="I7" s="5"/>
      <c r="J7" s="5">
        <f t="shared" ref="J7:U7" si="1">SUM(J2:J6)</f>
        <v>0</v>
      </c>
      <c r="K7" s="45">
        <f t="shared" si="1"/>
        <v>87500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/>
      <c r="W7" s="5"/>
      <c r="X7" s="5"/>
      <c r="Y7" s="5"/>
    </row>
    <row r="8" spans="1:26" s="3" customFormat="1" ht="15" customHeight="1">
      <c r="B8" s="23"/>
      <c r="C8" s="23"/>
      <c r="D8" s="23" t="s">
        <v>25</v>
      </c>
      <c r="E8" s="23"/>
      <c r="F8" s="23"/>
      <c r="G8" s="23"/>
      <c r="H8" s="23"/>
      <c r="I8" s="23"/>
      <c r="J8" s="23" t="s">
        <v>25</v>
      </c>
      <c r="K8" s="23" t="s">
        <v>25</v>
      </c>
      <c r="L8" s="23" t="s">
        <v>25</v>
      </c>
      <c r="M8" s="23" t="s">
        <v>25</v>
      </c>
      <c r="N8" s="23" t="s">
        <v>25</v>
      </c>
      <c r="O8" s="23" t="s">
        <v>25</v>
      </c>
      <c r="P8" s="23" t="s">
        <v>25</v>
      </c>
      <c r="Q8" s="23" t="s">
        <v>25</v>
      </c>
      <c r="R8" s="23" t="s">
        <v>25</v>
      </c>
      <c r="S8" s="23" t="s">
        <v>25</v>
      </c>
      <c r="T8" s="23" t="s">
        <v>25</v>
      </c>
      <c r="U8" s="23" t="s">
        <v>25</v>
      </c>
      <c r="V8" s="23"/>
      <c r="W8" s="23"/>
      <c r="X8" s="23"/>
      <c r="Y8" s="23"/>
      <c r="Z8" s="23"/>
    </row>
    <row r="9" spans="1:26" ht="15" customHeight="1">
      <c r="D9" s="15" t="s">
        <v>1</v>
      </c>
    </row>
    <row r="10" spans="1:26" ht="15" customHeight="1"/>
    <row r="11" spans="1:26" ht="15" customHeight="1"/>
    <row r="12" spans="1:26" ht="15" customHeight="1"/>
    <row r="13" spans="1:26" ht="15" customHeight="1"/>
    <row r="14" spans="1:26" ht="15" customHeight="1"/>
    <row r="15" spans="1:26" ht="15" customHeight="1"/>
    <row r="16" spans="1:26" ht="15" customHeight="1"/>
    <row r="17" ht="15" customHeight="1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44"/>
  <sheetViews>
    <sheetView workbookViewId="0">
      <selection activeCell="B7" sqref="B7"/>
    </sheetView>
  </sheetViews>
  <sheetFormatPr defaultColWidth="6.21875" defaultRowHeight="13.8"/>
  <cols>
    <col min="1" max="1" width="30.5546875" style="1" customWidth="1"/>
    <col min="2" max="2" width="24.44140625" style="1" customWidth="1"/>
    <col min="3" max="3" width="26" style="1" customWidth="1"/>
    <col min="4" max="4" width="17.77734375" style="1" customWidth="1"/>
    <col min="5" max="5" width="12.21875" style="1" customWidth="1"/>
    <col min="6" max="6" width="12.21875" style="12" hidden="1" customWidth="1"/>
    <col min="7" max="8" width="12.21875" style="1" hidden="1" customWidth="1"/>
    <col min="9" max="9" width="14.44140625" style="12" hidden="1" customWidth="1"/>
    <col min="10" max="11" width="14.44140625" style="1" hidden="1" customWidth="1"/>
    <col min="12" max="12" width="12.21875" style="1" hidden="1" customWidth="1"/>
    <col min="13" max="13" width="15.21875" style="1" hidden="1" customWidth="1"/>
    <col min="14" max="14" width="12.21875" style="1" hidden="1" customWidth="1"/>
    <col min="15" max="15" width="14" style="1" hidden="1" customWidth="1"/>
    <col min="16" max="16" width="14.5546875" style="1" hidden="1" customWidth="1"/>
    <col min="17" max="17" width="13.5546875" style="12" hidden="1" customWidth="1"/>
    <col min="18" max="18" width="15.44140625" style="1" hidden="1" customWidth="1"/>
    <col min="19" max="19" width="14" style="12" hidden="1" customWidth="1"/>
    <col min="20" max="20" width="14.88671875" style="12" hidden="1" customWidth="1"/>
    <col min="21" max="21" width="12.21875" style="31" hidden="1" customWidth="1"/>
    <col min="22" max="22" width="18.5546875" style="32" hidden="1" customWidth="1"/>
    <col min="23" max="23" width="12.21875" style="1" hidden="1" customWidth="1"/>
    <col min="24" max="24" width="15.77734375" style="1" customWidth="1"/>
    <col min="25" max="30" width="7" style="1" customWidth="1"/>
    <col min="31" max="16384" width="6.21875" style="4"/>
  </cols>
  <sheetData>
    <row r="1" spans="1:30" s="26" customFormat="1" ht="13.5" customHeight="1">
      <c r="A1" s="28"/>
      <c r="B1" s="29"/>
      <c r="C1" s="29"/>
      <c r="D1" s="29"/>
      <c r="E1" s="29"/>
      <c r="F1" s="69" t="s">
        <v>116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29"/>
    </row>
    <row r="2" spans="1:30" s="26" customFormat="1" ht="49.5" customHeight="1">
      <c r="A2" s="22" t="s">
        <v>95</v>
      </c>
      <c r="B2" s="22" t="s">
        <v>97</v>
      </c>
      <c r="C2" s="22" t="s">
        <v>117</v>
      </c>
      <c r="D2" s="22" t="s">
        <v>118</v>
      </c>
      <c r="E2" s="22" t="s">
        <v>119</v>
      </c>
      <c r="F2" s="22" t="s">
        <v>120</v>
      </c>
      <c r="G2" s="22" t="s">
        <v>121</v>
      </c>
      <c r="H2" s="22" t="s">
        <v>122</v>
      </c>
      <c r="I2" s="22" t="s">
        <v>123</v>
      </c>
      <c r="J2" s="22" t="s">
        <v>124</v>
      </c>
      <c r="K2" s="22" t="s">
        <v>125</v>
      </c>
      <c r="L2" s="22" t="s">
        <v>126</v>
      </c>
      <c r="M2" s="22" t="s">
        <v>127</v>
      </c>
      <c r="N2" s="22" t="s">
        <v>128</v>
      </c>
      <c r="O2" s="22" t="s">
        <v>129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137</v>
      </c>
      <c r="X2" s="22" t="s">
        <v>138</v>
      </c>
    </row>
    <row r="3" spans="1:30" s="3" customFormat="1" ht="15" customHeight="1">
      <c r="A3" s="1" t="s">
        <v>25</v>
      </c>
      <c r="B3" s="1" t="s">
        <v>274</v>
      </c>
      <c r="C3" s="1" t="s">
        <v>274</v>
      </c>
      <c r="D3" s="1" t="s">
        <v>274</v>
      </c>
      <c r="E3" s="1" t="s">
        <v>274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274</v>
      </c>
      <c r="Y3" s="23"/>
      <c r="Z3" s="23"/>
      <c r="AA3" s="23"/>
      <c r="AB3" s="23"/>
      <c r="AC3" s="23"/>
      <c r="AD3" s="23"/>
    </row>
    <row r="4" spans="1:30" ht="12.75" customHeight="1">
      <c r="A4" s="1" t="s">
        <v>111</v>
      </c>
      <c r="B4" s="18">
        <v>730282</v>
      </c>
      <c r="C4" s="18">
        <v>-730282</v>
      </c>
      <c r="D4" s="5">
        <f>IF(ISBLANK(C4),0,SUM(B4+C4))</f>
        <v>0</v>
      </c>
      <c r="E4" s="5">
        <f>SUM(F4:W4)</f>
        <v>0</v>
      </c>
      <c r="F4" s="8"/>
      <c r="G4" s="18"/>
      <c r="H4" s="18"/>
      <c r="I4" s="8"/>
      <c r="J4" s="18"/>
      <c r="K4" s="18"/>
      <c r="L4" s="18"/>
      <c r="M4" s="18"/>
      <c r="N4" s="18"/>
      <c r="O4" s="18"/>
      <c r="P4" s="18"/>
      <c r="Q4" s="8"/>
      <c r="R4" s="18"/>
      <c r="S4" s="8"/>
      <c r="T4" s="8"/>
      <c r="U4" s="8"/>
      <c r="V4" s="8"/>
      <c r="W4" s="18"/>
      <c r="X4" s="5">
        <f>D4+E4</f>
        <v>0</v>
      </c>
    </row>
    <row r="5" spans="1:30" ht="12.75" customHeight="1">
      <c r="A5" s="1" t="s">
        <v>139</v>
      </c>
      <c r="B5" s="18">
        <v>435215</v>
      </c>
      <c r="C5" s="18">
        <v>-435215</v>
      </c>
      <c r="D5" s="5">
        <f>IF(ISBLANK(C5),0,SUM(B5+C5))</f>
        <v>0</v>
      </c>
      <c r="E5" s="5">
        <f>SUM(F5:W5)</f>
        <v>0</v>
      </c>
      <c r="F5" s="8"/>
      <c r="G5" s="18"/>
      <c r="H5" s="18"/>
      <c r="I5" s="8"/>
      <c r="J5" s="18"/>
      <c r="K5" s="18"/>
      <c r="L5" s="18"/>
      <c r="M5" s="18"/>
      <c r="N5" s="18"/>
      <c r="O5" s="18"/>
      <c r="P5" s="18"/>
      <c r="Q5" s="8"/>
      <c r="R5" s="18"/>
      <c r="S5" s="8"/>
      <c r="T5" s="8"/>
      <c r="U5" s="8"/>
      <c r="V5" s="8"/>
      <c r="W5" s="18"/>
      <c r="X5" s="5">
        <f>+D5+E5</f>
        <v>0</v>
      </c>
    </row>
    <row r="6" spans="1:30" s="3" customFormat="1" ht="15.75" customHeight="1">
      <c r="A6" s="1" t="s">
        <v>25</v>
      </c>
      <c r="B6" s="23" t="s">
        <v>25</v>
      </c>
      <c r="C6" s="23" t="s">
        <v>25</v>
      </c>
      <c r="D6" s="23" t="s">
        <v>25</v>
      </c>
      <c r="E6" s="23" t="s">
        <v>25</v>
      </c>
      <c r="F6" s="30" t="s">
        <v>25</v>
      </c>
      <c r="G6" s="23" t="s">
        <v>25</v>
      </c>
      <c r="H6" s="23" t="s">
        <v>25</v>
      </c>
      <c r="I6" s="30" t="s">
        <v>25</v>
      </c>
      <c r="J6" s="23" t="s">
        <v>25</v>
      </c>
      <c r="K6" s="23" t="s">
        <v>25</v>
      </c>
      <c r="L6" s="23" t="s">
        <v>25</v>
      </c>
      <c r="M6" s="23" t="s">
        <v>25</v>
      </c>
      <c r="N6" s="23" t="s">
        <v>25</v>
      </c>
      <c r="O6" s="23" t="s">
        <v>25</v>
      </c>
      <c r="P6" s="23" t="s">
        <v>25</v>
      </c>
      <c r="Q6" s="30" t="s">
        <v>25</v>
      </c>
      <c r="R6" s="23" t="s">
        <v>25</v>
      </c>
      <c r="S6" s="30" t="s">
        <v>25</v>
      </c>
      <c r="T6" s="30" t="s">
        <v>25</v>
      </c>
      <c r="U6" s="30" t="s">
        <v>25</v>
      </c>
      <c r="V6" s="30" t="s">
        <v>25</v>
      </c>
      <c r="W6" s="23" t="s">
        <v>25</v>
      </c>
      <c r="X6" s="23" t="s">
        <v>25</v>
      </c>
      <c r="Y6" s="23"/>
      <c r="Z6" s="23"/>
      <c r="AA6" s="23"/>
      <c r="AB6" s="23"/>
      <c r="AC6" s="23"/>
      <c r="AD6" s="23"/>
    </row>
    <row r="7" spans="1:30" ht="36" customHeight="1">
      <c r="A7" s="1" t="s">
        <v>140</v>
      </c>
      <c r="B7" s="45">
        <f>B4+B5</f>
        <v>1165497</v>
      </c>
      <c r="C7" s="5">
        <f t="shared" ref="C7:D7" si="0">C4+C5</f>
        <v>-1165497</v>
      </c>
      <c r="D7" s="5">
        <f t="shared" si="0"/>
        <v>0</v>
      </c>
      <c r="E7" s="5">
        <f t="shared" ref="E7:X7" si="1">SUM(E3:E6)</f>
        <v>0</v>
      </c>
      <c r="F7" s="5">
        <f t="shared" si="1"/>
        <v>0</v>
      </c>
      <c r="G7" s="5">
        <f t="shared" si="1"/>
        <v>0</v>
      </c>
      <c r="H7" s="5">
        <f t="shared" si="1"/>
        <v>0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</row>
    <row r="8" spans="1:30" s="3" customFormat="1" ht="15" customHeight="1">
      <c r="A8" s="1"/>
      <c r="B8" s="23" t="s">
        <v>25</v>
      </c>
      <c r="C8" s="23" t="s">
        <v>25</v>
      </c>
      <c r="D8" s="23" t="s">
        <v>25</v>
      </c>
      <c r="E8" s="23" t="s">
        <v>25</v>
      </c>
      <c r="F8" s="30" t="s">
        <v>25</v>
      </c>
      <c r="G8" s="23" t="s">
        <v>25</v>
      </c>
      <c r="H8" s="23" t="s">
        <v>25</v>
      </c>
      <c r="I8" s="30" t="s">
        <v>25</v>
      </c>
      <c r="J8" s="23" t="s">
        <v>25</v>
      </c>
      <c r="K8" s="23" t="s">
        <v>25</v>
      </c>
      <c r="L8" s="23" t="s">
        <v>25</v>
      </c>
      <c r="M8" s="23" t="s">
        <v>25</v>
      </c>
      <c r="N8" s="23" t="s">
        <v>25</v>
      </c>
      <c r="O8" s="23" t="s">
        <v>25</v>
      </c>
      <c r="P8" s="23" t="s">
        <v>25</v>
      </c>
      <c r="Q8" s="30" t="s">
        <v>25</v>
      </c>
      <c r="R8" s="23" t="s">
        <v>25</v>
      </c>
      <c r="S8" s="30" t="s">
        <v>25</v>
      </c>
      <c r="T8" s="30" t="s">
        <v>25</v>
      </c>
      <c r="U8" s="30" t="s">
        <v>25</v>
      </c>
      <c r="V8" s="30" t="s">
        <v>25</v>
      </c>
      <c r="W8" s="23" t="s">
        <v>25</v>
      </c>
      <c r="X8" s="23" t="s">
        <v>25</v>
      </c>
      <c r="Y8" s="23"/>
      <c r="Z8" s="23"/>
      <c r="AA8" s="23"/>
      <c r="AB8" s="23"/>
      <c r="AC8" s="23"/>
      <c r="AD8" s="23"/>
    </row>
    <row r="9" spans="1:30" ht="13.5" hidden="1" customHeight="1">
      <c r="A9" s="1" t="s">
        <v>16</v>
      </c>
      <c r="F9" s="1"/>
      <c r="I9" s="1"/>
      <c r="Q9" s="1"/>
      <c r="S9" s="1"/>
      <c r="T9" s="1"/>
      <c r="U9" s="1"/>
      <c r="V9" s="1"/>
    </row>
    <row r="10" spans="1:30" ht="13.5" hidden="1" customHeight="1">
      <c r="A10" s="1" t="s">
        <v>141</v>
      </c>
      <c r="B10" s="18"/>
      <c r="F10" s="1"/>
      <c r="I10" s="1"/>
      <c r="Q10" s="1"/>
      <c r="S10" s="1"/>
      <c r="T10" s="1"/>
      <c r="U10" s="1"/>
      <c r="V10" s="1"/>
    </row>
    <row r="11" spans="1:30" s="3" customFormat="1" ht="15" hidden="1" customHeight="1">
      <c r="A11" s="1"/>
      <c r="B11" s="23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hidden="1" customHeight="1">
      <c r="A12" s="1" t="s">
        <v>142</v>
      </c>
      <c r="B12" s="5" t="e">
        <f>IF(AND([2]Q!$C$50="Yes",B10&lt;&gt;0),IF($B$7+B10&lt;&gt;-[4]CC!E10+[4]CC!E23,"CHECK "&amp;$B$7+B10&amp;CHAR(10)&amp;" with "&amp;-[4]CC!E10+[4]CC!E23&amp;CHAR(10)&amp;" error "&amp;$B$7+B10--[4]CC!E10+[4]CC!E23,$B$7+B10),IF(AND([2]Q!$C$50="No",B10&lt;&gt;0),$B$7+B10,0))</f>
        <v>#REF!</v>
      </c>
      <c r="F12" s="1"/>
      <c r="I12" s="1"/>
      <c r="Q12" s="1"/>
      <c r="S12" s="1"/>
      <c r="T12" s="1"/>
      <c r="U12" s="1"/>
      <c r="V12" s="1"/>
    </row>
    <row r="13" spans="1:30" ht="15" hidden="1" customHeight="1">
      <c r="F13" s="1"/>
      <c r="I13" s="1"/>
      <c r="Q13" s="1"/>
      <c r="S13" s="1"/>
      <c r="T13" s="1"/>
      <c r="U13" s="1"/>
      <c r="V13" s="1"/>
    </row>
    <row r="14" spans="1:30" ht="13.5" hidden="1" customHeight="1">
      <c r="A14" s="1" t="s">
        <v>16</v>
      </c>
      <c r="B14" s="5"/>
      <c r="F14" s="1"/>
      <c r="I14" s="1"/>
      <c r="Q14" s="1"/>
      <c r="S14" s="1"/>
      <c r="T14" s="1"/>
      <c r="U14" s="1"/>
      <c r="V14" s="1"/>
    </row>
    <row r="15" spans="1:30" ht="12.75" hidden="1" customHeight="1">
      <c r="A15" s="1" t="s">
        <v>143</v>
      </c>
      <c r="B15" s="5">
        <f>E7</f>
        <v>0</v>
      </c>
      <c r="F15" s="1"/>
      <c r="I15" s="1"/>
      <c r="Q15" s="1"/>
      <c r="S15" s="1"/>
      <c r="T15" s="1"/>
      <c r="U15" s="1"/>
      <c r="V15" s="1"/>
    </row>
    <row r="16" spans="1:30" s="3" customFormat="1" ht="15" hidden="1" customHeight="1">
      <c r="A16" s="1"/>
      <c r="B16" s="2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hidden="1" customHeight="1">
      <c r="A17" s="1" t="s">
        <v>144</v>
      </c>
      <c r="B17" s="5" t="e">
        <f>$B$12+B15</f>
        <v>#REF!</v>
      </c>
      <c r="F17" s="1"/>
      <c r="I17" s="1"/>
      <c r="Q17" s="1"/>
      <c r="S17" s="1"/>
      <c r="T17" s="1"/>
      <c r="U17" s="1"/>
      <c r="V17" s="1"/>
    </row>
    <row r="18" spans="1:30" s="3" customFormat="1" ht="15" hidden="1" customHeight="1">
      <c r="A18" s="1"/>
      <c r="B18" s="23" t="s">
        <v>25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hidden="1" customHeight="1">
      <c r="B19" s="5"/>
      <c r="F19" s="1"/>
      <c r="I19" s="1"/>
      <c r="Q19" s="1"/>
      <c r="S19" s="1"/>
      <c r="T19" s="1"/>
      <c r="U19" s="1"/>
      <c r="V19" s="1"/>
    </row>
    <row r="20" spans="1:30" ht="15" hidden="1" customHeight="1">
      <c r="B20" s="5"/>
      <c r="F20" s="1"/>
      <c r="I20" s="1"/>
      <c r="Q20" s="1"/>
      <c r="S20" s="1"/>
      <c r="T20" s="1"/>
      <c r="U20" s="1"/>
      <c r="V20" s="1"/>
    </row>
    <row r="21" spans="1:30" ht="15" hidden="1" customHeight="1">
      <c r="B21" s="18"/>
      <c r="F21" s="1"/>
      <c r="I21" s="1"/>
      <c r="Q21" s="1"/>
      <c r="S21" s="1"/>
      <c r="T21" s="1"/>
      <c r="U21" s="1"/>
      <c r="V21" s="1"/>
    </row>
    <row r="22" spans="1:30" ht="15" hidden="1" customHeight="1">
      <c r="B22" s="5"/>
      <c r="F22" s="1"/>
      <c r="I22" s="1"/>
      <c r="Q22" s="1"/>
      <c r="S22" s="1"/>
      <c r="T22" s="1"/>
      <c r="U22" s="1"/>
      <c r="V22" s="1"/>
    </row>
    <row r="23" spans="1:30" ht="24.75" hidden="1" customHeight="1">
      <c r="A23" s="1" t="s">
        <v>145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8">
        <f>P7*$B$21</f>
        <v>0</v>
      </c>
      <c r="Q23" s="8">
        <f>Q7*$B$21</f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s="3" customFormat="1" ht="15" hidden="1" customHeight="1">
      <c r="A24" s="1"/>
      <c r="B24" s="5"/>
      <c r="C24" s="23"/>
      <c r="D24" s="23"/>
      <c r="E24" s="23"/>
      <c r="F24" s="30"/>
      <c r="G24" s="23"/>
      <c r="H24" s="23"/>
      <c r="I24" s="30"/>
      <c r="J24" s="23"/>
      <c r="K24" s="23"/>
      <c r="L24" s="23"/>
      <c r="M24" s="23"/>
      <c r="N24" s="23"/>
      <c r="O24" s="23"/>
      <c r="P24" s="23" t="s">
        <v>25</v>
      </c>
      <c r="Q24" s="30" t="s">
        <v>25</v>
      </c>
      <c r="R24" s="23"/>
      <c r="S24" s="30"/>
      <c r="T24" s="30"/>
      <c r="U24" s="30"/>
      <c r="V24" s="30"/>
      <c r="W24" s="23"/>
      <c r="X24" s="23"/>
      <c r="Y24" s="23"/>
      <c r="Z24" s="23"/>
      <c r="AA24" s="23"/>
      <c r="AB24" s="23"/>
      <c r="AC24" s="23"/>
      <c r="AD24" s="23"/>
    </row>
    <row r="25" spans="1:30" ht="15" hidden="1" customHeight="1">
      <c r="F25" s="1"/>
      <c r="I25" s="1"/>
      <c r="Q25" s="1"/>
      <c r="S25" s="1"/>
      <c r="T25" s="1"/>
      <c r="U25" s="1"/>
      <c r="V25" s="1"/>
    </row>
    <row r="26" spans="1:30" ht="13.5" hidden="1" customHeight="1">
      <c r="A26" s="70" t="s">
        <v>146</v>
      </c>
      <c r="B26" s="70"/>
      <c r="C26" s="70"/>
      <c r="F26" s="1"/>
      <c r="I26" s="1"/>
      <c r="Q26" s="1"/>
      <c r="S26" s="1"/>
      <c r="T26" s="1"/>
      <c r="U26" s="1"/>
      <c r="V26" s="1"/>
    </row>
    <row r="27" spans="1:30" ht="15" hidden="1" customHeight="1">
      <c r="F27" s="1"/>
      <c r="I27" s="1"/>
      <c r="Q27" s="1"/>
      <c r="S27" s="1"/>
      <c r="T27" s="1"/>
      <c r="U27" s="1"/>
      <c r="V27" s="1"/>
    </row>
    <row r="28" spans="1:30" ht="13.5" hidden="1" customHeight="1">
      <c r="B28" s="18"/>
      <c r="F28" s="1"/>
      <c r="I28" s="1"/>
      <c r="Q28" s="1"/>
      <c r="S28" s="1"/>
      <c r="T28" s="1"/>
      <c r="U28" s="1"/>
      <c r="V28" s="1"/>
    </row>
    <row r="29" spans="1:30" ht="13.5" hidden="1" customHeight="1">
      <c r="A29" s="1" t="s">
        <v>15</v>
      </c>
      <c r="B29" s="18"/>
      <c r="F29" s="1"/>
      <c r="I29" s="1"/>
      <c r="Q29" s="1"/>
      <c r="S29" s="1"/>
      <c r="T29" s="1"/>
      <c r="U29" s="1"/>
      <c r="V29" s="1"/>
    </row>
    <row r="30" spans="1:30" s="3" customFormat="1" ht="12.75" hidden="1" customHeight="1">
      <c r="A30" s="1" t="s">
        <v>15</v>
      </c>
      <c r="B30" s="1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hidden="1" customHeight="1">
      <c r="B31" s="23" t="s">
        <v>25</v>
      </c>
      <c r="F31" s="1"/>
      <c r="I31" s="1"/>
      <c r="Q31" s="1"/>
      <c r="S31" s="1"/>
      <c r="T31" s="1"/>
      <c r="U31" s="1"/>
      <c r="V31" s="1"/>
    </row>
    <row r="32" spans="1:30" ht="12.75" hidden="1" customHeight="1">
      <c r="A32" s="1" t="s">
        <v>147</v>
      </c>
      <c r="B32" s="5">
        <f>IF(B10&lt;&gt;0,IF(SUM(B27:B30)&lt;&gt;B17,"CHECK "&amp;SUM(B27:B30)&amp;CHAR(10)&amp;" with "&amp;B17&amp;CHAR(10)&amp;" error "&amp;SUM(B27:B30)-B17,SUM(B27:B30)),IF(SUM(B27:B30)&lt;&gt;X7,"CHECK "&amp;SUM(B27:B30)&amp;CHAR(10)&amp;" with "&amp;X7&amp;CHAR(10)&amp;" error "&amp;SUM(B27:B30)-X7,SUM(B27:B30)))</f>
        <v>0</v>
      </c>
      <c r="F32" s="1"/>
      <c r="I32" s="1"/>
      <c r="Q32" s="1"/>
      <c r="S32" s="1"/>
      <c r="T32" s="1"/>
      <c r="U32" s="1"/>
      <c r="V32" s="1"/>
    </row>
    <row r="33" spans="1:30" s="3" customFormat="1" ht="15" hidden="1" customHeight="1">
      <c r="A33" s="1"/>
      <c r="B33" s="23" t="s">
        <v>25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33.6" hidden="1" customHeight="1">
      <c r="A34" s="1" t="s">
        <v>148</v>
      </c>
      <c r="B34" s="23" t="s">
        <v>64</v>
      </c>
      <c r="F34" s="1"/>
      <c r="I34" s="1"/>
      <c r="Q34" s="1"/>
      <c r="S34" s="1"/>
      <c r="T34" s="1"/>
      <c r="U34" s="1"/>
      <c r="V34" s="1"/>
    </row>
    <row r="35" spans="1:30" ht="15" hidden="1" customHeight="1">
      <c r="F35" s="1"/>
      <c r="I35" s="1"/>
      <c r="Q35" s="1"/>
      <c r="S35" s="1"/>
      <c r="T35" s="1"/>
      <c r="U35" s="1"/>
      <c r="V35" s="1"/>
    </row>
    <row r="36" spans="1:30" ht="15" customHeight="1">
      <c r="F36" s="1"/>
      <c r="I36" s="1"/>
      <c r="Q36" s="1"/>
      <c r="S36" s="1"/>
      <c r="T36" s="1"/>
      <c r="U36" s="1"/>
      <c r="V36" s="1"/>
    </row>
    <row r="37" spans="1:30" ht="15" customHeight="1">
      <c r="F37" s="1"/>
      <c r="I37" s="1"/>
      <c r="Q37" s="1"/>
      <c r="S37" s="1"/>
      <c r="T37" s="1"/>
      <c r="U37" s="1"/>
      <c r="V37" s="1"/>
    </row>
    <row r="38" spans="1:30" ht="15" customHeight="1">
      <c r="F38" s="1"/>
      <c r="I38" s="1"/>
      <c r="Q38" s="1"/>
      <c r="S38" s="1"/>
      <c r="T38" s="1"/>
      <c r="U38" s="1"/>
      <c r="V38" s="1"/>
    </row>
    <row r="39" spans="1:30" ht="15" customHeight="1">
      <c r="F39" s="1"/>
      <c r="I39" s="1"/>
      <c r="Q39" s="1"/>
      <c r="S39" s="1"/>
      <c r="T39" s="1"/>
      <c r="U39" s="1"/>
      <c r="V39" s="1"/>
    </row>
    <row r="40" spans="1:30" ht="15" customHeight="1">
      <c r="F40" s="1"/>
      <c r="I40" s="1"/>
      <c r="Q40" s="1"/>
      <c r="S40" s="1"/>
      <c r="T40" s="1"/>
      <c r="U40" s="1"/>
      <c r="V40" s="1"/>
    </row>
    <row r="41" spans="1:30" ht="15" customHeight="1">
      <c r="F41" s="1"/>
      <c r="I41" s="1"/>
      <c r="Q41" s="1"/>
      <c r="S41" s="1"/>
      <c r="T41" s="1"/>
      <c r="U41" s="1"/>
      <c r="V41" s="1"/>
    </row>
    <row r="42" spans="1:30" ht="15" customHeight="1">
      <c r="F42" s="1"/>
      <c r="I42" s="1"/>
      <c r="Q42" s="1"/>
      <c r="S42" s="1"/>
      <c r="T42" s="1"/>
      <c r="U42" s="1"/>
      <c r="V42" s="1"/>
    </row>
    <row r="43" spans="1:30" ht="15" customHeight="1">
      <c r="F43" s="1"/>
      <c r="I43" s="1"/>
      <c r="Q43" s="1"/>
      <c r="S43" s="1"/>
      <c r="T43" s="1"/>
      <c r="U43" s="1"/>
      <c r="V43" s="1"/>
    </row>
    <row r="44" spans="1:30" ht="25.5" customHeight="1">
      <c r="F44" s="1"/>
      <c r="I44" s="1"/>
      <c r="Q44" s="1"/>
      <c r="S44" s="1"/>
      <c r="T44" s="1"/>
      <c r="U44" s="1"/>
      <c r="V44" s="1"/>
    </row>
  </sheetData>
  <mergeCells count="2">
    <mergeCell ref="F1:W1"/>
    <mergeCell ref="A26:C26"/>
  </mergeCells>
  <phoneticPr fontId="1" type="noConversion"/>
  <dataValidations count="1">
    <dataValidation type="list" allowBlank="1" showInputMessage="1" showErrorMessage="1" sqref="B34" xr:uid="{00000000-0002-0000-0600-000000000000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0"/>
  <sheetViews>
    <sheetView workbookViewId="0">
      <selection activeCell="G2" sqref="G2"/>
    </sheetView>
  </sheetViews>
  <sheetFormatPr defaultColWidth="6.88671875" defaultRowHeight="13.8"/>
  <cols>
    <col min="1" max="1" width="21.44140625" style="4" customWidth="1"/>
    <col min="2" max="2" width="6.88671875" style="4"/>
    <col min="3" max="3" width="20" style="4" customWidth="1"/>
    <col min="4" max="4" width="7" style="4" customWidth="1"/>
    <col min="5" max="5" width="23" style="4" customWidth="1"/>
    <col min="6" max="6" width="7" style="4" customWidth="1"/>
    <col min="7" max="7" width="15.109375" style="4" customWidth="1"/>
    <col min="8" max="16384" width="6.88671875" style="4"/>
  </cols>
  <sheetData>
    <row r="1" spans="1:10" ht="15" customHeight="1">
      <c r="A1" s="3"/>
      <c r="B1" s="3"/>
      <c r="C1" s="33" t="s">
        <v>97</v>
      </c>
      <c r="D1" s="3"/>
      <c r="E1" s="33" t="s">
        <v>149</v>
      </c>
      <c r="F1" s="3"/>
      <c r="G1" s="33" t="s">
        <v>150</v>
      </c>
      <c r="H1" s="3"/>
      <c r="I1" s="3"/>
      <c r="J1" s="3"/>
    </row>
    <row r="2" spans="1:10" ht="15" customHeight="1">
      <c r="A2" s="3"/>
      <c r="B2" s="3"/>
      <c r="C2" s="1" t="s">
        <v>274</v>
      </c>
      <c r="D2" s="3"/>
      <c r="E2" s="1" t="s">
        <v>274</v>
      </c>
      <c r="F2" s="3"/>
      <c r="G2" s="1" t="s">
        <v>274</v>
      </c>
      <c r="H2" s="3"/>
      <c r="I2" s="3"/>
      <c r="J2" s="3"/>
    </row>
    <row r="3" spans="1:10" ht="15" customHeight="1">
      <c r="A3" s="3" t="s">
        <v>151</v>
      </c>
      <c r="B3" s="3"/>
      <c r="C3" s="27">
        <v>2673960</v>
      </c>
      <c r="D3" s="3"/>
      <c r="E3" s="27">
        <v>-1875840</v>
      </c>
      <c r="F3" s="3"/>
      <c r="G3" s="27">
        <f>C3+E3</f>
        <v>798120</v>
      </c>
      <c r="H3" s="3"/>
      <c r="I3" s="3"/>
      <c r="J3" s="3"/>
    </row>
    <row r="4" spans="1:10" ht="15" customHeight="1">
      <c r="A4" s="3"/>
      <c r="B4" s="3"/>
      <c r="C4" s="3" t="s">
        <v>25</v>
      </c>
      <c r="D4" s="3"/>
      <c r="E4" s="3" t="s">
        <v>25</v>
      </c>
      <c r="F4" s="3"/>
      <c r="G4" s="3" t="s">
        <v>25</v>
      </c>
      <c r="H4" s="3"/>
      <c r="I4" s="3"/>
      <c r="J4" s="3"/>
    </row>
    <row r="5" spans="1:10" ht="15" customHeight="1">
      <c r="A5" s="3"/>
      <c r="B5" s="3"/>
      <c r="C5" s="3"/>
      <c r="D5" s="3"/>
      <c r="E5" s="3"/>
      <c r="F5" s="3"/>
      <c r="G5" s="34" t="s">
        <v>1</v>
      </c>
      <c r="H5" s="3"/>
      <c r="I5" s="3"/>
      <c r="J5" s="3"/>
    </row>
    <row r="6" spans="1:10" ht="1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0"/>
  <sheetViews>
    <sheetView topLeftCell="A2" workbookViewId="0">
      <selection activeCell="D3" sqref="D3"/>
    </sheetView>
  </sheetViews>
  <sheetFormatPr defaultColWidth="6.21875" defaultRowHeight="13.8"/>
  <cols>
    <col min="1" max="1" width="37.77734375" style="23" customWidth="1"/>
    <col min="2" max="2" width="7" style="4" hidden="1" customWidth="1"/>
    <col min="3" max="3" width="25.5546875" style="23" hidden="1" customWidth="1"/>
    <col min="4" max="4" width="27.44140625" style="1" customWidth="1"/>
    <col min="5" max="5" width="7" style="23" customWidth="1"/>
    <col min="6" max="10" width="7" style="1" hidden="1" customWidth="1"/>
    <col min="11" max="11" width="11.44140625" style="1" hidden="1" customWidth="1"/>
    <col min="12" max="16" width="7" style="1" customWidth="1"/>
    <col min="17" max="16384" width="6.21875" style="4"/>
  </cols>
  <sheetData>
    <row r="1" spans="1:16" s="3" customFormat="1" ht="22.5" hidden="1" customHeight="1">
      <c r="A1" s="35"/>
      <c r="C1" s="23"/>
      <c r="D1" s="5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s="3" customFormat="1" ht="27" customHeight="1">
      <c r="A2" s="23"/>
      <c r="C2" s="23" t="s">
        <v>152</v>
      </c>
      <c r="D2" s="5"/>
      <c r="E2" s="23"/>
      <c r="F2" s="23"/>
      <c r="G2" s="23"/>
      <c r="H2" s="23"/>
      <c r="I2" s="23"/>
      <c r="J2" s="23"/>
      <c r="K2" s="23" t="s">
        <v>153</v>
      </c>
      <c r="L2" s="23"/>
      <c r="M2" s="23"/>
      <c r="N2" s="23"/>
      <c r="O2" s="23"/>
      <c r="P2" s="23"/>
    </row>
    <row r="3" spans="1:16" s="3" customFormat="1" ht="15" customHeight="1">
      <c r="A3" s="23"/>
      <c r="C3" s="23" t="s">
        <v>25</v>
      </c>
      <c r="D3" s="1" t="s">
        <v>274</v>
      </c>
      <c r="E3" s="23"/>
      <c r="F3" s="23"/>
      <c r="G3" s="23"/>
      <c r="H3" s="23"/>
      <c r="I3" s="23"/>
      <c r="J3" s="23"/>
      <c r="K3" s="23" t="s">
        <v>25</v>
      </c>
      <c r="L3" s="23"/>
      <c r="M3" s="23"/>
      <c r="N3" s="23"/>
      <c r="O3" s="23"/>
      <c r="P3" s="23"/>
    </row>
    <row r="4" spans="1:16" ht="12.75" customHeight="1">
      <c r="A4" s="23" t="s">
        <v>154</v>
      </c>
      <c r="C4" s="36" t="s">
        <v>155</v>
      </c>
      <c r="D4" s="44">
        <v>50603391</v>
      </c>
      <c r="E4" s="23" t="s">
        <v>1</v>
      </c>
      <c r="K4" s="5"/>
    </row>
    <row r="5" spans="1:16" ht="12.75" hidden="1" customHeight="1">
      <c r="C5" s="36" t="s">
        <v>155</v>
      </c>
      <c r="D5" s="44"/>
      <c r="K5" s="5"/>
    </row>
    <row r="6" spans="1:16" ht="12.75" customHeight="1">
      <c r="A6" s="23" t="s">
        <v>156</v>
      </c>
      <c r="C6" s="36" t="s">
        <v>155</v>
      </c>
      <c r="D6" s="44">
        <v>-28334432</v>
      </c>
      <c r="E6" s="23" t="s">
        <v>1</v>
      </c>
      <c r="K6" s="5"/>
    </row>
    <row r="7" spans="1:16" ht="15" customHeight="1">
      <c r="D7" s="23" t="s">
        <v>25</v>
      </c>
      <c r="K7" s="23" t="s">
        <v>25</v>
      </c>
    </row>
    <row r="8" spans="1:16" ht="12.75" customHeight="1">
      <c r="A8" s="37" t="str">
        <f>IF($D$8&gt;=0,"Gross profit","Gross loss")</f>
        <v>Gross profit</v>
      </c>
      <c r="C8" s="37" t="str">
        <f>IF($D$8&gt;=0,"12.5 Gross profit","12.6 Gross loss")</f>
        <v>12.5 Gross profit</v>
      </c>
      <c r="D8" s="41">
        <f>SUM(D3:D7)</f>
        <v>22268959</v>
      </c>
      <c r="E8" s="23" t="s">
        <v>1</v>
      </c>
      <c r="K8" s="5">
        <f ca="1">SUM(K3:OFFSET(K8,-1,0))</f>
        <v>0</v>
      </c>
    </row>
    <row r="9" spans="1:16" ht="15" customHeight="1">
      <c r="D9" s="5"/>
      <c r="K9" s="5"/>
    </row>
    <row r="10" spans="1:16" ht="12.75" hidden="1" customHeight="1">
      <c r="A10" s="23" t="s">
        <v>157</v>
      </c>
      <c r="C10" s="36" t="s">
        <v>155</v>
      </c>
      <c r="D10" s="18"/>
      <c r="K10" s="5"/>
    </row>
    <row r="11" spans="1:16" ht="12.75" hidden="1" customHeight="1">
      <c r="A11" s="23" t="s">
        <v>158</v>
      </c>
      <c r="C11" s="36" t="s">
        <v>155</v>
      </c>
      <c r="D11" s="18"/>
      <c r="K11" s="5"/>
    </row>
    <row r="12" spans="1:16" ht="12.75" hidden="1" customHeight="1">
      <c r="A12" s="23" t="s">
        <v>159</v>
      </c>
      <c r="C12" s="36" t="s">
        <v>155</v>
      </c>
      <c r="D12" s="18"/>
      <c r="K12" s="5"/>
    </row>
    <row r="13" spans="1:16" ht="12.75" hidden="1" customHeight="1">
      <c r="A13" s="23" t="s">
        <v>160</v>
      </c>
      <c r="C13" s="36" t="s">
        <v>155</v>
      </c>
      <c r="D13" s="18"/>
      <c r="K13" s="5"/>
    </row>
    <row r="14" spans="1:16" ht="12.75" hidden="1" customHeight="1">
      <c r="A14" s="23" t="s">
        <v>161</v>
      </c>
      <c r="C14" s="36" t="s">
        <v>155</v>
      </c>
      <c r="D14" s="18"/>
      <c r="K14" s="5"/>
    </row>
    <row r="15" spans="1:16" ht="12.75" customHeight="1">
      <c r="A15" s="23" t="s">
        <v>10</v>
      </c>
      <c r="C15" s="36" t="s">
        <v>155</v>
      </c>
      <c r="D15" s="44">
        <v>1629766</v>
      </c>
      <c r="K15" s="5"/>
    </row>
    <row r="16" spans="1:16" ht="12.75" customHeight="1">
      <c r="A16" s="23" t="s">
        <v>11</v>
      </c>
      <c r="C16" s="36" t="s">
        <v>155</v>
      </c>
      <c r="D16" s="18">
        <v>-51168203</v>
      </c>
      <c r="K16" s="5"/>
    </row>
    <row r="17" spans="1:11" ht="12.75" hidden="1" customHeight="1">
      <c r="A17" s="23" t="s">
        <v>4</v>
      </c>
      <c r="C17" s="36" t="s">
        <v>155</v>
      </c>
      <c r="D17" s="18"/>
      <c r="K17" s="5"/>
    </row>
    <row r="18" spans="1:11" ht="12.75" hidden="1" customHeight="1">
      <c r="A18" s="23" t="s">
        <v>162</v>
      </c>
      <c r="C18" s="36" t="s">
        <v>155</v>
      </c>
      <c r="D18" s="18"/>
      <c r="K18" s="5"/>
    </row>
    <row r="19" spans="1:11" ht="15" hidden="1" customHeight="1">
      <c r="D19" s="23" t="s">
        <v>25</v>
      </c>
      <c r="K19" s="23" t="s">
        <v>25</v>
      </c>
    </row>
    <row r="20" spans="1:11" ht="12.75" hidden="1" customHeight="1">
      <c r="A20" s="37" t="str">
        <f>"Operating "&amp;IF(D20&gt;0,"profit","loss")</f>
        <v>Operating loss</v>
      </c>
      <c r="D20" s="6">
        <f>SUM(D8:D19)</f>
        <v>-27269478</v>
      </c>
      <c r="K20" s="5">
        <f ca="1">SUM(K8:K19)</f>
        <v>0</v>
      </c>
    </row>
    <row r="21" spans="1:11" ht="15" hidden="1" customHeight="1">
      <c r="D21" s="5"/>
      <c r="K21" s="5"/>
    </row>
    <row r="22" spans="1:11" ht="12.75" hidden="1" customHeight="1">
      <c r="A22" s="23" t="s">
        <v>163</v>
      </c>
      <c r="C22" s="36" t="s">
        <v>155</v>
      </c>
      <c r="D22" s="18"/>
      <c r="K22" s="5"/>
    </row>
    <row r="23" spans="1:11" ht="12.75" hidden="1" customHeight="1">
      <c r="A23" s="23" t="s">
        <v>164</v>
      </c>
      <c r="C23" s="36" t="s">
        <v>155</v>
      </c>
      <c r="D23" s="18"/>
      <c r="K23" s="5"/>
    </row>
    <row r="24" spans="1:11" ht="12.75" hidden="1" customHeight="1">
      <c r="A24" s="23" t="s">
        <v>165</v>
      </c>
      <c r="C24" s="36" t="s">
        <v>155</v>
      </c>
      <c r="D24" s="18"/>
      <c r="K24" s="5"/>
    </row>
    <row r="25" spans="1:11" ht="12.75" hidden="1" customHeight="1">
      <c r="A25" s="23" t="s">
        <v>15</v>
      </c>
      <c r="C25" s="36" t="s">
        <v>155</v>
      </c>
      <c r="D25" s="18"/>
      <c r="K25" s="5"/>
    </row>
    <row r="26" spans="1:11" ht="15" customHeight="1">
      <c r="D26" s="23" t="s">
        <v>25</v>
      </c>
      <c r="K26" s="23" t="s">
        <v>25</v>
      </c>
    </row>
    <row r="27" spans="1:11" ht="12.75" customHeight="1">
      <c r="A27" s="23" t="s">
        <v>0</v>
      </c>
      <c r="C27" s="37" t="str">
        <f>IF($D$27&gt;=0,"12.17 - Net profit per account","12.19 - Net loss per account")</f>
        <v>12.19 - Net loss per account</v>
      </c>
      <c r="D27" s="41">
        <f>SUM(D19:D26)</f>
        <v>-27269478</v>
      </c>
      <c r="E27" s="23" t="s">
        <v>1</v>
      </c>
      <c r="K27" s="5">
        <f ca="1">SUM(K19:K26)</f>
        <v>0</v>
      </c>
    </row>
    <row r="28" spans="1:11" ht="15" hidden="1" customHeight="1">
      <c r="D28" s="5"/>
      <c r="K28" s="5"/>
    </row>
    <row r="29" spans="1:11" ht="12.75" hidden="1" customHeight="1">
      <c r="A29" s="37" t="str">
        <f>IF($D$27&gt;=0,"Tax on profit on ordinary activities","Tax on loss on ordinary activities")</f>
        <v>Tax on loss on ordinary activities</v>
      </c>
      <c r="D29" s="18"/>
      <c r="K29" s="5"/>
    </row>
    <row r="30" spans="1:11" ht="15" hidden="1" customHeight="1">
      <c r="D30" s="23" t="s">
        <v>25</v>
      </c>
      <c r="K30" s="23" t="s">
        <v>25</v>
      </c>
    </row>
    <row r="31" spans="1:11" ht="12.75" hidden="1" customHeight="1">
      <c r="A31" s="37" t="str">
        <f>IF($D$31&gt;=0,"Profit after taxation","Loss after taxation")</f>
        <v>Loss after taxation</v>
      </c>
      <c r="D31" s="6">
        <f>SUM(D26:D30)</f>
        <v>-27269478</v>
      </c>
      <c r="K31" s="5">
        <f ca="1">SUM(K26:K30)</f>
        <v>0</v>
      </c>
    </row>
    <row r="32" spans="1:11" ht="15" hidden="1" customHeight="1">
      <c r="D32" s="5"/>
      <c r="K32" s="5"/>
    </row>
    <row r="33" spans="1:11" ht="12.75" hidden="1" customHeight="1">
      <c r="A33" s="23" t="s">
        <v>2</v>
      </c>
      <c r="D33" s="18"/>
      <c r="K33" s="5"/>
    </row>
    <row r="34" spans="1:11" ht="12.75" hidden="1" customHeight="1">
      <c r="A34" s="23" t="s">
        <v>166</v>
      </c>
      <c r="D34" s="18"/>
      <c r="K34" s="5"/>
    </row>
    <row r="35" spans="1:11" ht="15" hidden="1" customHeight="1">
      <c r="D35" s="23" t="s">
        <v>25</v>
      </c>
      <c r="K35" s="23" t="s">
        <v>25</v>
      </c>
    </row>
    <row r="36" spans="1:11" ht="12.75" hidden="1" customHeight="1">
      <c r="A36" s="37" t="str">
        <f>IF($D$36&gt;=0,"Profit for the financial year","Loss for the financial year")</f>
        <v>Loss for the financial year</v>
      </c>
      <c r="D36" s="6">
        <f>SUM(D30:D35)</f>
        <v>-27269478</v>
      </c>
      <c r="K36" s="5">
        <f ca="1">SUM(K30:K35)</f>
        <v>0</v>
      </c>
    </row>
    <row r="37" spans="1:11" ht="15" hidden="1" customHeight="1">
      <c r="D37" s="5"/>
      <c r="K37" s="5"/>
    </row>
    <row r="38" spans="1:11" ht="12.75" hidden="1" customHeight="1">
      <c r="A38" s="23" t="s">
        <v>167</v>
      </c>
      <c r="D38" s="18"/>
      <c r="K38" s="5"/>
    </row>
    <row r="39" spans="1:11" ht="15" hidden="1" customHeight="1">
      <c r="D39" s="23" t="s">
        <v>25</v>
      </c>
      <c r="K39" s="23" t="s">
        <v>25</v>
      </c>
    </row>
    <row r="40" spans="1:11" ht="12.75" hidden="1" customHeight="1">
      <c r="A40" s="37" t="str">
        <f>IF(D40&gt;=0,"Retained profit for year","Retained loss for year")</f>
        <v>Retained loss for year</v>
      </c>
      <c r="D40" s="6">
        <f>SUM(D35:D39)</f>
        <v>-27269478</v>
      </c>
      <c r="K40" s="5">
        <f ca="1">SUM(K35:K39)</f>
        <v>0</v>
      </c>
    </row>
    <row r="41" spans="1:11" ht="15" customHeight="1">
      <c r="D41" s="23" t="s">
        <v>25</v>
      </c>
      <c r="K41" s="5"/>
    </row>
    <row r="42" spans="1:11" ht="15" hidden="1" customHeight="1">
      <c r="D42" s="5"/>
      <c r="K42" s="5"/>
    </row>
    <row r="43" spans="1:11" ht="12.75" hidden="1" customHeight="1">
      <c r="A43" s="23" t="s">
        <v>168</v>
      </c>
      <c r="D43" s="5"/>
      <c r="K43" s="5"/>
    </row>
    <row r="44" spans="1:11" ht="15" hidden="1" customHeight="1">
      <c r="D44" s="5"/>
      <c r="K44" s="23" t="s">
        <v>25</v>
      </c>
    </row>
    <row r="45" spans="1:11" ht="12.75" hidden="1" customHeight="1">
      <c r="A45" s="23" t="s">
        <v>169</v>
      </c>
      <c r="D45" s="5"/>
      <c r="K45" s="5"/>
    </row>
    <row r="46" spans="1:11" ht="15" hidden="1" customHeight="1">
      <c r="D46" s="5"/>
      <c r="K46" s="23" t="s">
        <v>25</v>
      </c>
    </row>
    <row r="47" spans="1:11" ht="15" hidden="1" customHeight="1">
      <c r="D47" s="5"/>
    </row>
    <row r="48" spans="1:11" ht="23.25" hidden="1" customHeight="1">
      <c r="A48" s="23" t="s">
        <v>170</v>
      </c>
      <c r="D48" s="5"/>
    </row>
    <row r="49" spans="1:4" ht="15" hidden="1" customHeight="1">
      <c r="D49" s="5"/>
    </row>
    <row r="50" spans="1:4" ht="12.75" hidden="1" customHeight="1">
      <c r="A50" s="23" t="s">
        <v>171</v>
      </c>
      <c r="D50" s="18"/>
    </row>
    <row r="51" spans="1:4" ht="12.75" hidden="1" customHeight="1">
      <c r="A51" s="23" t="s">
        <v>172</v>
      </c>
      <c r="D51" s="18"/>
    </row>
    <row r="52" spans="1:4" ht="15" hidden="1" customHeight="1">
      <c r="D52" s="23" t="s">
        <v>25</v>
      </c>
    </row>
    <row r="53" spans="1:4" ht="12.75" hidden="1" customHeight="1">
      <c r="A53" s="23" t="s">
        <v>173</v>
      </c>
      <c r="D53" s="6">
        <f>SUM(D50:D52)</f>
        <v>0</v>
      </c>
    </row>
    <row r="54" spans="1:4" ht="12.75" hidden="1" customHeight="1">
      <c r="A54" s="37" t="str">
        <f>IF(D54&gt;=0,"Retained profit for year","Retained loss for year")</f>
        <v>Retained loss for year</v>
      </c>
      <c r="D54" s="6">
        <f>D40</f>
        <v>-27269478</v>
      </c>
    </row>
    <row r="55" spans="1:4" ht="12.75" hidden="1" customHeight="1">
      <c r="A55" s="23" t="s">
        <v>15</v>
      </c>
      <c r="D55" s="18"/>
    </row>
    <row r="56" spans="1:4" ht="12.75" hidden="1" customHeight="1">
      <c r="A56" s="23" t="s">
        <v>15</v>
      </c>
      <c r="D56" s="18"/>
    </row>
    <row r="57" spans="1:4" ht="12.75" hidden="1" customHeight="1">
      <c r="A57" s="23" t="s">
        <v>15</v>
      </c>
      <c r="D57" s="18"/>
    </row>
    <row r="58" spans="1:4" ht="15" hidden="1" customHeight="1">
      <c r="D58" s="23" t="s">
        <v>25</v>
      </c>
    </row>
    <row r="59" spans="1:4" ht="12.75" hidden="1" customHeight="1">
      <c r="A59" s="23" t="s">
        <v>174</v>
      </c>
      <c r="D59" s="6">
        <f>SUM(D52:D58)</f>
        <v>-27269478</v>
      </c>
    </row>
    <row r="60" spans="1:4" ht="15" hidden="1" customHeight="1">
      <c r="D60" s="23" t="s">
        <v>25</v>
      </c>
    </row>
    <row r="61" spans="1:4" ht="15" hidden="1" customHeight="1">
      <c r="D61" s="5"/>
    </row>
    <row r="62" spans="1:4" ht="15" hidden="1" customHeight="1">
      <c r="A62" s="23" t="s">
        <v>175</v>
      </c>
      <c r="D62" s="6">
        <f>SUMIF(D7:D19,"&gt;0")+SUMIF(D21:D26,"&gt;0")</f>
        <v>23898725</v>
      </c>
    </row>
    <row r="63" spans="1:4" ht="15" hidden="1" customHeight="1">
      <c r="D63" s="23" t="s">
        <v>25</v>
      </c>
    </row>
    <row r="64" spans="1:4" ht="15" hidden="1" customHeight="1">
      <c r="D64" s="5"/>
    </row>
    <row r="65" spans="1:4" ht="12.75" hidden="1" customHeight="1">
      <c r="A65" s="23" t="s">
        <v>176</v>
      </c>
      <c r="D65" s="5"/>
    </row>
    <row r="66" spans="1:4" ht="15" hidden="1" customHeight="1">
      <c r="D66" s="5"/>
    </row>
    <row r="67" spans="1:4" ht="12.75" hidden="1" customHeight="1">
      <c r="A67" s="23" t="s">
        <v>177</v>
      </c>
      <c r="D67" s="38">
        <f>IF($D$4&lt;&gt;0,$D$8/$D$4,0)</f>
        <v>0.44006851240463313</v>
      </c>
    </row>
    <row r="68" spans="1:4" ht="12.75" hidden="1" customHeight="1">
      <c r="A68" s="23" t="s">
        <v>178</v>
      </c>
      <c r="D68" s="19"/>
    </row>
    <row r="69" spans="1:4" ht="15" hidden="1" customHeight="1">
      <c r="D69" s="23" t="s">
        <v>25</v>
      </c>
    </row>
    <row r="70" spans="1:4" ht="12.75" hidden="1" customHeight="1">
      <c r="A70" s="23" t="s">
        <v>179</v>
      </c>
      <c r="D70" s="38">
        <f>$D67-$D$68</f>
        <v>0.44006851240463313</v>
      </c>
    </row>
    <row r="71" spans="1:4" ht="15" hidden="1" customHeight="1">
      <c r="D71" s="23" t="s">
        <v>25</v>
      </c>
    </row>
    <row r="72" spans="1:4" ht="15" hidden="1" customHeight="1">
      <c r="D72" s="5"/>
    </row>
    <row r="73" spans="1:4" ht="12.75" hidden="1" customHeight="1">
      <c r="A73" s="23" t="s">
        <v>180</v>
      </c>
      <c r="D73" s="5"/>
    </row>
    <row r="74" spans="1:4" ht="15" hidden="1" customHeight="1">
      <c r="D74" s="5"/>
    </row>
    <row r="75" spans="1:4" ht="12.75" hidden="1" customHeight="1">
      <c r="A75" s="23" t="s">
        <v>177</v>
      </c>
      <c r="D75" s="38">
        <f>IF($D$4&lt;&gt;0,$D$27/$D$4,0)</f>
        <v>-0.53888637621142821</v>
      </c>
    </row>
    <row r="76" spans="1:4" ht="12.75" hidden="1" customHeight="1">
      <c r="A76" s="23" t="s">
        <v>178</v>
      </c>
      <c r="D76" s="19"/>
    </row>
    <row r="77" spans="1:4" ht="15" hidden="1" customHeight="1">
      <c r="D77" s="23" t="s">
        <v>25</v>
      </c>
    </row>
    <row r="78" spans="1:4" ht="12.75" hidden="1" customHeight="1">
      <c r="A78" s="23" t="s">
        <v>179</v>
      </c>
      <c r="D78" s="38">
        <f>$D75-$D76</f>
        <v>-0.53888637621142821</v>
      </c>
    </row>
    <row r="79" spans="1:4" ht="18.45" hidden="1" customHeight="1">
      <c r="D79" s="23" t="s">
        <v>25</v>
      </c>
    </row>
    <row r="80" spans="1:4" ht="20.7" customHeight="1">
      <c r="D80" s="5"/>
    </row>
    <row r="81" spans="4:4" ht="20.7" customHeight="1">
      <c r="D81" s="5"/>
    </row>
    <row r="82" spans="4:4" ht="20.7" customHeight="1">
      <c r="D82" s="5"/>
    </row>
    <row r="83" spans="4:4" ht="15" customHeight="1">
      <c r="D83" s="5"/>
    </row>
    <row r="84" spans="4:4" ht="15" customHeight="1">
      <c r="D84" s="5"/>
    </row>
    <row r="85" spans="4:4" ht="15" customHeight="1">
      <c r="D85" s="5"/>
    </row>
    <row r="86" spans="4:4" ht="15" customHeight="1">
      <c r="D86" s="5"/>
    </row>
    <row r="87" spans="4:4" ht="15" customHeight="1">
      <c r="D87" s="5"/>
    </row>
    <row r="88" spans="4:4" ht="15" customHeight="1">
      <c r="D88" s="5"/>
    </row>
    <row r="89" spans="4:4" ht="15" customHeight="1">
      <c r="D89" s="5"/>
    </row>
    <row r="90" spans="4:4" ht="15" customHeight="1"/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7"/>
  <sheetViews>
    <sheetView topLeftCell="A3" workbookViewId="0">
      <selection activeCell="E5" sqref="E5"/>
    </sheetView>
  </sheetViews>
  <sheetFormatPr defaultColWidth="6.88671875" defaultRowHeight="13.8"/>
  <cols>
    <col min="1" max="1" width="58.88671875" style="1" customWidth="1"/>
    <col min="2" max="3" width="7" style="4" hidden="1" customWidth="1"/>
    <col min="4" max="4" width="18.44140625" style="1" customWidth="1"/>
    <col min="5" max="5" width="22.77734375" style="1" customWidth="1"/>
    <col min="6" max="7" width="12.44140625" style="1" hidden="1" customWidth="1"/>
    <col min="8" max="8" width="14.21875" style="1" hidden="1" customWidth="1"/>
    <col min="9" max="9" width="13.109375" style="1" hidden="1" customWidth="1"/>
    <col min="10" max="10" width="15.44140625" style="1" hidden="1" customWidth="1"/>
    <col min="11" max="11" width="13.44140625" style="1" hidden="1" customWidth="1"/>
    <col min="12" max="13" width="12.44140625" style="1" hidden="1" customWidth="1"/>
    <col min="14" max="14" width="6.88671875" style="4"/>
    <col min="15" max="18" width="7" style="1" customWidth="1"/>
    <col min="19" max="16384" width="6.88671875" style="4"/>
  </cols>
  <sheetData>
    <row r="1" spans="1:15" ht="18.149999999999999" hidden="1" customHeight="1">
      <c r="A1" s="39"/>
      <c r="B1" s="3"/>
      <c r="C1" s="3"/>
      <c r="N1" s="27"/>
    </row>
    <row r="2" spans="1:15" hidden="1">
      <c r="A2" s="1" t="s">
        <v>181</v>
      </c>
      <c r="B2" s="3"/>
      <c r="C2" s="3"/>
      <c r="E2" s="18"/>
      <c r="N2" s="27"/>
    </row>
    <row r="3" spans="1:15" ht="27.6">
      <c r="B3" s="3"/>
      <c r="C3" s="3"/>
      <c r="D3" s="22" t="s">
        <v>182</v>
      </c>
      <c r="E3" s="22" t="str">
        <f>IF(ISBLANK(E2),IF(E9&lt;0,"(Non-taxable)","Disallowable"&amp;CHAR(10)&amp;"/non-deductible"),E2)</f>
        <v>(Non-taxable)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IF(M9&gt;=0,"Prior year"&amp;CHAR(10)&amp;"Disallowed","Prior year"&amp;CHAR(10)&amp;"Non-taxable")</f>
        <v>Prior year
Disallowed</v>
      </c>
      <c r="N3" s="27"/>
    </row>
    <row r="4" spans="1:15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5">
      <c r="A5" s="1" t="s">
        <v>183</v>
      </c>
      <c r="B5" s="3"/>
      <c r="C5" s="3"/>
      <c r="D5" s="18">
        <v>-150000</v>
      </c>
      <c r="E5" s="44">
        <f>D5</f>
        <v>-150000</v>
      </c>
      <c r="F5" s="18"/>
      <c r="G5" s="18"/>
      <c r="H5" s="6">
        <f>IF(N5=1,0,D5-E5-F5-G5)</f>
        <v>0</v>
      </c>
      <c r="I5" s="6" t="e">
        <f>ROUND(IF(N5=1,0,IF(ISBLANK(J5),H5*(1-$D$15)+F5,J5)),0)</f>
        <v>#REF!</v>
      </c>
      <c r="J5" s="18"/>
      <c r="K5" s="6" t="e">
        <f>IF(N5=1,0,H5-I5+F5+G5)</f>
        <v>#REF!</v>
      </c>
      <c r="L5" s="5"/>
      <c r="M5" s="5"/>
      <c r="N5" s="27"/>
      <c r="O5" s="1" t="s">
        <v>1</v>
      </c>
    </row>
    <row r="6" spans="1:15">
      <c r="A6" s="1" t="s">
        <v>184</v>
      </c>
      <c r="B6" s="3"/>
      <c r="C6" s="3"/>
      <c r="D6" s="18">
        <v>-1419375</v>
      </c>
      <c r="E6" s="18">
        <f>D6</f>
        <v>-1419375</v>
      </c>
      <c r="F6" s="18"/>
      <c r="G6" s="18"/>
      <c r="H6" s="6">
        <f>IF(N6=1,0,D6-E6-F6-G6)</f>
        <v>0</v>
      </c>
      <c r="I6" s="6" t="e">
        <f>ROUND(IF(N6=1,0,IF(ISBLANK(J6),H6*(1-$D$15)+F6,J6)),0)</f>
        <v>#REF!</v>
      </c>
      <c r="J6" s="18"/>
      <c r="K6" s="6" t="e">
        <f>IF(N6=1,0,H6-I6+F6+G6)</f>
        <v>#REF!</v>
      </c>
      <c r="L6" s="5"/>
      <c r="M6" s="5"/>
      <c r="N6" s="27"/>
      <c r="O6" s="1" t="s">
        <v>1</v>
      </c>
    </row>
    <row r="7" spans="1:15">
      <c r="A7" s="1" t="s">
        <v>10</v>
      </c>
      <c r="B7" s="3"/>
      <c r="C7" s="3"/>
      <c r="D7" s="18">
        <v>-60391</v>
      </c>
      <c r="E7" s="18"/>
      <c r="F7" s="18"/>
      <c r="G7" s="18"/>
      <c r="H7" s="6">
        <f>IF(N7=1,0,D7-E7-F7-G7)</f>
        <v>-60391</v>
      </c>
      <c r="I7" s="6" t="e">
        <f>ROUND(IF(N7=1,0,IF(ISBLANK(J7),H7*(1-$D$15)+F7,J7)),0)</f>
        <v>#REF!</v>
      </c>
      <c r="J7" s="18"/>
      <c r="K7" s="6" t="e">
        <f>IF(N7=1,0,H7-I7+F7+G7)</f>
        <v>#REF!</v>
      </c>
      <c r="L7" s="5"/>
      <c r="M7" s="5"/>
      <c r="N7" s="27"/>
      <c r="O7" s="1" t="s">
        <v>1</v>
      </c>
    </row>
    <row r="8" spans="1:15" ht="17.55" customHeight="1">
      <c r="B8" s="3"/>
      <c r="C8" s="3"/>
      <c r="D8" s="23" t="s">
        <v>25</v>
      </c>
      <c r="E8" s="23" t="s">
        <v>25</v>
      </c>
      <c r="F8" s="23" t="s">
        <v>25</v>
      </c>
      <c r="G8" s="23" t="s">
        <v>25</v>
      </c>
      <c r="H8" s="23" t="s">
        <v>25</v>
      </c>
      <c r="I8" s="23" t="s">
        <v>25</v>
      </c>
      <c r="J8" s="23" t="s">
        <v>25</v>
      </c>
      <c r="K8" s="23" t="s">
        <v>25</v>
      </c>
      <c r="L8" s="23" t="s">
        <v>25</v>
      </c>
      <c r="M8" s="23" t="s">
        <v>25</v>
      </c>
      <c r="N8" s="27"/>
    </row>
    <row r="9" spans="1:15" ht="16.8" customHeight="1">
      <c r="A9" s="1" t="s">
        <v>182</v>
      </c>
      <c r="B9" s="3"/>
      <c r="C9" s="3"/>
      <c r="D9" s="6">
        <f>IF(SUM(D4:D8)&lt;&gt;-'D1'!D15,"CHECK "&amp;SUM(D4:D8)&amp;CHAR(10)&amp;" with "&amp;-'D1'!D15&amp;CHAR(10)&amp;" error "&amp;SUM(D4:D8)--'D1'!D15,SUM(D4:D8))</f>
        <v>-1629766</v>
      </c>
      <c r="E9" s="6">
        <f t="shared" ref="E9:M9" si="0">SUM(E4:E8)</f>
        <v>-1569375</v>
      </c>
      <c r="F9" s="6">
        <f t="shared" si="0"/>
        <v>0</v>
      </c>
      <c r="G9" s="6">
        <f t="shared" si="0"/>
        <v>0</v>
      </c>
      <c r="H9" s="6">
        <f t="shared" si="0"/>
        <v>-60391</v>
      </c>
      <c r="I9" s="6" t="e">
        <f t="shared" si="0"/>
        <v>#REF!</v>
      </c>
      <c r="J9" s="6">
        <f t="shared" si="0"/>
        <v>0</v>
      </c>
      <c r="K9" s="6" t="e">
        <f t="shared" si="0"/>
        <v>#REF!</v>
      </c>
      <c r="L9" s="6">
        <f t="shared" si="0"/>
        <v>0</v>
      </c>
      <c r="M9" s="6">
        <f t="shared" si="0"/>
        <v>0</v>
      </c>
      <c r="N9" s="27"/>
    </row>
    <row r="10" spans="1:15" ht="15" customHeight="1">
      <c r="B10" s="3"/>
      <c r="C10" s="3"/>
      <c r="D10" s="23" t="s">
        <v>25</v>
      </c>
      <c r="E10" s="23" t="s">
        <v>25</v>
      </c>
      <c r="F10" s="23" t="s">
        <v>25</v>
      </c>
      <c r="G10" s="23" t="s">
        <v>25</v>
      </c>
      <c r="H10" s="23" t="s">
        <v>25</v>
      </c>
      <c r="I10" s="23" t="s">
        <v>25</v>
      </c>
      <c r="J10" s="23" t="s">
        <v>25</v>
      </c>
      <c r="K10" s="23" t="s">
        <v>25</v>
      </c>
      <c r="L10" s="5"/>
      <c r="M10" s="5"/>
      <c r="N10" s="27"/>
    </row>
    <row r="11" spans="1:15" hidden="1">
      <c r="A11" s="1" t="s">
        <v>168</v>
      </c>
      <c r="B11" s="3"/>
      <c r="C11" s="3"/>
      <c r="L11" s="6">
        <f>L13-L9</f>
        <v>0</v>
      </c>
      <c r="M11" s="6">
        <f>M13-M9</f>
        <v>0</v>
      </c>
      <c r="N11" s="27"/>
    </row>
    <row r="12" spans="1:15" ht="15" hidden="1" customHeight="1">
      <c r="B12" s="3"/>
      <c r="C12" s="3"/>
      <c r="L12" s="23" t="s">
        <v>25</v>
      </c>
      <c r="M12" s="23" t="s">
        <v>25</v>
      </c>
      <c r="N12" s="27"/>
    </row>
    <row r="13" spans="1:15" hidden="1">
      <c r="A13" s="1" t="s">
        <v>185</v>
      </c>
      <c r="B13" s="3"/>
      <c r="C13" s="3"/>
      <c r="D13" s="5"/>
      <c r="L13" s="5"/>
      <c r="M13" s="5"/>
      <c r="N13" s="27"/>
    </row>
    <row r="14" spans="1:15" ht="15" hidden="1" customHeight="1">
      <c r="B14" s="3"/>
      <c r="C14" s="3"/>
      <c r="L14" s="23" t="s">
        <v>25</v>
      </c>
      <c r="M14" s="23" t="s">
        <v>25</v>
      </c>
      <c r="N14" s="27"/>
    </row>
    <row r="15" spans="1:15" hidden="1">
      <c r="A15" s="1" t="e">
        <f>"Offshore apportionment ratio (based on "&amp;[5]AA!B1&amp;")"</f>
        <v>#REF!</v>
      </c>
      <c r="B15" s="3"/>
      <c r="C15" s="3"/>
      <c r="D15" s="20" t="e">
        <f>[5]AA!C56</f>
        <v>#REF!</v>
      </c>
      <c r="N15" s="27"/>
    </row>
    <row r="16" spans="1:15" ht="12.75" hidden="1" customHeight="1">
      <c r="B16" s="3"/>
      <c r="C16" s="3"/>
      <c r="D16" s="23" t="s">
        <v>25</v>
      </c>
      <c r="N16" s="27"/>
    </row>
    <row r="17" spans="1:14" hidden="1">
      <c r="A17" s="1" t="s">
        <v>63</v>
      </c>
      <c r="B17" s="3"/>
      <c r="C17" s="3"/>
      <c r="D17" s="23" t="s">
        <v>64</v>
      </c>
      <c r="N17" s="27"/>
    </row>
    <row r="18" spans="1:14" ht="11.7" customHeight="1">
      <c r="N18" s="27"/>
    </row>
    <row r="19" spans="1:14" ht="15" customHeight="1">
      <c r="N19" s="27"/>
    </row>
    <row r="20" spans="1:14" ht="15" customHeight="1">
      <c r="N20" s="27"/>
    </row>
    <row r="21" spans="1:14" ht="15" customHeight="1">
      <c r="N21" s="27"/>
    </row>
    <row r="22" spans="1:14" ht="15" customHeight="1">
      <c r="N22" s="27"/>
    </row>
    <row r="23" spans="1:14" ht="15" customHeight="1">
      <c r="N23" s="27"/>
    </row>
    <row r="24" spans="1:14" ht="15" customHeight="1">
      <c r="N24" s="27"/>
    </row>
    <row r="25" spans="1:14" ht="15" customHeight="1">
      <c r="N25" s="27"/>
    </row>
    <row r="26" spans="1:14" ht="15" customHeight="1">
      <c r="N26" s="27"/>
    </row>
    <row r="27" spans="1:14" ht="15" customHeight="1"/>
  </sheetData>
  <phoneticPr fontId="1" type="noConversion"/>
  <dataValidations count="1">
    <dataValidation type="list" allowBlank="1" showInputMessage="1" showErrorMessage="1" sqref="D17" xr:uid="{00000000-0002-0000-0900-000000000000}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58"/>
  <sheetViews>
    <sheetView topLeftCell="A19" workbookViewId="0">
      <selection activeCell="A9" sqref="A9"/>
    </sheetView>
  </sheetViews>
  <sheetFormatPr defaultColWidth="6.88671875" defaultRowHeight="13.8"/>
  <cols>
    <col min="1" max="1" width="67.44140625" style="1" customWidth="1"/>
    <col min="2" max="3" width="7" style="4" hidden="1" customWidth="1"/>
    <col min="4" max="4" width="22.21875" style="1" customWidth="1"/>
    <col min="5" max="5" width="21.21875" style="1" customWidth="1"/>
    <col min="6" max="7" width="12.44140625" style="1" hidden="1" customWidth="1"/>
    <col min="8" max="8" width="14.21875" style="1" hidden="1" customWidth="1"/>
    <col min="9" max="9" width="13.109375" style="1" hidden="1" customWidth="1"/>
    <col min="10" max="10" width="15.44140625" style="1" hidden="1" customWidth="1"/>
    <col min="11" max="11" width="13.44140625" style="1" hidden="1" customWidth="1"/>
    <col min="12" max="13" width="12.44140625" style="1" hidden="1" customWidth="1"/>
    <col min="14" max="14" width="0" style="4" hidden="1" customWidth="1"/>
    <col min="15" max="18" width="7" style="1" customWidth="1"/>
    <col min="19" max="16384" width="6.88671875" style="4"/>
  </cols>
  <sheetData>
    <row r="1" spans="1:15" ht="18.149999999999999" hidden="1" customHeight="1">
      <c r="A1" s="39"/>
      <c r="B1" s="3"/>
      <c r="C1" s="3"/>
      <c r="N1" s="27"/>
    </row>
    <row r="2" spans="1:15" ht="12.75" hidden="1" customHeight="1">
      <c r="A2" s="1" t="s">
        <v>181</v>
      </c>
      <c r="B2" s="3"/>
      <c r="C2" s="3"/>
      <c r="E2" s="18"/>
      <c r="N2" s="27"/>
    </row>
    <row r="3" spans="1:15" ht="27.45" customHeight="1">
      <c r="B3" s="3"/>
      <c r="C3" s="3"/>
      <c r="D3" s="22" t="s">
        <v>182</v>
      </c>
      <c r="E3" s="22" t="str">
        <f>IF(ISBLANK(E2),IF(E40&lt;0,"(Non-taxable)","Disallowable"&amp;CHAR(10)&amp;"/non-deductible"),E2)</f>
        <v>Disallowable
/non-deductible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IF(M40&gt;=0,"Prior year"&amp;CHAR(10)&amp;"Disallowed","Prior year"&amp;CHAR(10)&amp;"Non-taxable")</f>
        <v>Prior year
Disallowed</v>
      </c>
      <c r="N3" s="27"/>
    </row>
    <row r="4" spans="1:15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5" ht="12.75" customHeight="1">
      <c r="A5" s="1" t="s">
        <v>186</v>
      </c>
      <c r="B5" s="3"/>
      <c r="C5" s="3"/>
      <c r="D5" s="44">
        <v>314470</v>
      </c>
      <c r="E5" s="18"/>
      <c r="F5" s="18"/>
      <c r="G5" s="18"/>
      <c r="H5" s="6">
        <f t="shared" ref="H5:H38" si="0">IF(N5=1,0,D5-E5-F5-G5)</f>
        <v>314470</v>
      </c>
      <c r="I5" s="6" t="e">
        <f t="shared" ref="I5:I38" si="1">ROUND(IF(N5=1,0,IF(ISBLANK(J5),H5*(1-$D$46)+F5,J5)),0)</f>
        <v>#REF!</v>
      </c>
      <c r="J5" s="18"/>
      <c r="K5" s="6" t="e">
        <f t="shared" ref="K5:K38" si="2">IF(N5=1,0,H5-I5+F5+G5)</f>
        <v>#REF!</v>
      </c>
      <c r="L5" s="5"/>
      <c r="M5" s="5"/>
      <c r="N5" s="27"/>
    </row>
    <row r="6" spans="1:15" ht="12.75" customHeight="1">
      <c r="A6" s="1" t="s">
        <v>187</v>
      </c>
      <c r="B6" s="3"/>
      <c r="C6" s="3"/>
      <c r="D6" s="44">
        <v>69964</v>
      </c>
      <c r="E6" s="18"/>
      <c r="F6" s="18"/>
      <c r="G6" s="18"/>
      <c r="H6" s="6">
        <f t="shared" si="0"/>
        <v>69964</v>
      </c>
      <c r="I6" s="6" t="e">
        <f t="shared" si="1"/>
        <v>#REF!</v>
      </c>
      <c r="J6" s="18"/>
      <c r="K6" s="6" t="e">
        <f t="shared" si="2"/>
        <v>#REF!</v>
      </c>
      <c r="L6" s="5"/>
      <c r="M6" s="5"/>
      <c r="N6" s="27"/>
    </row>
    <row r="7" spans="1:15" ht="12.75" customHeight="1">
      <c r="A7" s="1" t="s">
        <v>188</v>
      </c>
      <c r="B7" s="3"/>
      <c r="C7" s="3"/>
      <c r="D7" s="44">
        <v>2354512</v>
      </c>
      <c r="E7" s="18"/>
      <c r="F7" s="18"/>
      <c r="G7" s="18"/>
      <c r="H7" s="6">
        <f t="shared" si="0"/>
        <v>2354512</v>
      </c>
      <c r="I7" s="6" t="e">
        <f t="shared" si="1"/>
        <v>#REF!</v>
      </c>
      <c r="J7" s="18"/>
      <c r="K7" s="6" t="e">
        <f t="shared" si="2"/>
        <v>#REF!</v>
      </c>
      <c r="L7" s="5"/>
      <c r="M7" s="5"/>
      <c r="N7" s="27"/>
    </row>
    <row r="8" spans="1:15" ht="12.75" customHeight="1">
      <c r="A8" s="1" t="s">
        <v>189</v>
      </c>
      <c r="B8" s="3"/>
      <c r="C8" s="3"/>
      <c r="D8" s="44">
        <v>3591</v>
      </c>
      <c r="E8" s="18"/>
      <c r="F8" s="18"/>
      <c r="G8" s="18"/>
      <c r="H8" s="6">
        <f t="shared" si="0"/>
        <v>3591</v>
      </c>
      <c r="I8" s="6" t="e">
        <f t="shared" si="1"/>
        <v>#REF!</v>
      </c>
      <c r="J8" s="18"/>
      <c r="K8" s="6" t="e">
        <f t="shared" si="2"/>
        <v>#REF!</v>
      </c>
      <c r="L8" s="5"/>
      <c r="M8" s="5"/>
      <c r="N8" s="27"/>
    </row>
    <row r="9" spans="1:15" ht="12.75" customHeight="1">
      <c r="A9" s="1" t="s">
        <v>190</v>
      </c>
      <c r="B9" s="3"/>
      <c r="C9" s="3"/>
      <c r="D9" s="44">
        <v>1601345</v>
      </c>
      <c r="E9" s="18"/>
      <c r="F9" s="18"/>
      <c r="G9" s="18"/>
      <c r="H9" s="6">
        <f t="shared" si="0"/>
        <v>1601345</v>
      </c>
      <c r="I9" s="6" t="e">
        <f t="shared" si="1"/>
        <v>#REF!</v>
      </c>
      <c r="J9" s="18"/>
      <c r="K9" s="6" t="e">
        <f t="shared" si="2"/>
        <v>#REF!</v>
      </c>
      <c r="L9" s="5"/>
      <c r="M9" s="5"/>
      <c r="N9" s="27"/>
      <c r="O9" s="1" t="s">
        <v>1</v>
      </c>
    </row>
    <row r="10" spans="1:15" ht="12.75" customHeight="1">
      <c r="A10" s="1" t="s">
        <v>191</v>
      </c>
      <c r="B10" s="3"/>
      <c r="C10" s="3"/>
      <c r="D10" s="18">
        <v>-1698410</v>
      </c>
      <c r="E10" s="18"/>
      <c r="F10" s="18"/>
      <c r="G10" s="18"/>
      <c r="H10" s="6">
        <f t="shared" si="0"/>
        <v>-1698410</v>
      </c>
      <c r="I10" s="6" t="e">
        <f t="shared" si="1"/>
        <v>#REF!</v>
      </c>
      <c r="J10" s="18"/>
      <c r="K10" s="6" t="e">
        <f t="shared" si="2"/>
        <v>#REF!</v>
      </c>
      <c r="L10" s="5"/>
      <c r="M10" s="5"/>
      <c r="N10" s="27"/>
      <c r="O10" s="1" t="s">
        <v>1</v>
      </c>
    </row>
    <row r="11" spans="1:15" ht="12.75" customHeight="1">
      <c r="A11" s="1" t="s">
        <v>192</v>
      </c>
      <c r="B11" s="3"/>
      <c r="C11" s="3"/>
      <c r="D11" s="18">
        <v>739860</v>
      </c>
      <c r="E11" s="18"/>
      <c r="F11" s="18"/>
      <c r="G11" s="18"/>
      <c r="H11" s="6">
        <f t="shared" si="0"/>
        <v>739860</v>
      </c>
      <c r="I11" s="6" t="e">
        <f t="shared" si="1"/>
        <v>#REF!</v>
      </c>
      <c r="J11" s="18"/>
      <c r="K11" s="6" t="e">
        <f t="shared" si="2"/>
        <v>#REF!</v>
      </c>
      <c r="L11" s="5"/>
      <c r="M11" s="5"/>
      <c r="N11" s="27"/>
    </row>
    <row r="12" spans="1:15" ht="12.75" customHeight="1">
      <c r="A12" s="1" t="s">
        <v>193</v>
      </c>
      <c r="B12" s="3"/>
      <c r="C12" s="3"/>
      <c r="D12" s="44">
        <v>1763114</v>
      </c>
      <c r="E12" s="18">
        <f>D12</f>
        <v>1763114</v>
      </c>
      <c r="F12" s="18"/>
      <c r="G12" s="18"/>
      <c r="H12" s="6">
        <f t="shared" si="0"/>
        <v>0</v>
      </c>
      <c r="I12" s="6" t="e">
        <f t="shared" si="1"/>
        <v>#REF!</v>
      </c>
      <c r="J12" s="18"/>
      <c r="K12" s="6" t="e">
        <f t="shared" si="2"/>
        <v>#REF!</v>
      </c>
      <c r="L12" s="5"/>
      <c r="M12" s="5"/>
      <c r="N12" s="27"/>
      <c r="O12" s="1" t="s">
        <v>1</v>
      </c>
    </row>
    <row r="13" spans="1:15" ht="12.75" customHeight="1">
      <c r="A13" s="1" t="s">
        <v>194</v>
      </c>
      <c r="B13" s="3"/>
      <c r="C13" s="3"/>
      <c r="D13" s="44">
        <v>499685</v>
      </c>
      <c r="E13" s="18">
        <f>D13</f>
        <v>499685</v>
      </c>
      <c r="F13" s="18"/>
      <c r="G13" s="18"/>
      <c r="H13" s="6">
        <f t="shared" si="0"/>
        <v>0</v>
      </c>
      <c r="I13" s="6" t="e">
        <f t="shared" si="1"/>
        <v>#REF!</v>
      </c>
      <c r="J13" s="18"/>
      <c r="K13" s="6" t="e">
        <f t="shared" si="2"/>
        <v>#REF!</v>
      </c>
      <c r="L13" s="5"/>
      <c r="M13" s="5"/>
      <c r="N13" s="27"/>
    </row>
    <row r="14" spans="1:15" ht="12.75" customHeight="1">
      <c r="A14" s="1" t="s">
        <v>195</v>
      </c>
      <c r="B14" s="3"/>
      <c r="C14" s="3"/>
      <c r="D14" s="44">
        <v>16729101</v>
      </c>
      <c r="E14" s="18"/>
      <c r="F14" s="18"/>
      <c r="G14" s="18"/>
      <c r="H14" s="6">
        <f t="shared" si="0"/>
        <v>16729101</v>
      </c>
      <c r="I14" s="6" t="e">
        <f t="shared" si="1"/>
        <v>#REF!</v>
      </c>
      <c r="J14" s="18"/>
      <c r="K14" s="6" t="e">
        <f t="shared" si="2"/>
        <v>#REF!</v>
      </c>
      <c r="L14" s="5"/>
      <c r="M14" s="5"/>
      <c r="N14" s="27"/>
    </row>
    <row r="15" spans="1:15" ht="12.75" customHeight="1">
      <c r="A15" s="1" t="s">
        <v>196</v>
      </c>
      <c r="B15" s="3"/>
      <c r="C15" s="3"/>
      <c r="D15" s="44">
        <v>420000</v>
      </c>
      <c r="E15" s="18"/>
      <c r="F15" s="18"/>
      <c r="G15" s="18"/>
      <c r="H15" s="6">
        <f t="shared" si="0"/>
        <v>420000</v>
      </c>
      <c r="I15" s="6" t="e">
        <f t="shared" si="1"/>
        <v>#REF!</v>
      </c>
      <c r="J15" s="18"/>
      <c r="K15" s="6" t="e">
        <f t="shared" si="2"/>
        <v>#REF!</v>
      </c>
      <c r="L15" s="5"/>
      <c r="M15" s="5"/>
      <c r="N15" s="27"/>
    </row>
    <row r="16" spans="1:15" ht="12.75" customHeight="1">
      <c r="A16" s="1" t="s">
        <v>12</v>
      </c>
      <c r="B16" s="3"/>
      <c r="C16" s="3"/>
      <c r="D16" s="44">
        <v>29000</v>
      </c>
      <c r="E16" s="18"/>
      <c r="F16" s="18"/>
      <c r="G16" s="18"/>
      <c r="H16" s="6">
        <f t="shared" si="0"/>
        <v>0</v>
      </c>
      <c r="I16" s="6">
        <f t="shared" si="1"/>
        <v>0</v>
      </c>
      <c r="J16" s="18"/>
      <c r="K16" s="6">
        <f t="shared" si="2"/>
        <v>0</v>
      </c>
      <c r="L16" s="5"/>
      <c r="M16" s="5"/>
      <c r="N16" s="27">
        <f>1</f>
        <v>1</v>
      </c>
    </row>
    <row r="17" spans="1:15" ht="12.75" customHeight="1">
      <c r="A17" s="1" t="s">
        <v>197</v>
      </c>
      <c r="B17" s="3"/>
      <c r="C17" s="3"/>
      <c r="D17" s="44">
        <v>244121</v>
      </c>
      <c r="E17" s="18"/>
      <c r="F17" s="18"/>
      <c r="G17" s="18"/>
      <c r="H17" s="6">
        <f t="shared" si="0"/>
        <v>244121</v>
      </c>
      <c r="I17" s="6" t="e">
        <f t="shared" si="1"/>
        <v>#REF!</v>
      </c>
      <c r="J17" s="18"/>
      <c r="K17" s="6" t="e">
        <f t="shared" si="2"/>
        <v>#REF!</v>
      </c>
      <c r="L17" s="5"/>
      <c r="M17" s="5"/>
      <c r="N17" s="27"/>
    </row>
    <row r="18" spans="1:15" ht="12.75" customHeight="1">
      <c r="A18" s="1" t="s">
        <v>198</v>
      </c>
      <c r="B18" s="3"/>
      <c r="C18" s="3"/>
      <c r="D18" s="44">
        <v>-22314</v>
      </c>
      <c r="E18" s="18"/>
      <c r="F18" s="18"/>
      <c r="G18" s="18"/>
      <c r="H18" s="6">
        <f t="shared" si="0"/>
        <v>-22314</v>
      </c>
      <c r="I18" s="6" t="e">
        <f t="shared" si="1"/>
        <v>#REF!</v>
      </c>
      <c r="J18" s="18"/>
      <c r="K18" s="6" t="e">
        <f t="shared" si="2"/>
        <v>#REF!</v>
      </c>
      <c r="L18" s="5"/>
      <c r="M18" s="5"/>
      <c r="N18" s="27"/>
    </row>
    <row r="19" spans="1:15" ht="12.75" customHeight="1">
      <c r="A19" s="1" t="s">
        <v>199</v>
      </c>
      <c r="B19" s="3"/>
      <c r="C19" s="3"/>
      <c r="D19" s="18">
        <v>798120</v>
      </c>
      <c r="E19" s="18">
        <f>D19</f>
        <v>798120</v>
      </c>
      <c r="F19" s="18"/>
      <c r="G19" s="18"/>
      <c r="H19" s="6">
        <f t="shared" si="0"/>
        <v>0</v>
      </c>
      <c r="I19" s="6" t="e">
        <f t="shared" si="1"/>
        <v>#REF!</v>
      </c>
      <c r="J19" s="18"/>
      <c r="K19" s="6" t="e">
        <f t="shared" si="2"/>
        <v>#REF!</v>
      </c>
      <c r="L19" s="5"/>
      <c r="M19" s="5"/>
      <c r="N19" s="27"/>
      <c r="O19" s="1" t="s">
        <v>1</v>
      </c>
    </row>
    <row r="20" spans="1:15" ht="12.75" customHeight="1">
      <c r="A20" s="1" t="s">
        <v>200</v>
      </c>
      <c r="B20" s="3"/>
      <c r="C20" s="3"/>
      <c r="D20" s="18">
        <v>6731469</v>
      </c>
      <c r="E20" s="18">
        <f>D20</f>
        <v>6731469</v>
      </c>
      <c r="F20" s="18"/>
      <c r="G20" s="18"/>
      <c r="H20" s="6">
        <f t="shared" si="0"/>
        <v>0</v>
      </c>
      <c r="I20" s="6" t="e">
        <f t="shared" si="1"/>
        <v>#REF!</v>
      </c>
      <c r="J20" s="18"/>
      <c r="K20" s="6" t="e">
        <f t="shared" si="2"/>
        <v>#REF!</v>
      </c>
      <c r="L20" s="5"/>
      <c r="M20" s="5"/>
      <c r="N20" s="27"/>
      <c r="O20" s="1" t="s">
        <v>1</v>
      </c>
    </row>
    <row r="21" spans="1:15" ht="12.75" customHeight="1">
      <c r="A21" s="1" t="s">
        <v>201</v>
      </c>
      <c r="B21" s="3"/>
      <c r="C21" s="3"/>
      <c r="D21" s="18">
        <v>1306042</v>
      </c>
      <c r="E21" s="18"/>
      <c r="F21" s="18"/>
      <c r="G21" s="18"/>
      <c r="H21" s="6">
        <f t="shared" si="0"/>
        <v>1306042</v>
      </c>
      <c r="I21" s="6" t="e">
        <f t="shared" si="1"/>
        <v>#REF!</v>
      </c>
      <c r="J21" s="18"/>
      <c r="K21" s="6" t="e">
        <f t="shared" si="2"/>
        <v>#REF!</v>
      </c>
      <c r="L21" s="5"/>
      <c r="M21" s="5"/>
      <c r="N21" s="27"/>
      <c r="O21" s="1" t="s">
        <v>1</v>
      </c>
    </row>
    <row r="22" spans="1:15" ht="12.75" customHeight="1">
      <c r="A22" s="1" t="s">
        <v>13</v>
      </c>
      <c r="B22" s="3"/>
      <c r="C22" s="3"/>
      <c r="D22" s="44">
        <v>218248</v>
      </c>
      <c r="E22" s="18"/>
      <c r="F22" s="18"/>
      <c r="G22" s="18"/>
      <c r="H22" s="6">
        <f t="shared" si="0"/>
        <v>0</v>
      </c>
      <c r="I22" s="6">
        <f t="shared" si="1"/>
        <v>0</v>
      </c>
      <c r="J22" s="18"/>
      <c r="K22" s="6">
        <f t="shared" si="2"/>
        <v>0</v>
      </c>
      <c r="L22" s="5"/>
      <c r="M22" s="5"/>
      <c r="N22" s="27">
        <f>1</f>
        <v>1</v>
      </c>
    </row>
    <row r="23" spans="1:15" ht="12.75" customHeight="1">
      <c r="A23" s="1" t="s">
        <v>202</v>
      </c>
      <c r="B23" s="3"/>
      <c r="C23" s="3"/>
      <c r="D23" s="44">
        <v>35648</v>
      </c>
      <c r="E23" s="18"/>
      <c r="F23" s="18"/>
      <c r="G23" s="18"/>
      <c r="H23" s="6">
        <f t="shared" si="0"/>
        <v>35648</v>
      </c>
      <c r="I23" s="6" t="e">
        <f t="shared" si="1"/>
        <v>#REF!</v>
      </c>
      <c r="J23" s="18"/>
      <c r="K23" s="6" t="e">
        <f t="shared" si="2"/>
        <v>#REF!</v>
      </c>
      <c r="L23" s="5"/>
      <c r="M23" s="5"/>
      <c r="N23" s="27"/>
    </row>
    <row r="24" spans="1:15" ht="12.75" customHeight="1">
      <c r="A24" s="1" t="s">
        <v>203</v>
      </c>
      <c r="B24" s="3"/>
      <c r="C24" s="3"/>
      <c r="D24" s="44">
        <v>484106</v>
      </c>
      <c r="E24" s="18"/>
      <c r="F24" s="18"/>
      <c r="G24" s="18"/>
      <c r="H24" s="6">
        <f t="shared" si="0"/>
        <v>484106</v>
      </c>
      <c r="I24" s="6" t="e">
        <f t="shared" si="1"/>
        <v>#REF!</v>
      </c>
      <c r="J24" s="18"/>
      <c r="K24" s="6" t="e">
        <f t="shared" si="2"/>
        <v>#REF!</v>
      </c>
      <c r="L24" s="5"/>
      <c r="M24" s="5"/>
      <c r="N24" s="27"/>
    </row>
    <row r="25" spans="1:15" ht="12.75" customHeight="1">
      <c r="A25" s="1" t="s">
        <v>204</v>
      </c>
      <c r="B25" s="3"/>
      <c r="C25" s="3"/>
      <c r="D25" s="44">
        <v>474563</v>
      </c>
      <c r="E25" s="18"/>
      <c r="F25" s="18"/>
      <c r="G25" s="18"/>
      <c r="H25" s="6">
        <f t="shared" si="0"/>
        <v>474563</v>
      </c>
      <c r="I25" s="6" t="e">
        <f t="shared" si="1"/>
        <v>#REF!</v>
      </c>
      <c r="J25" s="18"/>
      <c r="K25" s="6" t="e">
        <f t="shared" si="2"/>
        <v>#REF!</v>
      </c>
      <c r="L25" s="5"/>
      <c r="M25" s="5"/>
      <c r="N25" s="27"/>
      <c r="O25" s="1" t="s">
        <v>1</v>
      </c>
    </row>
    <row r="26" spans="1:15" ht="12.75" customHeight="1">
      <c r="A26" s="1" t="s">
        <v>205</v>
      </c>
      <c r="B26" s="3"/>
      <c r="C26" s="3"/>
      <c r="D26" s="18">
        <v>54000</v>
      </c>
      <c r="E26" s="18"/>
      <c r="F26" s="18"/>
      <c r="G26" s="18"/>
      <c r="H26" s="6">
        <f t="shared" si="0"/>
        <v>0</v>
      </c>
      <c r="I26" s="6">
        <f t="shared" si="1"/>
        <v>0</v>
      </c>
      <c r="J26" s="18"/>
      <c r="K26" s="6">
        <f t="shared" si="2"/>
        <v>0</v>
      </c>
      <c r="L26" s="5"/>
      <c r="M26" s="5"/>
      <c r="N26" s="27">
        <f>1</f>
        <v>1</v>
      </c>
      <c r="O26" s="1" t="s">
        <v>1</v>
      </c>
    </row>
    <row r="27" spans="1:15" ht="12.75" customHeight="1">
      <c r="A27" s="1" t="s">
        <v>206</v>
      </c>
      <c r="B27" s="3"/>
      <c r="C27" s="3"/>
      <c r="D27" s="44">
        <v>2392752</v>
      </c>
      <c r="E27" s="18"/>
      <c r="F27" s="18"/>
      <c r="G27" s="18"/>
      <c r="H27" s="6">
        <f t="shared" si="0"/>
        <v>2392752</v>
      </c>
      <c r="I27" s="6" t="e">
        <f t="shared" si="1"/>
        <v>#REF!</v>
      </c>
      <c r="J27" s="18"/>
      <c r="K27" s="6" t="e">
        <f t="shared" si="2"/>
        <v>#REF!</v>
      </c>
      <c r="L27" s="5"/>
      <c r="M27" s="5"/>
      <c r="N27" s="27"/>
    </row>
    <row r="28" spans="1:15" ht="12.75" customHeight="1">
      <c r="A28" s="1" t="s">
        <v>207</v>
      </c>
      <c r="B28" s="3"/>
      <c r="C28" s="3"/>
      <c r="D28" s="44">
        <v>12070007</v>
      </c>
      <c r="E28" s="18"/>
      <c r="F28" s="18"/>
      <c r="G28" s="18"/>
      <c r="H28" s="6">
        <f t="shared" si="0"/>
        <v>12070007</v>
      </c>
      <c r="I28" s="6" t="e">
        <f t="shared" si="1"/>
        <v>#REF!</v>
      </c>
      <c r="J28" s="18"/>
      <c r="K28" s="6" t="e">
        <f t="shared" si="2"/>
        <v>#REF!</v>
      </c>
      <c r="L28" s="5"/>
      <c r="M28" s="5"/>
      <c r="N28" s="27"/>
      <c r="O28" s="1" t="s">
        <v>1</v>
      </c>
    </row>
    <row r="29" spans="1:15" ht="12.75" customHeight="1">
      <c r="A29" s="1" t="s">
        <v>208</v>
      </c>
      <c r="B29" s="3"/>
      <c r="C29" s="3"/>
      <c r="D29" s="44">
        <v>73600</v>
      </c>
      <c r="E29" s="18"/>
      <c r="F29" s="18"/>
      <c r="G29" s="18"/>
      <c r="H29" s="6">
        <f t="shared" si="0"/>
        <v>73600</v>
      </c>
      <c r="I29" s="6" t="e">
        <f t="shared" si="1"/>
        <v>#REF!</v>
      </c>
      <c r="J29" s="18"/>
      <c r="K29" s="6" t="e">
        <f t="shared" si="2"/>
        <v>#REF!</v>
      </c>
      <c r="L29" s="5"/>
      <c r="M29" s="5"/>
      <c r="N29" s="27"/>
    </row>
    <row r="30" spans="1:15" ht="12.75" customHeight="1">
      <c r="A30" s="1" t="s">
        <v>209</v>
      </c>
      <c r="B30" s="3"/>
      <c r="C30" s="3"/>
      <c r="D30" s="44">
        <v>112632</v>
      </c>
      <c r="E30" s="18"/>
      <c r="F30" s="18"/>
      <c r="G30" s="18"/>
      <c r="H30" s="6">
        <f t="shared" si="0"/>
        <v>112632</v>
      </c>
      <c r="I30" s="6" t="e">
        <f t="shared" si="1"/>
        <v>#REF!</v>
      </c>
      <c r="J30" s="18"/>
      <c r="K30" s="6" t="e">
        <f t="shared" si="2"/>
        <v>#REF!</v>
      </c>
      <c r="L30" s="5"/>
      <c r="M30" s="5"/>
      <c r="N30" s="27"/>
    </row>
    <row r="31" spans="1:15" ht="12.75" customHeight="1">
      <c r="A31" s="1" t="s">
        <v>210</v>
      </c>
      <c r="B31" s="3"/>
      <c r="C31" s="3"/>
      <c r="D31" s="44">
        <v>741305</v>
      </c>
      <c r="E31" s="18"/>
      <c r="F31" s="18"/>
      <c r="G31" s="18"/>
      <c r="H31" s="6">
        <f t="shared" si="0"/>
        <v>741305</v>
      </c>
      <c r="I31" s="6" t="e">
        <f t="shared" si="1"/>
        <v>#REF!</v>
      </c>
      <c r="J31" s="18"/>
      <c r="K31" s="6" t="e">
        <f t="shared" si="2"/>
        <v>#REF!</v>
      </c>
      <c r="L31" s="5"/>
      <c r="M31" s="5"/>
      <c r="N31" s="27"/>
    </row>
    <row r="32" spans="1:15" ht="12.75" customHeight="1">
      <c r="A32" s="1" t="s">
        <v>211</v>
      </c>
      <c r="B32" s="3"/>
      <c r="C32" s="3"/>
      <c r="D32" s="44">
        <v>30359</v>
      </c>
      <c r="E32" s="18"/>
      <c r="F32" s="18"/>
      <c r="G32" s="18"/>
      <c r="H32" s="6">
        <f t="shared" si="0"/>
        <v>30359</v>
      </c>
      <c r="I32" s="6" t="e">
        <f t="shared" si="1"/>
        <v>#REF!</v>
      </c>
      <c r="J32" s="18"/>
      <c r="K32" s="6" t="e">
        <f t="shared" si="2"/>
        <v>#REF!</v>
      </c>
      <c r="L32" s="5"/>
      <c r="M32" s="5"/>
      <c r="N32" s="27"/>
      <c r="O32" s="1" t="s">
        <v>1</v>
      </c>
    </row>
    <row r="33" spans="1:15" ht="12.75" customHeight="1">
      <c r="A33" s="1" t="s">
        <v>212</v>
      </c>
      <c r="B33" s="3"/>
      <c r="C33" s="3"/>
      <c r="D33" s="44">
        <v>121404</v>
      </c>
      <c r="E33" s="18"/>
      <c r="F33" s="18"/>
      <c r="G33" s="18"/>
      <c r="H33" s="6">
        <f t="shared" si="0"/>
        <v>121404</v>
      </c>
      <c r="I33" s="6" t="e">
        <f t="shared" si="1"/>
        <v>#REF!</v>
      </c>
      <c r="J33" s="18"/>
      <c r="K33" s="6" t="e">
        <f t="shared" si="2"/>
        <v>#REF!</v>
      </c>
      <c r="L33" s="5"/>
      <c r="M33" s="5"/>
      <c r="N33" s="27"/>
    </row>
    <row r="34" spans="1:15" ht="12.75" customHeight="1">
      <c r="A34" s="1" t="s">
        <v>213</v>
      </c>
      <c r="B34" s="3"/>
      <c r="C34" s="3"/>
      <c r="D34" s="44">
        <v>2554898</v>
      </c>
      <c r="E34" s="18"/>
      <c r="F34" s="18"/>
      <c r="G34" s="18"/>
      <c r="H34" s="6">
        <f t="shared" si="0"/>
        <v>2554898</v>
      </c>
      <c r="I34" s="6" t="e">
        <f t="shared" si="1"/>
        <v>#REF!</v>
      </c>
      <c r="J34" s="18"/>
      <c r="K34" s="6" t="e">
        <f t="shared" si="2"/>
        <v>#REF!</v>
      </c>
      <c r="L34" s="5"/>
      <c r="M34" s="5"/>
      <c r="N34" s="27"/>
    </row>
    <row r="35" spans="1:15" ht="12.75" customHeight="1">
      <c r="A35" s="1" t="s">
        <v>214</v>
      </c>
      <c r="B35" s="3"/>
      <c r="C35" s="3"/>
      <c r="D35" s="18">
        <v>-78989</v>
      </c>
      <c r="E35" s="18">
        <f>D35</f>
        <v>-78989</v>
      </c>
      <c r="F35" s="18"/>
      <c r="G35" s="18"/>
      <c r="H35" s="6">
        <f t="shared" si="0"/>
        <v>0</v>
      </c>
      <c r="I35" s="6" t="e">
        <f t="shared" si="1"/>
        <v>#REF!</v>
      </c>
      <c r="J35" s="18"/>
      <c r="K35" s="6" t="e">
        <f t="shared" si="2"/>
        <v>#REF!</v>
      </c>
      <c r="L35" s="5"/>
      <c r="M35" s="5"/>
      <c r="N35" s="27"/>
      <c r="O35" s="1" t="s">
        <v>1</v>
      </c>
    </row>
    <row r="36" spans="1:15" ht="12.75" hidden="1" customHeight="1">
      <c r="A36" s="1" t="s">
        <v>215</v>
      </c>
      <c r="B36" s="3"/>
      <c r="C36" s="3"/>
      <c r="D36" s="18"/>
      <c r="E36" s="18"/>
      <c r="F36" s="18"/>
      <c r="G36" s="18"/>
      <c r="H36" s="6">
        <f t="shared" si="0"/>
        <v>0</v>
      </c>
      <c r="I36" s="6" t="e">
        <f t="shared" si="1"/>
        <v>#REF!</v>
      </c>
      <c r="J36" s="18"/>
      <c r="K36" s="6" t="e">
        <f t="shared" si="2"/>
        <v>#REF!</v>
      </c>
      <c r="L36" s="5"/>
      <c r="M36" s="5"/>
      <c r="N36" s="27"/>
    </row>
    <row r="37" spans="1:15" ht="12.75" hidden="1" customHeight="1">
      <c r="A37" s="1" t="s">
        <v>215</v>
      </c>
      <c r="B37" s="3"/>
      <c r="C37" s="3"/>
      <c r="D37" s="18"/>
      <c r="E37" s="18"/>
      <c r="F37" s="18"/>
      <c r="G37" s="18"/>
      <c r="H37" s="6">
        <f t="shared" si="0"/>
        <v>0</v>
      </c>
      <c r="I37" s="6" t="e">
        <f t="shared" si="1"/>
        <v>#REF!</v>
      </c>
      <c r="J37" s="18"/>
      <c r="K37" s="6" t="e">
        <f t="shared" si="2"/>
        <v>#REF!</v>
      </c>
      <c r="L37" s="5"/>
      <c r="M37" s="5"/>
      <c r="N37" s="27"/>
    </row>
    <row r="38" spans="1:15" ht="12.75" hidden="1" customHeight="1">
      <c r="B38" s="3"/>
      <c r="C38" s="3"/>
      <c r="D38" s="18"/>
      <c r="E38" s="18"/>
      <c r="F38" s="18"/>
      <c r="G38" s="18"/>
      <c r="H38" s="6">
        <f t="shared" si="0"/>
        <v>0</v>
      </c>
      <c r="I38" s="6" t="e">
        <f t="shared" si="1"/>
        <v>#REF!</v>
      </c>
      <c r="J38" s="18"/>
      <c r="K38" s="6" t="e">
        <f t="shared" si="2"/>
        <v>#REF!</v>
      </c>
      <c r="L38" s="5"/>
      <c r="M38" s="5"/>
      <c r="N38" s="27"/>
    </row>
    <row r="39" spans="1:15" ht="17.55" customHeight="1">
      <c r="B39" s="3"/>
      <c r="C39" s="3"/>
      <c r="D39" s="23" t="s">
        <v>25</v>
      </c>
      <c r="E39" s="23" t="s">
        <v>25</v>
      </c>
      <c r="F39" s="23" t="s">
        <v>25</v>
      </c>
      <c r="G39" s="23" t="s">
        <v>25</v>
      </c>
      <c r="H39" s="23" t="s">
        <v>25</v>
      </c>
      <c r="I39" s="23" t="s">
        <v>25</v>
      </c>
      <c r="J39" s="23" t="s">
        <v>25</v>
      </c>
      <c r="K39" s="23" t="s">
        <v>25</v>
      </c>
      <c r="L39" s="23" t="s">
        <v>25</v>
      </c>
      <c r="M39" s="23" t="s">
        <v>25</v>
      </c>
      <c r="N39" s="27"/>
    </row>
    <row r="40" spans="1:15" ht="16.8" customHeight="1">
      <c r="A40" s="1" t="s">
        <v>182</v>
      </c>
      <c r="B40" s="3"/>
      <c r="C40" s="3"/>
      <c r="D40" s="6">
        <f>IF(SUM(D4:D39)&lt;&gt;-'D1'!D16,"CHECK "&amp;SUM(D4:D39)&amp;CHAR(10)&amp;" with "&amp;-'D1'!D16&amp;CHAR(10)&amp;" error "&amp;SUM(D4:D39)--'D1'!D16,SUM(D4:D39))</f>
        <v>51168203</v>
      </c>
      <c r="E40" s="6">
        <f t="shared" ref="E40:M40" si="3">SUM(E4:E39)</f>
        <v>9713399</v>
      </c>
      <c r="F40" s="6">
        <f t="shared" si="3"/>
        <v>0</v>
      </c>
      <c r="G40" s="6">
        <f t="shared" si="3"/>
        <v>0</v>
      </c>
      <c r="H40" s="6">
        <f t="shared" si="3"/>
        <v>41153556</v>
      </c>
      <c r="I40" s="6" t="e">
        <f t="shared" si="3"/>
        <v>#REF!</v>
      </c>
      <c r="J40" s="6">
        <f t="shared" si="3"/>
        <v>0</v>
      </c>
      <c r="K40" s="6" t="e">
        <f t="shared" si="3"/>
        <v>#REF!</v>
      </c>
      <c r="L40" s="6">
        <f t="shared" si="3"/>
        <v>0</v>
      </c>
      <c r="M40" s="6">
        <f t="shared" si="3"/>
        <v>0</v>
      </c>
      <c r="N40" s="27"/>
    </row>
    <row r="41" spans="1:15" ht="15" customHeight="1">
      <c r="B41" s="3"/>
      <c r="C41" s="3"/>
      <c r="D41" s="23" t="s">
        <v>25</v>
      </c>
      <c r="E41" s="23" t="s">
        <v>25</v>
      </c>
      <c r="F41" s="23" t="s">
        <v>25</v>
      </c>
      <c r="G41" s="23" t="s">
        <v>25</v>
      </c>
      <c r="H41" s="23" t="s">
        <v>25</v>
      </c>
      <c r="I41" s="23" t="s">
        <v>25</v>
      </c>
      <c r="J41" s="23" t="s">
        <v>25</v>
      </c>
      <c r="K41" s="23" t="s">
        <v>25</v>
      </c>
      <c r="L41" s="5"/>
      <c r="M41" s="5"/>
      <c r="N41" s="27"/>
    </row>
    <row r="42" spans="1:15" ht="12.75" hidden="1" customHeight="1">
      <c r="A42" s="1" t="s">
        <v>168</v>
      </c>
      <c r="B42" s="3"/>
      <c r="C42" s="3"/>
      <c r="L42" s="6">
        <f>L44-L40</f>
        <v>0</v>
      </c>
      <c r="M42" s="6">
        <f>M44-M40</f>
        <v>0</v>
      </c>
      <c r="N42" s="27"/>
    </row>
    <row r="43" spans="1:15" ht="15" hidden="1" customHeight="1">
      <c r="B43" s="3"/>
      <c r="C43" s="3"/>
      <c r="L43" s="23" t="s">
        <v>25</v>
      </c>
      <c r="M43" s="23" t="s">
        <v>25</v>
      </c>
      <c r="N43" s="27"/>
    </row>
    <row r="44" spans="1:15" ht="12.75" hidden="1" customHeight="1">
      <c r="A44" s="1" t="s">
        <v>185</v>
      </c>
      <c r="B44" s="3"/>
      <c r="C44" s="3"/>
      <c r="D44" s="5"/>
      <c r="L44" s="5"/>
      <c r="M44" s="5"/>
      <c r="N44" s="27"/>
    </row>
    <row r="45" spans="1:15" ht="15" hidden="1" customHeight="1">
      <c r="B45" s="3"/>
      <c r="C45" s="3"/>
      <c r="L45" s="23" t="s">
        <v>25</v>
      </c>
      <c r="M45" s="23" t="s">
        <v>25</v>
      </c>
      <c r="N45" s="27"/>
    </row>
    <row r="46" spans="1:15" ht="19.8" hidden="1" customHeight="1">
      <c r="A46" s="1" t="e">
        <f>"Offshore apportionment ratio (based on "&amp;[5]AA!B1&amp;")"</f>
        <v>#REF!</v>
      </c>
      <c r="B46" s="3"/>
      <c r="C46" s="3"/>
      <c r="D46" s="20" t="e">
        <f>[5]AA!C56</f>
        <v>#REF!</v>
      </c>
      <c r="N46" s="27"/>
    </row>
    <row r="47" spans="1:15" ht="12.75" hidden="1" customHeight="1">
      <c r="B47" s="3"/>
      <c r="C47" s="3"/>
      <c r="D47" s="23" t="s">
        <v>25</v>
      </c>
      <c r="N47" s="27"/>
    </row>
    <row r="48" spans="1:15" ht="12.45" hidden="1" customHeight="1">
      <c r="A48" s="1" t="s">
        <v>63</v>
      </c>
      <c r="B48" s="3"/>
      <c r="C48" s="3"/>
      <c r="D48" s="23" t="s">
        <v>64</v>
      </c>
      <c r="N48" s="27"/>
    </row>
    <row r="49" spans="14:14" ht="11.7" customHeight="1">
      <c r="N49" s="27"/>
    </row>
    <row r="50" spans="14:14" ht="15" customHeight="1">
      <c r="N50" s="27"/>
    </row>
    <row r="51" spans="14:14" ht="15" customHeight="1">
      <c r="N51" s="27"/>
    </row>
    <row r="52" spans="14:14" ht="15" customHeight="1">
      <c r="N52" s="27"/>
    </row>
    <row r="53" spans="14:14" ht="15" customHeight="1">
      <c r="N53" s="27"/>
    </row>
    <row r="54" spans="14:14" ht="15" customHeight="1">
      <c r="N54" s="27"/>
    </row>
    <row r="55" spans="14:14" ht="15" customHeight="1">
      <c r="N55" s="27"/>
    </row>
    <row r="56" spans="14:14" ht="15" customHeight="1">
      <c r="N56" s="27"/>
    </row>
    <row r="57" spans="14:14" ht="15" customHeight="1">
      <c r="N57" s="27"/>
    </row>
    <row r="58" spans="14:14" ht="15" customHeight="1"/>
  </sheetData>
  <phoneticPr fontId="1" type="noConversion"/>
  <dataValidations count="1">
    <dataValidation type="list" allowBlank="1" showInputMessage="1" showErrorMessage="1" sqref="D48" xr:uid="{00000000-0002-0000-0A00-000000000000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6"/>
  <sheetViews>
    <sheetView topLeftCell="A3" workbookViewId="0">
      <selection activeCell="E4" sqref="E4"/>
    </sheetView>
  </sheetViews>
  <sheetFormatPr defaultColWidth="6.88671875" defaultRowHeight="13.8"/>
  <cols>
    <col min="1" max="1" width="32.44140625" style="1" customWidth="1"/>
    <col min="2" max="3" width="7" style="4" hidden="1" customWidth="1"/>
    <col min="4" max="4" width="19.5546875" style="1" customWidth="1"/>
    <col min="5" max="5" width="15.109375" style="1" customWidth="1"/>
    <col min="6" max="7" width="12.44140625" style="1" hidden="1" customWidth="1"/>
    <col min="8" max="8" width="14.21875" style="1" hidden="1" customWidth="1"/>
    <col min="9" max="9" width="13.109375" style="1" hidden="1" customWidth="1"/>
    <col min="10" max="10" width="15.44140625" style="1" hidden="1" customWidth="1"/>
    <col min="11" max="11" width="13.44140625" style="1" hidden="1" customWidth="1"/>
    <col min="12" max="13" width="12.44140625" style="1" hidden="1" customWidth="1"/>
    <col min="14" max="14" width="6.88671875" style="4"/>
    <col min="15" max="18" width="7" style="1" customWidth="1"/>
    <col min="19" max="16384" width="6.88671875" style="4"/>
  </cols>
  <sheetData>
    <row r="1" spans="1:14" ht="18.149999999999999" hidden="1" customHeight="1">
      <c r="A1" s="39"/>
      <c r="B1" s="3"/>
      <c r="C1" s="3"/>
      <c r="N1" s="27"/>
    </row>
    <row r="2" spans="1:14" hidden="1">
      <c r="A2" s="1" t="s">
        <v>181</v>
      </c>
      <c r="B2" s="3"/>
      <c r="C2" s="3"/>
      <c r="E2" s="18"/>
      <c r="N2" s="27"/>
    </row>
    <row r="3" spans="1:14" ht="27.6">
      <c r="B3" s="3"/>
      <c r="C3" s="3"/>
      <c r="D3" s="22" t="s">
        <v>182</v>
      </c>
      <c r="E3" s="22" t="str">
        <f>IF(ISBLANK(E2),IF(E8&lt;0,"(Non-taxable)","Disallowable"&amp;CHAR(10)&amp;"/non-deductible"),E2)</f>
        <v>Disallowable
/non-deductible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IF(M8&gt;=0,"Prior year"&amp;CHAR(10)&amp;"Disallowed","Prior year"&amp;CHAR(10)&amp;"Non-taxable")</f>
        <v>Prior year
Disallowed</v>
      </c>
      <c r="N3" s="27"/>
    </row>
    <row r="4" spans="1:14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4">
      <c r="A5" s="1" t="s">
        <v>216</v>
      </c>
      <c r="B5" s="3"/>
      <c r="C5" s="3"/>
      <c r="D5" s="18">
        <v>28000</v>
      </c>
      <c r="E5" s="18">
        <f>D5</f>
        <v>28000</v>
      </c>
      <c r="F5" s="18"/>
      <c r="G5" s="18"/>
      <c r="H5" s="6">
        <f>IF(N5=1,0,D5-E5-F5-G5)</f>
        <v>0</v>
      </c>
      <c r="I5" s="6" t="e">
        <f>ROUND(IF(N5=1,0,IF(ISBLANK(J5),H5*(1-$D$14)+F5,J5)),0)</f>
        <v>#REF!</v>
      </c>
      <c r="J5" s="18"/>
      <c r="K5" s="6" t="e">
        <f>IF(N5=1,0,H5-I5+F5+G5)</f>
        <v>#REF!</v>
      </c>
      <c r="L5" s="5"/>
      <c r="M5" s="5"/>
      <c r="N5" s="27"/>
    </row>
    <row r="6" spans="1:14">
      <c r="A6" s="1" t="s">
        <v>217</v>
      </c>
      <c r="B6" s="3"/>
      <c r="C6" s="3"/>
      <c r="D6" s="18">
        <v>1000</v>
      </c>
      <c r="E6" s="18">
        <f>D6</f>
        <v>1000</v>
      </c>
      <c r="F6" s="18"/>
      <c r="G6" s="18"/>
      <c r="H6" s="6">
        <f>IF(N6=1,0,D6-E6-F6-G6)</f>
        <v>0</v>
      </c>
      <c r="I6" s="6" t="e">
        <f>ROUND(IF(N6=1,0,IF(ISBLANK(J6),H6*(1-$D$14)+F6,J6)),0)</f>
        <v>#REF!</v>
      </c>
      <c r="J6" s="18"/>
      <c r="K6" s="6" t="e">
        <f>IF(N6=1,0,H6-I6+F6+G6)</f>
        <v>#REF!</v>
      </c>
      <c r="L6" s="5"/>
      <c r="M6" s="5"/>
      <c r="N6" s="27"/>
    </row>
    <row r="7" spans="1:14" ht="17.55" customHeight="1">
      <c r="B7" s="3"/>
      <c r="C7" s="3"/>
      <c r="D7" s="23" t="s">
        <v>25</v>
      </c>
      <c r="E7" s="23" t="s">
        <v>25</v>
      </c>
      <c r="F7" s="23" t="s">
        <v>25</v>
      </c>
      <c r="G7" s="23" t="s">
        <v>25</v>
      </c>
      <c r="H7" s="23" t="s">
        <v>25</v>
      </c>
      <c r="I7" s="23" t="s">
        <v>25</v>
      </c>
      <c r="J7" s="23" t="s">
        <v>25</v>
      </c>
      <c r="K7" s="23" t="s">
        <v>25</v>
      </c>
      <c r="L7" s="23" t="s">
        <v>25</v>
      </c>
      <c r="M7" s="23" t="s">
        <v>25</v>
      </c>
      <c r="N7" s="27"/>
    </row>
    <row r="8" spans="1:14" ht="16.8" customHeight="1">
      <c r="A8" s="1" t="s">
        <v>182</v>
      </c>
      <c r="B8" s="3"/>
      <c r="C8" s="3"/>
      <c r="D8" s="6">
        <f>IF(SUM(D4:D7)&lt;&gt;'D3'!D16,"CHECK "&amp;SUM(D4:D7)&amp;CHAR(10)&amp;" with "&amp;'D3'!D16&amp;CHAR(10)&amp;" error "&amp;SUM(D4:D7)-'D3'!D16,SUM(D4:D7))</f>
        <v>29000</v>
      </c>
      <c r="E8" s="6">
        <f t="shared" ref="E8:M8" si="0">SUM(E4:E7)</f>
        <v>29000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 t="e">
        <f t="shared" si="0"/>
        <v>#REF!</v>
      </c>
      <c r="J8" s="6">
        <f t="shared" si="0"/>
        <v>0</v>
      </c>
      <c r="K8" s="6" t="e">
        <f t="shared" si="0"/>
        <v>#REF!</v>
      </c>
      <c r="L8" s="6">
        <f t="shared" si="0"/>
        <v>0</v>
      </c>
      <c r="M8" s="6">
        <f t="shared" si="0"/>
        <v>0</v>
      </c>
      <c r="N8" s="27"/>
    </row>
    <row r="9" spans="1:14" ht="15" customHeight="1">
      <c r="B9" s="3"/>
      <c r="C9" s="3"/>
      <c r="D9" s="23" t="s">
        <v>25</v>
      </c>
      <c r="E9" s="23" t="s">
        <v>25</v>
      </c>
      <c r="F9" s="23" t="s">
        <v>25</v>
      </c>
      <c r="G9" s="23" t="s">
        <v>25</v>
      </c>
      <c r="H9" s="23" t="s">
        <v>25</v>
      </c>
      <c r="I9" s="23" t="s">
        <v>25</v>
      </c>
      <c r="J9" s="23" t="s">
        <v>25</v>
      </c>
      <c r="K9" s="23" t="s">
        <v>25</v>
      </c>
      <c r="L9" s="5"/>
      <c r="M9" s="5"/>
      <c r="N9" s="27"/>
    </row>
    <row r="10" spans="1:14" hidden="1">
      <c r="A10" s="1" t="s">
        <v>168</v>
      </c>
      <c r="B10" s="3"/>
      <c r="C10" s="3"/>
      <c r="L10" s="6">
        <f>L12-L8</f>
        <v>0</v>
      </c>
      <c r="M10" s="6">
        <f>M12-M8</f>
        <v>0</v>
      </c>
      <c r="N10" s="27"/>
    </row>
    <row r="11" spans="1:14" ht="15" hidden="1" customHeight="1">
      <c r="B11" s="3"/>
      <c r="C11" s="3"/>
      <c r="L11" s="23" t="s">
        <v>25</v>
      </c>
      <c r="M11" s="23" t="s">
        <v>25</v>
      </c>
      <c r="N11" s="27"/>
    </row>
    <row r="12" spans="1:14" hidden="1">
      <c r="A12" s="1" t="s">
        <v>185</v>
      </c>
      <c r="B12" s="3"/>
      <c r="C12" s="3"/>
      <c r="D12" s="5"/>
      <c r="L12" s="5"/>
      <c r="M12" s="5"/>
      <c r="N12" s="27"/>
    </row>
    <row r="13" spans="1:14" ht="15" hidden="1" customHeight="1">
      <c r="B13" s="3"/>
      <c r="C13" s="3"/>
      <c r="L13" s="23" t="s">
        <v>25</v>
      </c>
      <c r="M13" s="23" t="s">
        <v>25</v>
      </c>
      <c r="N13" s="27"/>
    </row>
    <row r="14" spans="1:14" hidden="1">
      <c r="A14" s="1" t="e">
        <f>"Offshore apportionment ratio (based on "&amp;[5]AA!B1&amp;")"</f>
        <v>#REF!</v>
      </c>
      <c r="B14" s="3"/>
      <c r="C14" s="3"/>
      <c r="D14" s="20" t="e">
        <f>[5]AA!C56</f>
        <v>#REF!</v>
      </c>
      <c r="N14" s="27"/>
    </row>
    <row r="15" spans="1:14" ht="12.75" hidden="1" customHeight="1">
      <c r="B15" s="3"/>
      <c r="C15" s="3"/>
      <c r="D15" s="23" t="s">
        <v>25</v>
      </c>
      <c r="N15" s="27"/>
    </row>
    <row r="16" spans="1:14" hidden="1">
      <c r="A16" s="1" t="s">
        <v>63</v>
      </c>
      <c r="B16" s="3"/>
      <c r="C16" s="3"/>
      <c r="D16" s="23" t="s">
        <v>64</v>
      </c>
      <c r="N16" s="27"/>
    </row>
    <row r="17" spans="14:14" ht="11.7" customHeight="1">
      <c r="N17" s="27"/>
    </row>
    <row r="18" spans="14:14" ht="15" customHeight="1">
      <c r="N18" s="27"/>
    </row>
    <row r="19" spans="14:14" ht="15" customHeight="1">
      <c r="N19" s="27"/>
    </row>
    <row r="20" spans="14:14" ht="15" customHeight="1">
      <c r="N20" s="27"/>
    </row>
    <row r="21" spans="14:14" ht="15" customHeight="1">
      <c r="N21" s="27"/>
    </row>
    <row r="22" spans="14:14" ht="15" customHeight="1">
      <c r="N22" s="27"/>
    </row>
    <row r="23" spans="14:14" ht="15" customHeight="1">
      <c r="N23" s="27"/>
    </row>
    <row r="24" spans="14:14" ht="15" customHeight="1">
      <c r="N24" s="27"/>
    </row>
    <row r="25" spans="14:14" ht="15" customHeight="1">
      <c r="N25" s="27"/>
    </row>
    <row r="26" spans="14:14" ht="15" customHeight="1"/>
  </sheetData>
  <phoneticPr fontId="1" type="noConversion"/>
  <dataValidations count="1">
    <dataValidation type="list" allowBlank="1" showInputMessage="1" showErrorMessage="1" sqref="D16" xr:uid="{00000000-0002-0000-0B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3"/>
  <sheetViews>
    <sheetView topLeftCell="A3" workbookViewId="0">
      <selection activeCell="D5" sqref="D5:D11"/>
    </sheetView>
  </sheetViews>
  <sheetFormatPr defaultColWidth="6.88671875" defaultRowHeight="13.8"/>
  <cols>
    <col min="1" max="1" width="51.77734375" style="1" customWidth="1"/>
    <col min="2" max="3" width="7" style="4" hidden="1" customWidth="1"/>
    <col min="4" max="4" width="17.44140625" style="1" customWidth="1"/>
    <col min="5" max="5" width="15.109375" style="1" customWidth="1"/>
    <col min="6" max="7" width="12.44140625" style="1" hidden="1" customWidth="1"/>
    <col min="8" max="8" width="14.21875" style="1" hidden="1" customWidth="1"/>
    <col min="9" max="9" width="13.109375" style="1" hidden="1" customWidth="1"/>
    <col min="10" max="10" width="15.44140625" style="1" hidden="1" customWidth="1"/>
    <col min="11" max="11" width="13.44140625" style="1" hidden="1" customWidth="1"/>
    <col min="12" max="13" width="12.44140625" style="1" hidden="1" customWidth="1"/>
    <col min="14" max="14" width="6.88671875" style="4"/>
    <col min="15" max="18" width="7" style="1" customWidth="1"/>
    <col min="19" max="16384" width="6.88671875" style="4"/>
  </cols>
  <sheetData>
    <row r="1" spans="1:15" ht="18.149999999999999" hidden="1" customHeight="1">
      <c r="A1" s="39"/>
      <c r="B1" s="3"/>
      <c r="C1" s="3"/>
      <c r="N1" s="27"/>
    </row>
    <row r="2" spans="1:15" ht="12.75" hidden="1" customHeight="1">
      <c r="A2" s="1" t="s">
        <v>181</v>
      </c>
      <c r="B2" s="3"/>
      <c r="C2" s="3"/>
      <c r="E2" s="18"/>
      <c r="N2" s="27"/>
    </row>
    <row r="3" spans="1:15" ht="27.45" customHeight="1">
      <c r="B3" s="3"/>
      <c r="C3" s="3"/>
      <c r="D3" s="22" t="s">
        <v>182</v>
      </c>
      <c r="E3" s="22" t="str">
        <f>IF(ISBLANK(E2),IF(E15&lt;0,"(Non-taxable)","Disallowable"&amp;CHAR(10)&amp;"/non-deductible"),E2)</f>
        <v>Disallowable
/non-deductible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IF(M15&gt;=0,"Prior year"&amp;CHAR(10)&amp;"Disallowed","Prior year"&amp;CHAR(10)&amp;"Non-taxable")</f>
        <v>Prior year
Disallowed</v>
      </c>
      <c r="N3" s="27"/>
    </row>
    <row r="4" spans="1:15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5" ht="12.75" customHeight="1">
      <c r="A5" s="1" t="s">
        <v>218</v>
      </c>
      <c r="B5" s="3"/>
      <c r="C5" s="3"/>
      <c r="D5" s="44">
        <v>98000</v>
      </c>
      <c r="E5" s="18"/>
      <c r="F5" s="18"/>
      <c r="G5" s="18"/>
      <c r="H5" s="6">
        <f t="shared" ref="H5:H13" si="0">IF(N5=1,0,D5-E5-F5-G5)</f>
        <v>98000</v>
      </c>
      <c r="I5" s="6" t="e">
        <f t="shared" ref="I5:I13" si="1">ROUND(IF(N5=1,0,IF(ISBLANK(J5),H5*(1-$D$21)+F5,J5)),0)</f>
        <v>#REF!</v>
      </c>
      <c r="J5" s="18"/>
      <c r="K5" s="6" t="e">
        <f t="shared" ref="K5:K13" si="2">IF(N5=1,0,H5-I5+F5+G5)</f>
        <v>#REF!</v>
      </c>
      <c r="L5" s="5"/>
      <c r="M5" s="5"/>
      <c r="N5" s="27"/>
      <c r="O5" s="1" t="s">
        <v>1</v>
      </c>
    </row>
    <row r="6" spans="1:15" ht="12.75" customHeight="1">
      <c r="A6" s="1" t="s">
        <v>219</v>
      </c>
      <c r="B6" s="3"/>
      <c r="C6" s="3"/>
      <c r="D6" s="44">
        <v>13780</v>
      </c>
      <c r="E6" s="18"/>
      <c r="F6" s="18"/>
      <c r="G6" s="18"/>
      <c r="H6" s="6">
        <f t="shared" si="0"/>
        <v>13780</v>
      </c>
      <c r="I6" s="6" t="e">
        <f t="shared" si="1"/>
        <v>#REF!</v>
      </c>
      <c r="J6" s="18"/>
      <c r="K6" s="6" t="e">
        <f t="shared" si="2"/>
        <v>#REF!</v>
      </c>
      <c r="L6" s="5"/>
      <c r="M6" s="5"/>
      <c r="N6" s="27"/>
    </row>
    <row r="7" spans="1:15" ht="12.75" customHeight="1">
      <c r="A7" s="1" t="s">
        <v>220</v>
      </c>
      <c r="B7" s="3"/>
      <c r="C7" s="3"/>
      <c r="D7" s="44">
        <v>3959</v>
      </c>
      <c r="E7" s="18">
        <f>D7</f>
        <v>3959</v>
      </c>
      <c r="F7" s="18"/>
      <c r="G7" s="18"/>
      <c r="H7" s="6">
        <f t="shared" si="0"/>
        <v>0</v>
      </c>
      <c r="I7" s="6" t="e">
        <f t="shared" si="1"/>
        <v>#REF!</v>
      </c>
      <c r="J7" s="18"/>
      <c r="K7" s="6" t="e">
        <f t="shared" si="2"/>
        <v>#REF!</v>
      </c>
      <c r="L7" s="5"/>
      <c r="M7" s="5"/>
      <c r="N7" s="27"/>
    </row>
    <row r="8" spans="1:15" ht="12.75" customHeight="1">
      <c r="A8" s="1" t="s">
        <v>221</v>
      </c>
      <c r="B8" s="3"/>
      <c r="C8" s="3"/>
      <c r="D8" s="44">
        <v>7445</v>
      </c>
      <c r="E8" s="18"/>
      <c r="F8" s="18"/>
      <c r="G8" s="18"/>
      <c r="H8" s="6">
        <f t="shared" si="0"/>
        <v>7445</v>
      </c>
      <c r="I8" s="6" t="e">
        <f t="shared" si="1"/>
        <v>#REF!</v>
      </c>
      <c r="J8" s="18"/>
      <c r="K8" s="6" t="e">
        <f t="shared" si="2"/>
        <v>#REF!</v>
      </c>
      <c r="L8" s="5"/>
      <c r="M8" s="5"/>
      <c r="N8" s="27"/>
    </row>
    <row r="9" spans="1:15" ht="12.75" customHeight="1">
      <c r="A9" s="1" t="s">
        <v>222</v>
      </c>
      <c r="B9" s="3"/>
      <c r="C9" s="3"/>
      <c r="D9" s="44">
        <v>11394</v>
      </c>
      <c r="E9" s="18"/>
      <c r="F9" s="18"/>
      <c r="G9" s="18"/>
      <c r="H9" s="6">
        <f t="shared" si="0"/>
        <v>11394</v>
      </c>
      <c r="I9" s="6" t="e">
        <f t="shared" si="1"/>
        <v>#REF!</v>
      </c>
      <c r="J9" s="18"/>
      <c r="K9" s="6" t="e">
        <f t="shared" si="2"/>
        <v>#REF!</v>
      </c>
      <c r="L9" s="5"/>
      <c r="M9" s="5"/>
      <c r="N9" s="27"/>
    </row>
    <row r="10" spans="1:15" ht="12.75" customHeight="1">
      <c r="A10" s="1" t="s">
        <v>223</v>
      </c>
      <c r="B10" s="3"/>
      <c r="C10" s="3"/>
      <c r="D10" s="44">
        <v>44530</v>
      </c>
      <c r="E10" s="18"/>
      <c r="F10" s="18"/>
      <c r="G10" s="18"/>
      <c r="H10" s="6">
        <f t="shared" si="0"/>
        <v>44530</v>
      </c>
      <c r="I10" s="6" t="e">
        <f t="shared" si="1"/>
        <v>#REF!</v>
      </c>
      <c r="J10" s="18"/>
      <c r="K10" s="6" t="e">
        <f t="shared" si="2"/>
        <v>#REF!</v>
      </c>
      <c r="L10" s="5"/>
      <c r="M10" s="5"/>
      <c r="N10" s="27"/>
    </row>
    <row r="11" spans="1:15" ht="12.75" customHeight="1">
      <c r="A11" s="1" t="s">
        <v>224</v>
      </c>
      <c r="B11" s="3"/>
      <c r="C11" s="3"/>
      <c r="D11" s="44">
        <v>39140</v>
      </c>
      <c r="E11" s="18"/>
      <c r="F11" s="18"/>
      <c r="G11" s="18"/>
      <c r="H11" s="6">
        <f t="shared" si="0"/>
        <v>39140</v>
      </c>
      <c r="I11" s="6" t="e">
        <f t="shared" si="1"/>
        <v>#REF!</v>
      </c>
      <c r="J11" s="18"/>
      <c r="K11" s="6" t="e">
        <f t="shared" si="2"/>
        <v>#REF!</v>
      </c>
      <c r="L11" s="5"/>
      <c r="M11" s="5"/>
      <c r="N11" s="27"/>
    </row>
    <row r="12" spans="1:15" ht="12.75" hidden="1" customHeight="1">
      <c r="A12" s="1" t="s">
        <v>215</v>
      </c>
      <c r="B12" s="3"/>
      <c r="C12" s="3"/>
      <c r="D12" s="18"/>
      <c r="E12" s="18"/>
      <c r="F12" s="18"/>
      <c r="G12" s="18"/>
      <c r="H12" s="6">
        <f t="shared" si="0"/>
        <v>0</v>
      </c>
      <c r="I12" s="6" t="e">
        <f t="shared" si="1"/>
        <v>#REF!</v>
      </c>
      <c r="J12" s="18"/>
      <c r="K12" s="6" t="e">
        <f t="shared" si="2"/>
        <v>#REF!</v>
      </c>
      <c r="L12" s="5"/>
      <c r="M12" s="5"/>
      <c r="N12" s="27"/>
    </row>
    <row r="13" spans="1:15" ht="12.75" hidden="1" customHeight="1">
      <c r="A13" s="1" t="s">
        <v>215</v>
      </c>
      <c r="B13" s="3"/>
      <c r="C13" s="3"/>
      <c r="D13" s="18"/>
      <c r="E13" s="18"/>
      <c r="F13" s="18"/>
      <c r="G13" s="18"/>
      <c r="H13" s="6">
        <f t="shared" si="0"/>
        <v>0</v>
      </c>
      <c r="I13" s="6" t="e">
        <f t="shared" si="1"/>
        <v>#REF!</v>
      </c>
      <c r="J13" s="18"/>
      <c r="K13" s="6" t="e">
        <f t="shared" si="2"/>
        <v>#REF!</v>
      </c>
      <c r="L13" s="5"/>
      <c r="M13" s="5"/>
      <c r="N13" s="27"/>
    </row>
    <row r="14" spans="1:15" ht="17.55" customHeight="1">
      <c r="B14" s="3"/>
      <c r="C14" s="3"/>
      <c r="D14" s="23" t="s">
        <v>25</v>
      </c>
      <c r="E14" s="23" t="s">
        <v>25</v>
      </c>
      <c r="F14" s="23" t="s">
        <v>25</v>
      </c>
      <c r="G14" s="23" t="s">
        <v>25</v>
      </c>
      <c r="H14" s="23" t="s">
        <v>25</v>
      </c>
      <c r="I14" s="23" t="s">
        <v>25</v>
      </c>
      <c r="J14" s="23" t="s">
        <v>25</v>
      </c>
      <c r="K14" s="23" t="s">
        <v>25</v>
      </c>
      <c r="L14" s="23" t="s">
        <v>25</v>
      </c>
      <c r="M14" s="23" t="s">
        <v>25</v>
      </c>
      <c r="N14" s="27"/>
    </row>
    <row r="15" spans="1:15" ht="16.8" customHeight="1">
      <c r="A15" s="1" t="s">
        <v>182</v>
      </c>
      <c r="B15" s="3"/>
      <c r="C15" s="3"/>
      <c r="D15" s="6">
        <f>IF(SUM(D4:D14)&lt;&gt;'D3'!D22,"CHECK "&amp;SUM(D4:D14)&amp;CHAR(10)&amp;" with "&amp;'D3'!D22&amp;CHAR(10)&amp;" error "&amp;SUM(D4:D14)-'D3'!D22,SUM(D4:D14))</f>
        <v>218248</v>
      </c>
      <c r="E15" s="6">
        <f t="shared" ref="E15:M15" si="3">SUM(E4:E14)</f>
        <v>3959</v>
      </c>
      <c r="F15" s="6">
        <f t="shared" si="3"/>
        <v>0</v>
      </c>
      <c r="G15" s="6">
        <f t="shared" si="3"/>
        <v>0</v>
      </c>
      <c r="H15" s="6">
        <f t="shared" si="3"/>
        <v>214289</v>
      </c>
      <c r="I15" s="6" t="e">
        <f t="shared" si="3"/>
        <v>#REF!</v>
      </c>
      <c r="J15" s="6">
        <f t="shared" si="3"/>
        <v>0</v>
      </c>
      <c r="K15" s="6" t="e">
        <f t="shared" si="3"/>
        <v>#REF!</v>
      </c>
      <c r="L15" s="6">
        <f t="shared" si="3"/>
        <v>0</v>
      </c>
      <c r="M15" s="6">
        <f t="shared" si="3"/>
        <v>0</v>
      </c>
      <c r="N15" s="27"/>
    </row>
    <row r="16" spans="1:15" ht="15" customHeight="1">
      <c r="B16" s="3"/>
      <c r="C16" s="3"/>
      <c r="D16" s="23" t="s">
        <v>25</v>
      </c>
      <c r="E16" s="23" t="s">
        <v>25</v>
      </c>
      <c r="F16" s="23" t="s">
        <v>25</v>
      </c>
      <c r="G16" s="23" t="s">
        <v>25</v>
      </c>
      <c r="H16" s="23" t="s">
        <v>25</v>
      </c>
      <c r="I16" s="23" t="s">
        <v>25</v>
      </c>
      <c r="J16" s="23" t="s">
        <v>25</v>
      </c>
      <c r="K16" s="23" t="s">
        <v>25</v>
      </c>
      <c r="L16" s="5"/>
      <c r="M16" s="5"/>
      <c r="N16" s="27"/>
    </row>
    <row r="17" spans="1:14" ht="12.75" hidden="1" customHeight="1">
      <c r="A17" s="1" t="s">
        <v>168</v>
      </c>
      <c r="B17" s="3"/>
      <c r="C17" s="3"/>
      <c r="L17" s="6">
        <f>L19-L15</f>
        <v>0</v>
      </c>
      <c r="M17" s="6">
        <f>M19-M15</f>
        <v>0</v>
      </c>
      <c r="N17" s="27"/>
    </row>
    <row r="18" spans="1:14" ht="15" hidden="1" customHeight="1">
      <c r="B18" s="3"/>
      <c r="C18" s="3"/>
      <c r="L18" s="23" t="s">
        <v>25</v>
      </c>
      <c r="M18" s="23" t="s">
        <v>25</v>
      </c>
      <c r="N18" s="27"/>
    </row>
    <row r="19" spans="1:14" ht="12.75" hidden="1" customHeight="1">
      <c r="A19" s="1" t="s">
        <v>185</v>
      </c>
      <c r="B19" s="3"/>
      <c r="C19" s="3"/>
      <c r="D19" s="5"/>
      <c r="L19" s="5"/>
      <c r="M19" s="5"/>
      <c r="N19" s="27"/>
    </row>
    <row r="20" spans="1:14" ht="15" hidden="1" customHeight="1">
      <c r="B20" s="3"/>
      <c r="C20" s="3"/>
      <c r="L20" s="23" t="s">
        <v>25</v>
      </c>
      <c r="M20" s="23" t="s">
        <v>25</v>
      </c>
      <c r="N20" s="27"/>
    </row>
    <row r="21" spans="1:14" ht="19.8" hidden="1" customHeight="1">
      <c r="A21" s="1" t="e">
        <f>"Offshore apportionment ratio (based on "&amp;[5]AA!B1&amp;")"</f>
        <v>#REF!</v>
      </c>
      <c r="B21" s="3"/>
      <c r="C21" s="3"/>
      <c r="D21" s="20" t="e">
        <f>[5]AA!C56</f>
        <v>#REF!</v>
      </c>
      <c r="N21" s="27"/>
    </row>
    <row r="22" spans="1:14" ht="12.75" hidden="1" customHeight="1">
      <c r="B22" s="3"/>
      <c r="C22" s="3"/>
      <c r="D22" s="23" t="s">
        <v>25</v>
      </c>
      <c r="N22" s="27"/>
    </row>
    <row r="23" spans="1:14" ht="12.45" hidden="1" customHeight="1">
      <c r="A23" s="1" t="s">
        <v>63</v>
      </c>
      <c r="B23" s="3"/>
      <c r="C23" s="3"/>
      <c r="D23" s="23" t="s">
        <v>64</v>
      </c>
      <c r="N23" s="27"/>
    </row>
    <row r="24" spans="1:14" ht="11.7" customHeight="1">
      <c r="N24" s="27"/>
    </row>
    <row r="25" spans="1:14" ht="15" customHeight="1">
      <c r="N25" s="27"/>
    </row>
    <row r="26" spans="1:14" ht="15" customHeight="1">
      <c r="N26" s="27"/>
    </row>
    <row r="27" spans="1:14" ht="15" customHeight="1">
      <c r="N27" s="27"/>
    </row>
    <row r="28" spans="1:14" ht="15" customHeight="1">
      <c r="N28" s="27"/>
    </row>
    <row r="29" spans="1:14" ht="15" customHeight="1">
      <c r="N29" s="27"/>
    </row>
    <row r="30" spans="1:14" ht="15" customHeight="1">
      <c r="N30" s="27"/>
    </row>
    <row r="31" spans="1:14" ht="15" customHeight="1">
      <c r="N31" s="27"/>
    </row>
    <row r="32" spans="1:14" ht="15" customHeight="1">
      <c r="N32" s="27"/>
    </row>
    <row r="33" ht="15" customHeight="1"/>
  </sheetData>
  <phoneticPr fontId="1" type="noConversion"/>
  <dataValidations count="1">
    <dataValidation type="list" allowBlank="1" showInputMessage="1" showErrorMessage="1" sqref="D23" xr:uid="{00000000-0002-0000-0C00-000000000000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1"/>
  <sheetViews>
    <sheetView topLeftCell="A3" workbookViewId="0">
      <selection activeCell="A27" sqref="A27"/>
    </sheetView>
  </sheetViews>
  <sheetFormatPr defaultColWidth="6.88671875" defaultRowHeight="13.8"/>
  <cols>
    <col min="1" max="1" width="60.109375" style="1" customWidth="1"/>
    <col min="2" max="2" width="18.5546875" style="1" customWidth="1"/>
    <col min="3" max="3" width="12.44140625" style="1" customWidth="1"/>
    <col min="4" max="4" width="17" style="1" hidden="1" customWidth="1"/>
    <col min="5" max="5" width="12.44140625" style="1" customWidth="1"/>
    <col min="6" max="7" width="19.44140625" style="1" hidden="1" customWidth="1"/>
    <col min="8" max="12" width="7" style="1" customWidth="1"/>
    <col min="13" max="16384" width="6.88671875" style="4"/>
  </cols>
  <sheetData>
    <row r="1" spans="1:8" ht="17.100000000000001" customHeight="1">
      <c r="A1" s="39"/>
    </row>
    <row r="2" spans="1:8" ht="40.35" customHeight="1">
      <c r="B2" s="22" t="s">
        <v>225</v>
      </c>
      <c r="C2" s="22" t="s">
        <v>226</v>
      </c>
      <c r="D2" s="22" t="s">
        <v>227</v>
      </c>
      <c r="E2" s="22" t="s">
        <v>182</v>
      </c>
      <c r="F2" s="22" t="s">
        <v>228</v>
      </c>
      <c r="G2" s="22" t="s">
        <v>229</v>
      </c>
    </row>
    <row r="3" spans="1:8" ht="15" customHeight="1">
      <c r="B3" s="1" t="s">
        <v>274</v>
      </c>
      <c r="C3" s="1" t="s">
        <v>274</v>
      </c>
      <c r="D3" s="1" t="s">
        <v>25</v>
      </c>
      <c r="E3" s="1" t="s">
        <v>274</v>
      </c>
      <c r="F3" s="1" t="s">
        <v>25</v>
      </c>
      <c r="G3" s="1" t="s">
        <v>25</v>
      </c>
    </row>
    <row r="4" spans="1:8" ht="12.75" customHeight="1">
      <c r="A4" s="1" t="s">
        <v>230</v>
      </c>
      <c r="B4" s="44">
        <v>0</v>
      </c>
      <c r="C4" s="44">
        <v>101334</v>
      </c>
      <c r="D4" s="18"/>
      <c r="E4" s="5">
        <f>SUM($B$4:$D$4)</f>
        <v>101334</v>
      </c>
      <c r="F4" s="18"/>
      <c r="G4" s="18"/>
      <c r="H4" s="1" t="s">
        <v>1</v>
      </c>
    </row>
    <row r="5" spans="1:8" ht="12.75" customHeight="1">
      <c r="A5" s="1" t="s">
        <v>231</v>
      </c>
      <c r="B5" s="18">
        <v>54000</v>
      </c>
      <c r="C5" s="18">
        <v>0</v>
      </c>
      <c r="D5" s="18"/>
      <c r="E5" s="5">
        <f>SUM(B5:D5)</f>
        <v>54000</v>
      </c>
      <c r="F5" s="5"/>
      <c r="G5" s="5"/>
      <c r="H5" s="1" t="s">
        <v>1</v>
      </c>
    </row>
    <row r="6" spans="1:8" ht="12.75" hidden="1" customHeight="1">
      <c r="A6" s="1" t="s">
        <v>232</v>
      </c>
      <c r="B6" s="18"/>
      <c r="C6" s="18"/>
      <c r="D6" s="18"/>
      <c r="E6" s="5">
        <f>SUM(B6:D6)</f>
        <v>0</v>
      </c>
      <c r="F6" s="5"/>
      <c r="G6" s="5"/>
    </row>
    <row r="7" spans="1:8" ht="12.75" customHeight="1">
      <c r="A7" s="1" t="s">
        <v>233</v>
      </c>
      <c r="B7" s="44">
        <v>0</v>
      </c>
      <c r="C7" s="44">
        <v>-1020</v>
      </c>
      <c r="D7" s="18"/>
      <c r="E7" s="5">
        <f>SUM(B7:D7)</f>
        <v>-1020</v>
      </c>
      <c r="F7" s="18"/>
      <c r="G7" s="18"/>
      <c r="H7" s="1" t="s">
        <v>1</v>
      </c>
    </row>
    <row r="8" spans="1:8" ht="12.75" hidden="1" customHeight="1">
      <c r="A8" s="1" t="s">
        <v>234</v>
      </c>
      <c r="B8" s="5"/>
      <c r="C8" s="5"/>
      <c r="D8" s="18"/>
      <c r="E8" s="5">
        <f>SUM(B8:D8)</f>
        <v>0</v>
      </c>
      <c r="F8" s="18"/>
      <c r="G8" s="18"/>
    </row>
    <row r="9" spans="1:8" ht="15" hidden="1" customHeight="1">
      <c r="D9" s="18"/>
      <c r="E9" s="5"/>
      <c r="F9" s="18"/>
      <c r="G9" s="18"/>
    </row>
    <row r="10" spans="1:8" ht="12.75" hidden="1" customHeight="1">
      <c r="A10" s="1" t="s">
        <v>235</v>
      </c>
      <c r="B10" s="18"/>
      <c r="C10" s="18"/>
      <c r="D10" s="18"/>
      <c r="E10" s="5">
        <f>SUM(B10:D10)</f>
        <v>0</v>
      </c>
      <c r="F10" s="18"/>
      <c r="G10" s="18"/>
    </row>
    <row r="11" spans="1:8" ht="15" customHeight="1">
      <c r="B11" s="1" t="s">
        <v>25</v>
      </c>
      <c r="C11" s="1" t="s">
        <v>25</v>
      </c>
      <c r="D11" s="1" t="s">
        <v>25</v>
      </c>
      <c r="E11" s="1" t="s">
        <v>25</v>
      </c>
      <c r="F11" s="1" t="s">
        <v>25</v>
      </c>
      <c r="G11" s="1" t="s">
        <v>25</v>
      </c>
    </row>
    <row r="12" spans="1:8" ht="12.75" customHeight="1">
      <c r="A12" s="1" t="s">
        <v>236</v>
      </c>
      <c r="B12" s="45">
        <f t="shared" ref="B12:G12" si="0">SUM(B3:B11)</f>
        <v>54000</v>
      </c>
      <c r="C12" s="45">
        <f t="shared" si="0"/>
        <v>100314</v>
      </c>
      <c r="D12" s="5">
        <f t="shared" si="0"/>
        <v>0</v>
      </c>
      <c r="E12" s="5">
        <f t="shared" si="0"/>
        <v>154314</v>
      </c>
      <c r="F12" s="5">
        <f t="shared" si="0"/>
        <v>0</v>
      </c>
      <c r="G12" s="5">
        <f t="shared" si="0"/>
        <v>0</v>
      </c>
      <c r="H12" s="1" t="s">
        <v>1</v>
      </c>
    </row>
    <row r="13" spans="1:8" ht="15" customHeight="1"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</row>
    <row r="14" spans="1:8" ht="15" customHeight="1">
      <c r="B14" s="5"/>
    </row>
    <row r="15" spans="1:8" ht="12.75" customHeight="1">
      <c r="A15" s="1" t="str">
        <f>IF(B15&lt;0,"Decrease ","Increase ")&amp;"in general provision"</f>
        <v>Increase in general provision</v>
      </c>
      <c r="B15" s="45">
        <f>$B$12-$B$4</f>
        <v>54000</v>
      </c>
    </row>
    <row r="16" spans="1:8" ht="15" customHeight="1">
      <c r="B16" s="1" t="s">
        <v>25</v>
      </c>
    </row>
    <row r="17" spans="1:2" ht="12.75" hidden="1" customHeight="1">
      <c r="A17" s="1" t="s">
        <v>231</v>
      </c>
      <c r="B17" s="5">
        <f>E5</f>
        <v>54000</v>
      </c>
    </row>
    <row r="18" spans="1:2" ht="12.75" hidden="1" customHeight="1">
      <c r="A18" s="1" t="s">
        <v>232</v>
      </c>
      <c r="B18" s="5">
        <f>E6</f>
        <v>0</v>
      </c>
    </row>
    <row r="19" spans="1:2" ht="15" hidden="1" customHeight="1">
      <c r="B19" s="1" t="s">
        <v>25</v>
      </c>
    </row>
    <row r="20" spans="1:2" ht="12.75" hidden="1" customHeight="1">
      <c r="A20" s="1" t="s">
        <v>237</v>
      </c>
      <c r="B20" s="40" t="str">
        <f>IF(SUM(B16:B19)&lt;&gt;-'D3'!D26,"CHECK "&amp;SUM(B16:B19)&amp;CHAR(10)&amp;" with "&amp;-'D3'!D26&amp;CHAR(10)&amp;" error "&amp;SUM(B16:B19)--'D3'!D26,SUM(B16:B19))</f>
        <v>CHECK 54000
 with -54000
 error 108000</v>
      </c>
    </row>
    <row r="21" spans="1:2" ht="16.95" hidden="1" customHeight="1">
      <c r="B21" s="1" t="s">
        <v>25</v>
      </c>
    </row>
    <row r="22" spans="1:2" ht="15" customHeight="1"/>
    <row r="23" spans="1:2" ht="15" customHeight="1">
      <c r="A23" s="1" t="s">
        <v>238</v>
      </c>
    </row>
    <row r="24" spans="1:2" ht="15" customHeight="1"/>
    <row r="25" spans="1:2" ht="15" customHeight="1">
      <c r="A25" s="1" t="s">
        <v>239</v>
      </c>
    </row>
    <row r="26" spans="1:2" ht="15" customHeight="1">
      <c r="B26" s="1" t="s">
        <v>274</v>
      </c>
    </row>
    <row r="27" spans="1:2" ht="15" customHeight="1">
      <c r="A27" s="1" t="s">
        <v>240</v>
      </c>
      <c r="B27" s="5">
        <v>2310</v>
      </c>
    </row>
    <row r="28" spans="1:2" ht="15" customHeight="1">
      <c r="A28" s="1" t="s">
        <v>241</v>
      </c>
      <c r="B28" s="5">
        <v>7145</v>
      </c>
    </row>
    <row r="29" spans="1:2" ht="15" customHeight="1">
      <c r="A29" s="1" t="s">
        <v>242</v>
      </c>
      <c r="B29" s="5">
        <v>635</v>
      </c>
    </row>
    <row r="30" spans="1:2" ht="15" customHeight="1">
      <c r="A30" s="1" t="s">
        <v>243</v>
      </c>
      <c r="B30" s="5">
        <v>9969</v>
      </c>
    </row>
    <row r="31" spans="1:2" ht="15" customHeight="1">
      <c r="A31" s="1" t="s">
        <v>244</v>
      </c>
      <c r="B31" s="5">
        <v>1376</v>
      </c>
    </row>
    <row r="32" spans="1:2" ht="15" customHeight="1">
      <c r="A32" s="1" t="s">
        <v>245</v>
      </c>
      <c r="B32" s="5">
        <v>1362</v>
      </c>
    </row>
    <row r="33" spans="1:2" ht="15" customHeight="1">
      <c r="A33" s="1" t="s">
        <v>246</v>
      </c>
      <c r="B33" s="5">
        <v>3041</v>
      </c>
    </row>
    <row r="34" spans="1:2" ht="15" customHeight="1">
      <c r="A34" s="1" t="s">
        <v>247</v>
      </c>
      <c r="B34" s="5">
        <v>64546</v>
      </c>
    </row>
    <row r="35" spans="1:2" ht="15" customHeight="1">
      <c r="A35" s="1" t="s">
        <v>248</v>
      </c>
      <c r="B35" s="5">
        <v>324</v>
      </c>
    </row>
    <row r="36" spans="1:2" ht="15" customHeight="1">
      <c r="A36" s="1" t="s">
        <v>249</v>
      </c>
      <c r="B36" s="5">
        <v>16</v>
      </c>
    </row>
    <row r="37" spans="1:2" ht="15" customHeight="1">
      <c r="A37" s="1" t="s">
        <v>250</v>
      </c>
      <c r="B37" s="5">
        <v>413</v>
      </c>
    </row>
    <row r="38" spans="1:2" ht="15" customHeight="1">
      <c r="A38" s="1" t="s">
        <v>251</v>
      </c>
      <c r="B38" s="5">
        <v>532</v>
      </c>
    </row>
    <row r="39" spans="1:2" ht="15" customHeight="1">
      <c r="A39" s="1" t="s">
        <v>252</v>
      </c>
      <c r="B39" s="5">
        <v>374</v>
      </c>
    </row>
    <row r="40" spans="1:2" ht="15" customHeight="1">
      <c r="A40" s="1" t="s">
        <v>253</v>
      </c>
      <c r="B40" s="5">
        <v>7216</v>
      </c>
    </row>
    <row r="41" spans="1:2" ht="15" customHeight="1">
      <c r="A41" s="1" t="s">
        <v>254</v>
      </c>
      <c r="B41" s="5">
        <v>726</v>
      </c>
    </row>
    <row r="42" spans="1:2" ht="15" customHeight="1">
      <c r="A42" s="1" t="s">
        <v>255</v>
      </c>
      <c r="B42" s="5">
        <v>329</v>
      </c>
    </row>
    <row r="43" spans="1:2" ht="15" customHeight="1">
      <c r="B43" s="1" t="s">
        <v>25</v>
      </c>
    </row>
    <row r="44" spans="1:2" ht="15" customHeight="1">
      <c r="B44" s="5">
        <f>SUM(B27:B42)</f>
        <v>100314</v>
      </c>
    </row>
    <row r="45" spans="1:2" ht="15" customHeight="1">
      <c r="B45" s="1" t="s">
        <v>25</v>
      </c>
    </row>
    <row r="46" spans="1:2" ht="15" customHeight="1"/>
    <row r="47" spans="1:2" ht="15" customHeight="1"/>
    <row r="48" spans="1:2" ht="15" customHeight="1"/>
    <row r="49" ht="15" customHeight="1"/>
    <row r="50" ht="15" customHeight="1"/>
    <row r="51" ht="15" customHeigh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CD0-1AF0-4B58-B82E-2853765A1FAA}">
  <sheetPr>
    <tabColor rgb="FFFFFF00"/>
  </sheetPr>
  <dimension ref="A1:H590"/>
  <sheetViews>
    <sheetView topLeftCell="A556" workbookViewId="0">
      <selection activeCell="A365" sqref="A365"/>
    </sheetView>
  </sheetViews>
  <sheetFormatPr defaultRowHeight="13.8"/>
  <cols>
    <col min="1" max="1" width="64.88671875" customWidth="1"/>
    <col min="2" max="2" width="53.21875" customWidth="1"/>
    <col min="3" max="3" width="18.33203125" customWidth="1"/>
    <col min="4" max="5" width="16.109375" customWidth="1"/>
    <col min="6" max="6" width="31.44140625" customWidth="1"/>
    <col min="7" max="7" width="24.88671875" customWidth="1"/>
    <col min="8" max="8" width="40" customWidth="1"/>
  </cols>
  <sheetData>
    <row r="1" spans="1:8" ht="18.45" customHeight="1">
      <c r="A1" s="48" t="s">
        <v>379</v>
      </c>
      <c r="B1" s="48" t="s">
        <v>378</v>
      </c>
      <c r="C1" s="48" t="s">
        <v>380</v>
      </c>
      <c r="D1" s="48" t="s">
        <v>381</v>
      </c>
      <c r="E1" s="48" t="s">
        <v>382</v>
      </c>
      <c r="F1" s="48" t="s">
        <v>383</v>
      </c>
      <c r="G1" s="48" t="s">
        <v>384</v>
      </c>
      <c r="H1" s="67" t="s">
        <v>439</v>
      </c>
    </row>
    <row r="2" spans="1:8">
      <c r="A2" t="s">
        <v>541</v>
      </c>
      <c r="B2" t="s">
        <v>980</v>
      </c>
      <c r="C2" t="s">
        <v>981</v>
      </c>
      <c r="E2" t="b">
        <v>1</v>
      </c>
      <c r="F2" t="s">
        <v>982</v>
      </c>
      <c r="G2" t="s">
        <v>996</v>
      </c>
      <c r="H2" s="58" t="s">
        <v>375</v>
      </c>
    </row>
    <row r="3" spans="1:8">
      <c r="A3" t="s">
        <v>542</v>
      </c>
      <c r="B3" t="s">
        <v>983</v>
      </c>
      <c r="C3" t="s">
        <v>981</v>
      </c>
      <c r="D3" t="s">
        <v>984</v>
      </c>
      <c r="E3" t="b">
        <v>1</v>
      </c>
      <c r="G3" t="s">
        <v>996</v>
      </c>
      <c r="H3" s="58" t="s">
        <v>375</v>
      </c>
    </row>
    <row r="4" spans="1:8">
      <c r="A4" t="s">
        <v>471</v>
      </c>
      <c r="B4" t="s">
        <v>980</v>
      </c>
      <c r="C4" t="s">
        <v>981</v>
      </c>
      <c r="E4" t="b">
        <v>1</v>
      </c>
      <c r="F4" t="s">
        <v>982</v>
      </c>
      <c r="G4" t="s">
        <v>997</v>
      </c>
      <c r="H4" t="s">
        <v>376</v>
      </c>
    </row>
    <row r="5" spans="1:8">
      <c r="A5" t="s">
        <v>543</v>
      </c>
      <c r="B5" t="s">
        <v>983</v>
      </c>
      <c r="C5" t="s">
        <v>981</v>
      </c>
      <c r="D5" t="s">
        <v>984</v>
      </c>
      <c r="E5" t="b">
        <v>1</v>
      </c>
      <c r="G5" t="s">
        <v>997</v>
      </c>
      <c r="H5" t="s">
        <v>376</v>
      </c>
    </row>
    <row r="6" spans="1:8">
      <c r="A6" t="s">
        <v>544</v>
      </c>
      <c r="B6" t="s">
        <v>980</v>
      </c>
      <c r="C6" t="s">
        <v>981</v>
      </c>
      <c r="E6" t="b">
        <v>1</v>
      </c>
      <c r="F6" t="s">
        <v>982</v>
      </c>
      <c r="G6" t="s">
        <v>996</v>
      </c>
      <c r="H6" s="58" t="s">
        <v>375</v>
      </c>
    </row>
    <row r="7" spans="1:8">
      <c r="A7" t="s">
        <v>545</v>
      </c>
      <c r="B7" t="s">
        <v>980</v>
      </c>
      <c r="C7" t="s">
        <v>981</v>
      </c>
      <c r="E7" t="b">
        <v>1</v>
      </c>
      <c r="G7" t="s">
        <v>996</v>
      </c>
      <c r="H7" s="58" t="s">
        <v>375</v>
      </c>
    </row>
    <row r="8" spans="1:8">
      <c r="A8" t="s">
        <v>546</v>
      </c>
      <c r="B8" t="s">
        <v>983</v>
      </c>
      <c r="C8" t="s">
        <v>981</v>
      </c>
      <c r="E8" t="b">
        <v>1</v>
      </c>
      <c r="G8" t="s">
        <v>996</v>
      </c>
      <c r="H8" s="58" t="s">
        <v>375</v>
      </c>
    </row>
    <row r="9" spans="1:8">
      <c r="A9" t="s">
        <v>547</v>
      </c>
      <c r="B9" t="s">
        <v>980</v>
      </c>
      <c r="C9" t="s">
        <v>981</v>
      </c>
      <c r="E9" t="b">
        <v>1</v>
      </c>
      <c r="G9" t="s">
        <v>996</v>
      </c>
      <c r="H9" s="58" t="s">
        <v>375</v>
      </c>
    </row>
    <row r="10" spans="1:8">
      <c r="A10" t="s">
        <v>534</v>
      </c>
      <c r="B10" t="s">
        <v>985</v>
      </c>
      <c r="C10" t="s">
        <v>981</v>
      </c>
      <c r="E10" t="b">
        <v>1</v>
      </c>
      <c r="G10" t="s">
        <v>996</v>
      </c>
      <c r="H10" s="58" t="s">
        <v>375</v>
      </c>
    </row>
    <row r="11" spans="1:8">
      <c r="A11" t="s">
        <v>548</v>
      </c>
      <c r="B11" t="s">
        <v>980</v>
      </c>
      <c r="C11" t="s">
        <v>981</v>
      </c>
      <c r="E11" t="b">
        <v>1</v>
      </c>
      <c r="G11" t="s">
        <v>996</v>
      </c>
      <c r="H11" s="58" t="s">
        <v>375</v>
      </c>
    </row>
    <row r="12" spans="1:8">
      <c r="A12" t="s">
        <v>516</v>
      </c>
      <c r="B12" t="s">
        <v>983</v>
      </c>
      <c r="C12" t="s">
        <v>981</v>
      </c>
      <c r="E12" t="b">
        <v>1</v>
      </c>
      <c r="G12" t="s">
        <v>996</v>
      </c>
      <c r="H12" s="58" t="s">
        <v>375</v>
      </c>
    </row>
    <row r="13" spans="1:8">
      <c r="A13" t="s">
        <v>549</v>
      </c>
      <c r="B13" t="s">
        <v>983</v>
      </c>
      <c r="C13" t="s">
        <v>981</v>
      </c>
      <c r="D13" t="s">
        <v>984</v>
      </c>
      <c r="E13" t="b">
        <v>1</v>
      </c>
      <c r="G13" t="s">
        <v>996</v>
      </c>
      <c r="H13" s="58" t="s">
        <v>375</v>
      </c>
    </row>
    <row r="14" spans="1:8">
      <c r="A14" t="s">
        <v>550</v>
      </c>
      <c r="B14" t="s">
        <v>980</v>
      </c>
      <c r="C14" t="s">
        <v>981</v>
      </c>
      <c r="E14" t="b">
        <v>1</v>
      </c>
      <c r="G14" t="s">
        <v>996</v>
      </c>
      <c r="H14" s="58" t="s">
        <v>375</v>
      </c>
    </row>
    <row r="15" spans="1:8">
      <c r="A15" t="s">
        <v>551</v>
      </c>
      <c r="B15" t="s">
        <v>980</v>
      </c>
      <c r="C15" t="s">
        <v>981</v>
      </c>
      <c r="E15" t="b">
        <v>1</v>
      </c>
      <c r="G15" t="s">
        <v>996</v>
      </c>
      <c r="H15" s="58" t="s">
        <v>375</v>
      </c>
    </row>
    <row r="16" spans="1:8">
      <c r="A16" t="s">
        <v>552</v>
      </c>
      <c r="B16" t="s">
        <v>980</v>
      </c>
      <c r="C16" t="s">
        <v>981</v>
      </c>
      <c r="E16" t="b">
        <v>1</v>
      </c>
      <c r="G16" t="s">
        <v>996</v>
      </c>
      <c r="H16" s="58" t="s">
        <v>375</v>
      </c>
    </row>
    <row r="17" spans="1:8">
      <c r="A17" t="s">
        <v>553</v>
      </c>
      <c r="B17" t="s">
        <v>980</v>
      </c>
      <c r="C17" t="s">
        <v>981</v>
      </c>
      <c r="E17" t="b">
        <v>1</v>
      </c>
      <c r="G17" t="s">
        <v>996</v>
      </c>
      <c r="H17" s="58" t="s">
        <v>375</v>
      </c>
    </row>
    <row r="18" spans="1:8">
      <c r="A18" t="s">
        <v>554</v>
      </c>
      <c r="B18" t="s">
        <v>983</v>
      </c>
      <c r="C18" t="s">
        <v>981</v>
      </c>
      <c r="E18" t="b">
        <v>1</v>
      </c>
      <c r="G18" t="s">
        <v>996</v>
      </c>
      <c r="H18" s="58" t="s">
        <v>375</v>
      </c>
    </row>
    <row r="19" spans="1:8">
      <c r="A19" t="s">
        <v>555</v>
      </c>
      <c r="B19" t="s">
        <v>980</v>
      </c>
      <c r="C19" t="s">
        <v>981</v>
      </c>
      <c r="E19" t="b">
        <v>1</v>
      </c>
      <c r="G19" t="s">
        <v>996</v>
      </c>
      <c r="H19" s="58" t="s">
        <v>375</v>
      </c>
    </row>
    <row r="20" spans="1:8">
      <c r="A20" t="s">
        <v>556</v>
      </c>
      <c r="B20" t="s">
        <v>980</v>
      </c>
      <c r="C20" t="s">
        <v>981</v>
      </c>
      <c r="E20" t="b">
        <v>1</v>
      </c>
      <c r="G20" t="s">
        <v>996</v>
      </c>
      <c r="H20" s="58" t="s">
        <v>375</v>
      </c>
    </row>
    <row r="21" spans="1:8">
      <c r="A21" t="s">
        <v>557</v>
      </c>
      <c r="B21" t="s">
        <v>980</v>
      </c>
      <c r="C21" t="s">
        <v>981</v>
      </c>
      <c r="E21" t="b">
        <v>1</v>
      </c>
      <c r="G21" t="s">
        <v>996</v>
      </c>
      <c r="H21" s="58" t="s">
        <v>375</v>
      </c>
    </row>
    <row r="22" spans="1:8">
      <c r="A22" t="s">
        <v>558</v>
      </c>
      <c r="B22" t="s">
        <v>983</v>
      </c>
      <c r="C22" t="s">
        <v>981</v>
      </c>
      <c r="D22" t="s">
        <v>984</v>
      </c>
      <c r="E22" t="b">
        <v>1</v>
      </c>
      <c r="G22" t="s">
        <v>997</v>
      </c>
      <c r="H22" t="s">
        <v>376</v>
      </c>
    </row>
    <row r="23" spans="1:8">
      <c r="A23" t="s">
        <v>559</v>
      </c>
      <c r="B23" t="s">
        <v>980</v>
      </c>
      <c r="C23" t="s">
        <v>981</v>
      </c>
      <c r="E23" t="b">
        <v>1</v>
      </c>
      <c r="F23" t="s">
        <v>982</v>
      </c>
      <c r="G23" t="s">
        <v>997</v>
      </c>
      <c r="H23" t="s">
        <v>376</v>
      </c>
    </row>
    <row r="24" spans="1:8">
      <c r="A24" t="s">
        <v>527</v>
      </c>
      <c r="B24" t="s">
        <v>986</v>
      </c>
      <c r="C24" t="s">
        <v>981</v>
      </c>
      <c r="E24" t="b">
        <v>1</v>
      </c>
      <c r="G24" t="s">
        <v>996</v>
      </c>
      <c r="H24" s="58" t="s">
        <v>375</v>
      </c>
    </row>
    <row r="25" spans="1:8">
      <c r="A25" t="s">
        <v>538</v>
      </c>
      <c r="B25" t="s">
        <v>987</v>
      </c>
      <c r="C25" t="s">
        <v>981</v>
      </c>
      <c r="E25" t="b">
        <v>1</v>
      </c>
      <c r="G25" t="s">
        <v>996</v>
      </c>
      <c r="H25" s="58" t="s">
        <v>375</v>
      </c>
    </row>
    <row r="26" spans="1:8">
      <c r="A26" t="s">
        <v>523</v>
      </c>
      <c r="B26" t="s">
        <v>983</v>
      </c>
      <c r="C26" t="s">
        <v>981</v>
      </c>
      <c r="E26" t="b">
        <v>1</v>
      </c>
      <c r="G26" t="s">
        <v>996</v>
      </c>
      <c r="H26" s="58" t="s">
        <v>375</v>
      </c>
    </row>
    <row r="27" spans="1:8">
      <c r="A27" t="s">
        <v>560</v>
      </c>
      <c r="B27" t="s">
        <v>983</v>
      </c>
      <c r="C27" t="s">
        <v>981</v>
      </c>
      <c r="E27" t="b">
        <v>1</v>
      </c>
      <c r="G27" t="s">
        <v>996</v>
      </c>
      <c r="H27" s="58" t="s">
        <v>375</v>
      </c>
    </row>
    <row r="28" spans="1:8">
      <c r="A28" t="s">
        <v>561</v>
      </c>
      <c r="B28" t="s">
        <v>983</v>
      </c>
      <c r="C28" t="s">
        <v>981</v>
      </c>
      <c r="E28" t="b">
        <v>1</v>
      </c>
      <c r="G28" t="s">
        <v>996</v>
      </c>
      <c r="H28" s="58" t="s">
        <v>375</v>
      </c>
    </row>
    <row r="29" spans="1:8">
      <c r="A29" t="s">
        <v>562</v>
      </c>
      <c r="B29" t="s">
        <v>980</v>
      </c>
      <c r="C29" t="s">
        <v>981</v>
      </c>
      <c r="E29" t="b">
        <v>1</v>
      </c>
      <c r="G29" t="s">
        <v>996</v>
      </c>
      <c r="H29" s="58" t="s">
        <v>375</v>
      </c>
    </row>
    <row r="30" spans="1:8">
      <c r="A30" t="s">
        <v>563</v>
      </c>
      <c r="B30" t="s">
        <v>980</v>
      </c>
      <c r="C30" t="s">
        <v>981</v>
      </c>
      <c r="E30" t="b">
        <v>1</v>
      </c>
      <c r="F30" t="s">
        <v>988</v>
      </c>
      <c r="G30" t="s">
        <v>996</v>
      </c>
      <c r="H30" s="58" t="s">
        <v>375</v>
      </c>
    </row>
    <row r="31" spans="1:8">
      <c r="A31" t="s">
        <v>477</v>
      </c>
      <c r="B31" t="s">
        <v>983</v>
      </c>
      <c r="C31" t="s">
        <v>981</v>
      </c>
      <c r="E31" t="b">
        <v>1</v>
      </c>
      <c r="G31" t="s">
        <v>996</v>
      </c>
      <c r="H31" s="58" t="s">
        <v>375</v>
      </c>
    </row>
    <row r="32" spans="1:8">
      <c r="A32" t="s">
        <v>564</v>
      </c>
      <c r="B32" t="s">
        <v>980</v>
      </c>
      <c r="C32" t="s">
        <v>981</v>
      </c>
      <c r="E32" t="b">
        <v>1</v>
      </c>
      <c r="F32" t="s">
        <v>988</v>
      </c>
      <c r="G32" t="s">
        <v>996</v>
      </c>
      <c r="H32" s="58" t="s">
        <v>375</v>
      </c>
    </row>
    <row r="33" spans="1:8">
      <c r="A33" t="s">
        <v>565</v>
      </c>
      <c r="B33" t="s">
        <v>980</v>
      </c>
      <c r="C33" t="s">
        <v>981</v>
      </c>
      <c r="E33" t="b">
        <v>1</v>
      </c>
      <c r="F33" t="s">
        <v>988</v>
      </c>
      <c r="G33" t="s">
        <v>996</v>
      </c>
      <c r="H33" s="58" t="s">
        <v>375</v>
      </c>
    </row>
    <row r="34" spans="1:8">
      <c r="A34" t="s">
        <v>566</v>
      </c>
      <c r="B34" t="s">
        <v>980</v>
      </c>
      <c r="C34" t="s">
        <v>981</v>
      </c>
      <c r="E34" t="b">
        <v>1</v>
      </c>
      <c r="F34" t="s">
        <v>988</v>
      </c>
      <c r="G34" t="s">
        <v>996</v>
      </c>
      <c r="H34" s="58" t="s">
        <v>375</v>
      </c>
    </row>
    <row r="35" spans="1:8">
      <c r="A35" t="s">
        <v>567</v>
      </c>
      <c r="B35" t="s">
        <v>980</v>
      </c>
      <c r="C35" t="s">
        <v>981</v>
      </c>
      <c r="E35" t="b">
        <v>1</v>
      </c>
      <c r="F35" t="s">
        <v>988</v>
      </c>
      <c r="G35" t="s">
        <v>996</v>
      </c>
      <c r="H35" s="58" t="s">
        <v>375</v>
      </c>
    </row>
    <row r="36" spans="1:8">
      <c r="A36" t="s">
        <v>483</v>
      </c>
      <c r="B36" t="s">
        <v>983</v>
      </c>
      <c r="C36" t="s">
        <v>981</v>
      </c>
      <c r="E36" t="b">
        <v>1</v>
      </c>
      <c r="G36" t="s">
        <v>996</v>
      </c>
      <c r="H36" s="58" t="s">
        <v>375</v>
      </c>
    </row>
    <row r="37" spans="1:8">
      <c r="A37" t="s">
        <v>568</v>
      </c>
      <c r="B37" t="s">
        <v>980</v>
      </c>
      <c r="C37" t="s">
        <v>981</v>
      </c>
      <c r="E37" t="b">
        <v>1</v>
      </c>
      <c r="F37" t="s">
        <v>988</v>
      </c>
      <c r="G37" t="s">
        <v>996</v>
      </c>
      <c r="H37" s="58" t="s">
        <v>375</v>
      </c>
    </row>
    <row r="38" spans="1:8">
      <c r="A38" t="s">
        <v>487</v>
      </c>
      <c r="B38" t="s">
        <v>983</v>
      </c>
      <c r="C38" t="s">
        <v>981</v>
      </c>
      <c r="E38" t="b">
        <v>1</v>
      </c>
      <c r="G38" t="s">
        <v>996</v>
      </c>
      <c r="H38" s="58" t="s">
        <v>375</v>
      </c>
    </row>
    <row r="39" spans="1:8">
      <c r="A39" t="s">
        <v>503</v>
      </c>
      <c r="B39" t="s">
        <v>980</v>
      </c>
      <c r="C39" t="s">
        <v>981</v>
      </c>
      <c r="E39" t="b">
        <v>1</v>
      </c>
      <c r="F39" t="s">
        <v>988</v>
      </c>
      <c r="G39" t="s">
        <v>996</v>
      </c>
      <c r="H39" s="58" t="s">
        <v>375</v>
      </c>
    </row>
    <row r="40" spans="1:8">
      <c r="A40" t="s">
        <v>569</v>
      </c>
      <c r="B40" t="s">
        <v>983</v>
      </c>
      <c r="C40" t="s">
        <v>981</v>
      </c>
      <c r="E40" t="b">
        <v>1</v>
      </c>
      <c r="G40" t="s">
        <v>996</v>
      </c>
      <c r="H40" s="58" t="s">
        <v>375</v>
      </c>
    </row>
    <row r="41" spans="1:8">
      <c r="A41" t="s">
        <v>570</v>
      </c>
      <c r="B41" t="s">
        <v>980</v>
      </c>
      <c r="C41" t="s">
        <v>981</v>
      </c>
      <c r="E41" t="b">
        <v>1</v>
      </c>
      <c r="F41" t="s">
        <v>988</v>
      </c>
      <c r="G41" t="s">
        <v>996</v>
      </c>
      <c r="H41" s="58" t="s">
        <v>375</v>
      </c>
    </row>
    <row r="42" spans="1:8">
      <c r="A42" t="s">
        <v>504</v>
      </c>
      <c r="B42" t="s">
        <v>980</v>
      </c>
      <c r="C42" t="s">
        <v>981</v>
      </c>
      <c r="E42" t="b">
        <v>1</v>
      </c>
      <c r="F42" t="s">
        <v>988</v>
      </c>
      <c r="G42" t="s">
        <v>996</v>
      </c>
      <c r="H42" s="58" t="s">
        <v>375</v>
      </c>
    </row>
    <row r="43" spans="1:8">
      <c r="A43" t="s">
        <v>571</v>
      </c>
      <c r="B43" t="s">
        <v>980</v>
      </c>
      <c r="C43" t="s">
        <v>981</v>
      </c>
      <c r="E43" t="b">
        <v>1</v>
      </c>
      <c r="F43" t="s">
        <v>988</v>
      </c>
      <c r="G43" t="s">
        <v>996</v>
      </c>
      <c r="H43" s="58" t="s">
        <v>375</v>
      </c>
    </row>
    <row r="44" spans="1:8">
      <c r="A44" t="s">
        <v>572</v>
      </c>
      <c r="B44" t="s">
        <v>980</v>
      </c>
      <c r="C44" t="s">
        <v>981</v>
      </c>
      <c r="E44" t="b">
        <v>1</v>
      </c>
      <c r="F44" t="s">
        <v>988</v>
      </c>
      <c r="G44" t="s">
        <v>996</v>
      </c>
      <c r="H44" s="58" t="s">
        <v>375</v>
      </c>
    </row>
    <row r="45" spans="1:8">
      <c r="A45" t="s">
        <v>573</v>
      </c>
      <c r="B45" t="s">
        <v>980</v>
      </c>
      <c r="C45" t="s">
        <v>981</v>
      </c>
      <c r="E45" t="b">
        <v>1</v>
      </c>
      <c r="F45" t="s">
        <v>988</v>
      </c>
      <c r="G45" t="s">
        <v>996</v>
      </c>
      <c r="H45" s="58" t="s">
        <v>375</v>
      </c>
    </row>
    <row r="46" spans="1:8">
      <c r="A46" t="s">
        <v>574</v>
      </c>
      <c r="B46" t="s">
        <v>983</v>
      </c>
      <c r="C46" t="s">
        <v>981</v>
      </c>
      <c r="E46" t="b">
        <v>1</v>
      </c>
      <c r="G46" t="s">
        <v>996</v>
      </c>
      <c r="H46" s="58" t="s">
        <v>375</v>
      </c>
    </row>
    <row r="47" spans="1:8">
      <c r="A47" t="s">
        <v>575</v>
      </c>
      <c r="B47" t="s">
        <v>983</v>
      </c>
      <c r="C47" t="s">
        <v>981</v>
      </c>
      <c r="E47" t="b">
        <v>1</v>
      </c>
      <c r="G47" t="s">
        <v>996</v>
      </c>
      <c r="H47" s="58" t="s">
        <v>375</v>
      </c>
    </row>
    <row r="48" spans="1:8">
      <c r="A48" t="s">
        <v>576</v>
      </c>
      <c r="B48" t="s">
        <v>983</v>
      </c>
      <c r="C48" t="s">
        <v>981</v>
      </c>
      <c r="E48" t="b">
        <v>1</v>
      </c>
      <c r="G48" t="s">
        <v>996</v>
      </c>
      <c r="H48" s="58" t="s">
        <v>375</v>
      </c>
    </row>
    <row r="49" spans="1:8">
      <c r="A49" t="s">
        <v>577</v>
      </c>
      <c r="B49" t="s">
        <v>980</v>
      </c>
      <c r="C49" t="s">
        <v>981</v>
      </c>
      <c r="E49" t="b">
        <v>1</v>
      </c>
      <c r="F49" t="s">
        <v>988</v>
      </c>
      <c r="G49" t="s">
        <v>996</v>
      </c>
      <c r="H49" s="58" t="s">
        <v>375</v>
      </c>
    </row>
    <row r="50" spans="1:8">
      <c r="A50" t="s">
        <v>578</v>
      </c>
      <c r="B50" t="s">
        <v>980</v>
      </c>
      <c r="C50" t="s">
        <v>981</v>
      </c>
      <c r="E50" t="b">
        <v>1</v>
      </c>
      <c r="F50" t="s">
        <v>988</v>
      </c>
      <c r="G50" t="s">
        <v>996</v>
      </c>
      <c r="H50" s="58" t="s">
        <v>375</v>
      </c>
    </row>
    <row r="51" spans="1:8">
      <c r="A51" t="s">
        <v>488</v>
      </c>
      <c r="B51" t="s">
        <v>980</v>
      </c>
      <c r="C51" t="s">
        <v>981</v>
      </c>
      <c r="E51" t="b">
        <v>1</v>
      </c>
      <c r="F51" t="s">
        <v>988</v>
      </c>
      <c r="G51" t="s">
        <v>996</v>
      </c>
      <c r="H51" s="58" t="s">
        <v>375</v>
      </c>
    </row>
    <row r="52" spans="1:8">
      <c r="A52" t="s">
        <v>579</v>
      </c>
      <c r="B52" t="s">
        <v>983</v>
      </c>
      <c r="C52" t="s">
        <v>981</v>
      </c>
      <c r="E52" t="b">
        <v>1</v>
      </c>
      <c r="G52" t="s">
        <v>996</v>
      </c>
      <c r="H52" s="58" t="s">
        <v>375</v>
      </c>
    </row>
    <row r="53" spans="1:8">
      <c r="A53" t="s">
        <v>580</v>
      </c>
      <c r="B53" t="s">
        <v>983</v>
      </c>
      <c r="C53" t="s">
        <v>981</v>
      </c>
      <c r="E53" t="b">
        <v>1</v>
      </c>
      <c r="G53" t="s">
        <v>996</v>
      </c>
      <c r="H53" s="58" t="s">
        <v>375</v>
      </c>
    </row>
    <row r="54" spans="1:8">
      <c r="A54" t="s">
        <v>581</v>
      </c>
      <c r="B54" t="s">
        <v>983</v>
      </c>
      <c r="C54" t="s">
        <v>981</v>
      </c>
      <c r="E54" t="b">
        <v>1</v>
      </c>
      <c r="G54" t="s">
        <v>996</v>
      </c>
      <c r="H54" s="58" t="s">
        <v>375</v>
      </c>
    </row>
    <row r="55" spans="1:8">
      <c r="A55" t="s">
        <v>582</v>
      </c>
      <c r="B55" t="s">
        <v>980</v>
      </c>
      <c r="C55" t="s">
        <v>981</v>
      </c>
      <c r="E55" t="b">
        <v>1</v>
      </c>
      <c r="F55" t="s">
        <v>988</v>
      </c>
      <c r="G55" t="s">
        <v>996</v>
      </c>
      <c r="H55" s="58" t="s">
        <v>375</v>
      </c>
    </row>
    <row r="56" spans="1:8">
      <c r="A56" t="s">
        <v>583</v>
      </c>
      <c r="B56" t="s">
        <v>983</v>
      </c>
      <c r="C56" t="s">
        <v>981</v>
      </c>
      <c r="E56" t="b">
        <v>1</v>
      </c>
      <c r="G56" t="s">
        <v>996</v>
      </c>
      <c r="H56" s="58" t="s">
        <v>375</v>
      </c>
    </row>
    <row r="57" spans="1:8">
      <c r="A57" t="s">
        <v>423</v>
      </c>
      <c r="B57" t="s">
        <v>980</v>
      </c>
      <c r="C57" t="s">
        <v>981</v>
      </c>
      <c r="E57" t="b">
        <v>1</v>
      </c>
      <c r="G57" t="s">
        <v>996</v>
      </c>
      <c r="H57" s="58" t="s">
        <v>375</v>
      </c>
    </row>
    <row r="58" spans="1:8">
      <c r="A58" t="s">
        <v>497</v>
      </c>
      <c r="B58" t="s">
        <v>983</v>
      </c>
      <c r="C58" t="s">
        <v>981</v>
      </c>
      <c r="E58" t="b">
        <v>1</v>
      </c>
      <c r="G58" t="s">
        <v>996</v>
      </c>
      <c r="H58" s="58" t="s">
        <v>375</v>
      </c>
    </row>
    <row r="59" spans="1:8">
      <c r="A59" t="s">
        <v>517</v>
      </c>
      <c r="B59" t="s">
        <v>983</v>
      </c>
      <c r="C59" t="s">
        <v>981</v>
      </c>
      <c r="E59" t="b">
        <v>1</v>
      </c>
      <c r="G59" t="s">
        <v>996</v>
      </c>
      <c r="H59" s="58" t="s">
        <v>375</v>
      </c>
    </row>
    <row r="60" spans="1:8">
      <c r="A60" t="s">
        <v>584</v>
      </c>
      <c r="B60" t="s">
        <v>983</v>
      </c>
      <c r="C60" t="s">
        <v>981</v>
      </c>
      <c r="E60" t="b">
        <v>1</v>
      </c>
      <c r="G60" t="s">
        <v>996</v>
      </c>
      <c r="H60" s="58" t="s">
        <v>375</v>
      </c>
    </row>
    <row r="61" spans="1:8">
      <c r="A61" t="s">
        <v>424</v>
      </c>
      <c r="B61" t="s">
        <v>980</v>
      </c>
      <c r="C61" t="s">
        <v>981</v>
      </c>
      <c r="E61" t="b">
        <v>1</v>
      </c>
      <c r="G61" t="s">
        <v>996</v>
      </c>
      <c r="H61" s="58" t="s">
        <v>375</v>
      </c>
    </row>
    <row r="62" spans="1:8">
      <c r="A62" t="s">
        <v>428</v>
      </c>
      <c r="B62" t="s">
        <v>980</v>
      </c>
      <c r="C62" t="s">
        <v>981</v>
      </c>
      <c r="E62" t="b">
        <v>1</v>
      </c>
      <c r="F62" t="s">
        <v>982</v>
      </c>
      <c r="G62" t="s">
        <v>997</v>
      </c>
      <c r="H62" t="s">
        <v>376</v>
      </c>
    </row>
    <row r="63" spans="1:8">
      <c r="A63" t="s">
        <v>276</v>
      </c>
      <c r="B63" t="s">
        <v>980</v>
      </c>
      <c r="C63" t="s">
        <v>981</v>
      </c>
      <c r="E63" t="b">
        <v>1</v>
      </c>
      <c r="G63" t="s">
        <v>996</v>
      </c>
      <c r="H63" s="58" t="s">
        <v>375</v>
      </c>
    </row>
    <row r="64" spans="1:8">
      <c r="A64" t="s">
        <v>585</v>
      </c>
      <c r="B64" t="s">
        <v>983</v>
      </c>
      <c r="C64" t="s">
        <v>981</v>
      </c>
      <c r="E64" t="b">
        <v>1</v>
      </c>
      <c r="G64" t="s">
        <v>996</v>
      </c>
      <c r="H64" s="58" t="s">
        <v>375</v>
      </c>
    </row>
    <row r="65" spans="1:8">
      <c r="A65" t="s">
        <v>586</v>
      </c>
      <c r="B65" t="s">
        <v>983</v>
      </c>
      <c r="C65" t="s">
        <v>981</v>
      </c>
      <c r="E65" t="b">
        <v>1</v>
      </c>
      <c r="G65" t="s">
        <v>996</v>
      </c>
      <c r="H65" s="58" t="s">
        <v>375</v>
      </c>
    </row>
    <row r="66" spans="1:8">
      <c r="A66" t="s">
        <v>587</v>
      </c>
      <c r="B66" t="s">
        <v>983</v>
      </c>
      <c r="C66" t="s">
        <v>981</v>
      </c>
      <c r="E66" t="b">
        <v>1</v>
      </c>
      <c r="G66" t="s">
        <v>996</v>
      </c>
      <c r="H66" s="58" t="s">
        <v>375</v>
      </c>
    </row>
    <row r="67" spans="1:8">
      <c r="A67" t="s">
        <v>588</v>
      </c>
      <c r="B67" t="s">
        <v>983</v>
      </c>
      <c r="C67" t="s">
        <v>981</v>
      </c>
      <c r="E67" t="b">
        <v>1</v>
      </c>
      <c r="G67" t="s">
        <v>996</v>
      </c>
      <c r="H67" s="58" t="s">
        <v>375</v>
      </c>
    </row>
    <row r="68" spans="1:8">
      <c r="A68" t="s">
        <v>589</v>
      </c>
      <c r="B68" t="s">
        <v>983</v>
      </c>
      <c r="C68" t="s">
        <v>981</v>
      </c>
      <c r="E68" t="b">
        <v>1</v>
      </c>
      <c r="G68" t="s">
        <v>996</v>
      </c>
      <c r="H68" s="58" t="s">
        <v>375</v>
      </c>
    </row>
    <row r="69" spans="1:8">
      <c r="A69" t="s">
        <v>590</v>
      </c>
      <c r="B69" t="s">
        <v>980</v>
      </c>
      <c r="C69" t="s">
        <v>981</v>
      </c>
      <c r="E69" t="b">
        <v>1</v>
      </c>
      <c r="G69" t="s">
        <v>996</v>
      </c>
      <c r="H69" s="58" t="s">
        <v>375</v>
      </c>
    </row>
    <row r="70" spans="1:8">
      <c r="A70" t="s">
        <v>591</v>
      </c>
      <c r="B70" t="s">
        <v>983</v>
      </c>
      <c r="C70" t="s">
        <v>981</v>
      </c>
      <c r="E70" t="b">
        <v>1</v>
      </c>
      <c r="G70" t="s">
        <v>996</v>
      </c>
      <c r="H70" s="58" t="s">
        <v>375</v>
      </c>
    </row>
    <row r="71" spans="1:8">
      <c r="A71" t="s">
        <v>592</v>
      </c>
      <c r="B71" t="s">
        <v>983</v>
      </c>
      <c r="C71" t="s">
        <v>981</v>
      </c>
      <c r="E71" t="b">
        <v>1</v>
      </c>
      <c r="G71" t="s">
        <v>996</v>
      </c>
      <c r="H71" s="58" t="s">
        <v>375</v>
      </c>
    </row>
    <row r="72" spans="1:8">
      <c r="A72" t="s">
        <v>593</v>
      </c>
      <c r="B72" t="s">
        <v>983</v>
      </c>
      <c r="C72" t="s">
        <v>981</v>
      </c>
      <c r="E72" t="b">
        <v>1</v>
      </c>
      <c r="G72" t="s">
        <v>996</v>
      </c>
      <c r="H72" s="58" t="s">
        <v>375</v>
      </c>
    </row>
    <row r="73" spans="1:8">
      <c r="A73" t="s">
        <v>594</v>
      </c>
      <c r="B73" t="s">
        <v>983</v>
      </c>
      <c r="C73" t="s">
        <v>981</v>
      </c>
      <c r="E73" t="b">
        <v>1</v>
      </c>
      <c r="G73" t="s">
        <v>996</v>
      </c>
      <c r="H73" s="58" t="s">
        <v>375</v>
      </c>
    </row>
    <row r="74" spans="1:8">
      <c r="A74" t="s">
        <v>595</v>
      </c>
      <c r="B74" t="s">
        <v>983</v>
      </c>
      <c r="C74" t="s">
        <v>981</v>
      </c>
      <c r="E74" t="b">
        <v>1</v>
      </c>
      <c r="G74" t="s">
        <v>996</v>
      </c>
      <c r="H74" s="58" t="s">
        <v>375</v>
      </c>
    </row>
    <row r="75" spans="1:8">
      <c r="A75" t="s">
        <v>596</v>
      </c>
      <c r="B75" t="s">
        <v>983</v>
      </c>
      <c r="C75" t="s">
        <v>981</v>
      </c>
      <c r="E75" t="b">
        <v>1</v>
      </c>
      <c r="G75" t="s">
        <v>996</v>
      </c>
      <c r="H75" s="58" t="s">
        <v>375</v>
      </c>
    </row>
    <row r="76" spans="1:8">
      <c r="A76" t="s">
        <v>597</v>
      </c>
      <c r="B76" t="s">
        <v>985</v>
      </c>
      <c r="C76" t="s">
        <v>981</v>
      </c>
      <c r="E76" t="b">
        <v>1</v>
      </c>
      <c r="G76" t="s">
        <v>996</v>
      </c>
      <c r="H76" s="58" t="s">
        <v>375</v>
      </c>
    </row>
    <row r="77" spans="1:8">
      <c r="A77" t="s">
        <v>531</v>
      </c>
      <c r="B77" t="s">
        <v>985</v>
      </c>
      <c r="C77" t="s">
        <v>981</v>
      </c>
      <c r="E77" t="b">
        <v>1</v>
      </c>
      <c r="G77" t="s">
        <v>996</v>
      </c>
      <c r="H77" s="58" t="s">
        <v>375</v>
      </c>
    </row>
    <row r="78" spans="1:8">
      <c r="A78" t="s">
        <v>598</v>
      </c>
      <c r="B78" t="s">
        <v>985</v>
      </c>
      <c r="C78" t="s">
        <v>981</v>
      </c>
      <c r="E78" t="b">
        <v>1</v>
      </c>
      <c r="G78" t="s">
        <v>996</v>
      </c>
      <c r="H78" s="58" t="s">
        <v>375</v>
      </c>
    </row>
    <row r="79" spans="1:8">
      <c r="A79" t="s">
        <v>599</v>
      </c>
      <c r="B79" t="s">
        <v>985</v>
      </c>
      <c r="C79" t="s">
        <v>981</v>
      </c>
      <c r="E79" t="b">
        <v>1</v>
      </c>
      <c r="G79" t="s">
        <v>996</v>
      </c>
      <c r="H79" s="58" t="s">
        <v>375</v>
      </c>
    </row>
    <row r="80" spans="1:8">
      <c r="A80" t="s">
        <v>389</v>
      </c>
      <c r="B80" t="s">
        <v>985</v>
      </c>
      <c r="C80" t="s">
        <v>981</v>
      </c>
      <c r="E80" t="b">
        <v>1</v>
      </c>
      <c r="G80" t="s">
        <v>996</v>
      </c>
      <c r="H80" s="58" t="s">
        <v>375</v>
      </c>
    </row>
    <row r="81" spans="1:8">
      <c r="A81" t="s">
        <v>393</v>
      </c>
      <c r="B81" t="s">
        <v>985</v>
      </c>
      <c r="C81" t="s">
        <v>981</v>
      </c>
      <c r="E81" t="b">
        <v>1</v>
      </c>
      <c r="G81" t="s">
        <v>996</v>
      </c>
      <c r="H81" s="58" t="s">
        <v>375</v>
      </c>
    </row>
    <row r="82" spans="1:8">
      <c r="A82" t="s">
        <v>404</v>
      </c>
      <c r="B82" t="s">
        <v>980</v>
      </c>
      <c r="C82" t="s">
        <v>981</v>
      </c>
      <c r="E82" t="b">
        <v>1</v>
      </c>
      <c r="G82" t="s">
        <v>996</v>
      </c>
      <c r="H82" s="58" t="s">
        <v>375</v>
      </c>
    </row>
    <row r="83" spans="1:8">
      <c r="A83" t="s">
        <v>405</v>
      </c>
      <c r="B83" t="s">
        <v>980</v>
      </c>
      <c r="C83" t="s">
        <v>981</v>
      </c>
      <c r="E83" t="b">
        <v>1</v>
      </c>
      <c r="G83" t="s">
        <v>996</v>
      </c>
      <c r="H83" s="58" t="s">
        <v>375</v>
      </c>
    </row>
    <row r="84" spans="1:8">
      <c r="A84" t="s">
        <v>600</v>
      </c>
      <c r="B84" t="s">
        <v>980</v>
      </c>
      <c r="C84" t="s">
        <v>981</v>
      </c>
      <c r="E84" t="b">
        <v>1</v>
      </c>
      <c r="F84" t="s">
        <v>988</v>
      </c>
      <c r="G84" t="s">
        <v>996</v>
      </c>
      <c r="H84" s="58" t="s">
        <v>375</v>
      </c>
    </row>
    <row r="85" spans="1:8">
      <c r="A85" t="s">
        <v>522</v>
      </c>
      <c r="B85" t="s">
        <v>985</v>
      </c>
      <c r="C85" t="s">
        <v>981</v>
      </c>
      <c r="E85" t="b">
        <v>1</v>
      </c>
      <c r="G85" t="s">
        <v>996</v>
      </c>
      <c r="H85" s="58" t="s">
        <v>375</v>
      </c>
    </row>
    <row r="86" spans="1:8">
      <c r="A86" t="s">
        <v>530</v>
      </c>
      <c r="B86" t="s">
        <v>983</v>
      </c>
      <c r="C86" t="s">
        <v>981</v>
      </c>
      <c r="E86" t="b">
        <v>1</v>
      </c>
      <c r="G86" t="s">
        <v>996</v>
      </c>
      <c r="H86" s="58" t="s">
        <v>375</v>
      </c>
    </row>
    <row r="87" spans="1:8">
      <c r="A87" t="s">
        <v>601</v>
      </c>
      <c r="B87" t="s">
        <v>983</v>
      </c>
      <c r="C87" t="s">
        <v>981</v>
      </c>
      <c r="D87" t="s">
        <v>984</v>
      </c>
      <c r="E87" t="b">
        <v>1</v>
      </c>
      <c r="G87" t="s">
        <v>996</v>
      </c>
      <c r="H87" s="58" t="s">
        <v>375</v>
      </c>
    </row>
    <row r="88" spans="1:8">
      <c r="A88" t="s">
        <v>602</v>
      </c>
      <c r="B88" t="s">
        <v>983</v>
      </c>
      <c r="C88" t="s">
        <v>981</v>
      </c>
      <c r="D88" t="s">
        <v>984</v>
      </c>
      <c r="E88" t="b">
        <v>1</v>
      </c>
      <c r="G88" t="s">
        <v>996</v>
      </c>
      <c r="H88" s="58" t="s">
        <v>375</v>
      </c>
    </row>
    <row r="89" spans="1:8">
      <c r="A89" t="s">
        <v>603</v>
      </c>
      <c r="B89" t="s">
        <v>980</v>
      </c>
      <c r="C89" t="s">
        <v>981</v>
      </c>
      <c r="E89" t="b">
        <v>1</v>
      </c>
      <c r="G89" t="s">
        <v>996</v>
      </c>
      <c r="H89" s="58" t="s">
        <v>375</v>
      </c>
    </row>
    <row r="90" spans="1:8">
      <c r="A90" t="s">
        <v>604</v>
      </c>
      <c r="B90" t="s">
        <v>980</v>
      </c>
      <c r="C90" t="s">
        <v>981</v>
      </c>
      <c r="E90" t="b">
        <v>1</v>
      </c>
      <c r="G90" t="s">
        <v>996</v>
      </c>
      <c r="H90" s="58" t="s">
        <v>375</v>
      </c>
    </row>
    <row r="91" spans="1:8">
      <c r="A91" t="s">
        <v>472</v>
      </c>
      <c r="B91" t="s">
        <v>980</v>
      </c>
      <c r="C91" t="s">
        <v>981</v>
      </c>
      <c r="E91" t="b">
        <v>1</v>
      </c>
      <c r="G91" t="s">
        <v>996</v>
      </c>
      <c r="H91" s="58" t="s">
        <v>375</v>
      </c>
    </row>
    <row r="92" spans="1:8">
      <c r="A92" t="s">
        <v>486</v>
      </c>
      <c r="B92" t="s">
        <v>980</v>
      </c>
      <c r="C92" t="s">
        <v>981</v>
      </c>
      <c r="E92" t="b">
        <v>1</v>
      </c>
      <c r="G92" t="s">
        <v>996</v>
      </c>
      <c r="H92" s="58" t="s">
        <v>375</v>
      </c>
    </row>
    <row r="93" spans="1:8">
      <c r="A93" t="s">
        <v>605</v>
      </c>
      <c r="B93" t="s">
        <v>983</v>
      </c>
      <c r="C93" t="s">
        <v>981</v>
      </c>
      <c r="D93" t="s">
        <v>984</v>
      </c>
      <c r="E93" t="b">
        <v>1</v>
      </c>
      <c r="G93" t="s">
        <v>996</v>
      </c>
      <c r="H93" s="58" t="s">
        <v>375</v>
      </c>
    </row>
    <row r="94" spans="1:8">
      <c r="A94" t="s">
        <v>606</v>
      </c>
      <c r="B94" t="s">
        <v>983</v>
      </c>
      <c r="C94" t="s">
        <v>981</v>
      </c>
      <c r="D94" t="s">
        <v>984</v>
      </c>
      <c r="E94" t="b">
        <v>1</v>
      </c>
      <c r="G94" t="s">
        <v>996</v>
      </c>
      <c r="H94" s="58" t="s">
        <v>375</v>
      </c>
    </row>
    <row r="95" spans="1:8">
      <c r="A95" t="s">
        <v>607</v>
      </c>
      <c r="B95" t="s">
        <v>983</v>
      </c>
      <c r="C95" t="s">
        <v>981</v>
      </c>
      <c r="D95" t="s">
        <v>984</v>
      </c>
      <c r="E95" t="b">
        <v>1</v>
      </c>
      <c r="G95" t="s">
        <v>996</v>
      </c>
      <c r="H95" s="58" t="s">
        <v>375</v>
      </c>
    </row>
    <row r="96" spans="1:8">
      <c r="A96" t="s">
        <v>608</v>
      </c>
      <c r="B96" t="s">
        <v>983</v>
      </c>
      <c r="C96" t="s">
        <v>981</v>
      </c>
      <c r="D96" t="s">
        <v>984</v>
      </c>
      <c r="E96" t="b">
        <v>1</v>
      </c>
      <c r="G96" t="s">
        <v>996</v>
      </c>
      <c r="H96" s="58" t="s">
        <v>375</v>
      </c>
    </row>
    <row r="97" spans="1:8">
      <c r="A97" t="s">
        <v>609</v>
      </c>
      <c r="B97" t="s">
        <v>983</v>
      </c>
      <c r="C97" t="s">
        <v>981</v>
      </c>
      <c r="D97" t="s">
        <v>984</v>
      </c>
      <c r="E97" t="b">
        <v>1</v>
      </c>
      <c r="G97" t="s">
        <v>996</v>
      </c>
      <c r="H97" s="58" t="s">
        <v>375</v>
      </c>
    </row>
    <row r="98" spans="1:8">
      <c r="A98" t="s">
        <v>610</v>
      </c>
      <c r="B98" t="s">
        <v>983</v>
      </c>
      <c r="C98" t="s">
        <v>981</v>
      </c>
      <c r="D98" t="s">
        <v>984</v>
      </c>
      <c r="E98" t="b">
        <v>1</v>
      </c>
      <c r="G98" t="s">
        <v>996</v>
      </c>
      <c r="H98" s="58" t="s">
        <v>375</v>
      </c>
    </row>
    <row r="99" spans="1:8">
      <c r="A99" t="s">
        <v>611</v>
      </c>
      <c r="B99" t="s">
        <v>980</v>
      </c>
      <c r="C99" t="s">
        <v>981</v>
      </c>
      <c r="E99" t="b">
        <v>1</v>
      </c>
      <c r="F99" t="s">
        <v>982</v>
      </c>
      <c r="G99" t="s">
        <v>996</v>
      </c>
      <c r="H99" s="58" t="s">
        <v>375</v>
      </c>
    </row>
    <row r="100" spans="1:8">
      <c r="A100" t="s">
        <v>612</v>
      </c>
      <c r="B100" t="s">
        <v>983</v>
      </c>
      <c r="C100" t="s">
        <v>981</v>
      </c>
      <c r="D100" t="s">
        <v>984</v>
      </c>
      <c r="E100" t="b">
        <v>1</v>
      </c>
      <c r="G100" t="s">
        <v>996</v>
      </c>
      <c r="H100" s="58" t="s">
        <v>375</v>
      </c>
    </row>
    <row r="101" spans="1:8">
      <c r="A101" t="s">
        <v>613</v>
      </c>
      <c r="B101" t="s">
        <v>980</v>
      </c>
      <c r="C101" t="s">
        <v>981</v>
      </c>
      <c r="E101" t="b">
        <v>1</v>
      </c>
      <c r="F101" t="s">
        <v>988</v>
      </c>
      <c r="G101" t="s">
        <v>996</v>
      </c>
      <c r="H101" s="58" t="s">
        <v>375</v>
      </c>
    </row>
    <row r="102" spans="1:8">
      <c r="A102" t="s">
        <v>614</v>
      </c>
      <c r="B102" t="s">
        <v>980</v>
      </c>
      <c r="C102" t="s">
        <v>981</v>
      </c>
      <c r="E102" t="b">
        <v>1</v>
      </c>
      <c r="F102" t="s">
        <v>988</v>
      </c>
      <c r="G102" t="s">
        <v>996</v>
      </c>
      <c r="H102" s="58" t="s">
        <v>375</v>
      </c>
    </row>
    <row r="103" spans="1:8">
      <c r="A103" t="s">
        <v>429</v>
      </c>
      <c r="B103" t="s">
        <v>980</v>
      </c>
      <c r="C103" t="s">
        <v>981</v>
      </c>
      <c r="E103" t="b">
        <v>1</v>
      </c>
      <c r="F103" t="s">
        <v>982</v>
      </c>
      <c r="G103" t="s">
        <v>996</v>
      </c>
      <c r="H103" s="58" t="s">
        <v>375</v>
      </c>
    </row>
    <row r="104" spans="1:8">
      <c r="A104" t="s">
        <v>615</v>
      </c>
      <c r="B104" t="s">
        <v>980</v>
      </c>
      <c r="C104" t="s">
        <v>981</v>
      </c>
      <c r="E104" t="b">
        <v>1</v>
      </c>
      <c r="F104" t="s">
        <v>982</v>
      </c>
      <c r="G104" t="s">
        <v>996</v>
      </c>
      <c r="H104" s="58" t="s">
        <v>375</v>
      </c>
    </row>
    <row r="105" spans="1:8">
      <c r="A105" t="s">
        <v>616</v>
      </c>
      <c r="B105" t="s">
        <v>980</v>
      </c>
      <c r="C105" t="s">
        <v>981</v>
      </c>
      <c r="E105" t="b">
        <v>1</v>
      </c>
      <c r="F105" t="s">
        <v>988</v>
      </c>
      <c r="G105" t="s">
        <v>996</v>
      </c>
      <c r="H105" s="58" t="s">
        <v>375</v>
      </c>
    </row>
    <row r="106" spans="1:8">
      <c r="A106" t="s">
        <v>426</v>
      </c>
      <c r="B106" t="s">
        <v>980</v>
      </c>
      <c r="C106" t="s">
        <v>981</v>
      </c>
      <c r="E106" t="b">
        <v>1</v>
      </c>
      <c r="F106" t="s">
        <v>988</v>
      </c>
      <c r="G106" t="s">
        <v>996</v>
      </c>
      <c r="H106" s="58" t="s">
        <v>375</v>
      </c>
    </row>
    <row r="107" spans="1:8">
      <c r="A107" t="s">
        <v>427</v>
      </c>
      <c r="B107" t="s">
        <v>980</v>
      </c>
      <c r="C107" t="s">
        <v>981</v>
      </c>
      <c r="E107" t="b">
        <v>1</v>
      </c>
      <c r="F107" t="s">
        <v>988</v>
      </c>
      <c r="G107" t="s">
        <v>996</v>
      </c>
      <c r="H107" s="58" t="s">
        <v>375</v>
      </c>
    </row>
    <row r="108" spans="1:8">
      <c r="A108" t="s">
        <v>617</v>
      </c>
      <c r="B108" t="s">
        <v>980</v>
      </c>
      <c r="C108" t="s">
        <v>981</v>
      </c>
      <c r="E108" t="b">
        <v>1</v>
      </c>
      <c r="F108" t="s">
        <v>988</v>
      </c>
      <c r="G108" t="s">
        <v>996</v>
      </c>
      <c r="H108" s="58" t="s">
        <v>375</v>
      </c>
    </row>
    <row r="109" spans="1:8">
      <c r="A109" t="s">
        <v>618</v>
      </c>
      <c r="B109" t="s">
        <v>983</v>
      </c>
      <c r="C109" t="s">
        <v>981</v>
      </c>
      <c r="D109" t="s">
        <v>984</v>
      </c>
      <c r="E109" t="b">
        <v>1</v>
      </c>
      <c r="G109" t="s">
        <v>996</v>
      </c>
      <c r="H109" s="58" t="s">
        <v>375</v>
      </c>
    </row>
    <row r="110" spans="1:8">
      <c r="A110" t="s">
        <v>385</v>
      </c>
      <c r="B110" t="s">
        <v>980</v>
      </c>
      <c r="C110" t="s">
        <v>981</v>
      </c>
      <c r="E110" t="b">
        <v>1</v>
      </c>
      <c r="F110" t="s">
        <v>982</v>
      </c>
      <c r="G110" t="s">
        <v>996</v>
      </c>
      <c r="H110" s="58" t="s">
        <v>375</v>
      </c>
    </row>
    <row r="111" spans="1:8">
      <c r="A111" t="s">
        <v>619</v>
      </c>
      <c r="B111" t="s">
        <v>980</v>
      </c>
      <c r="C111" t="s">
        <v>981</v>
      </c>
      <c r="E111" t="b">
        <v>1</v>
      </c>
      <c r="F111" t="s">
        <v>982</v>
      </c>
      <c r="G111" t="s">
        <v>996</v>
      </c>
      <c r="H111" s="58" t="s">
        <v>375</v>
      </c>
    </row>
    <row r="112" spans="1:8">
      <c r="A112" t="s">
        <v>620</v>
      </c>
      <c r="B112" t="s">
        <v>980</v>
      </c>
      <c r="C112" t="s">
        <v>981</v>
      </c>
      <c r="E112" t="b">
        <v>1</v>
      </c>
      <c r="F112" t="s">
        <v>982</v>
      </c>
      <c r="G112" t="s">
        <v>996</v>
      </c>
      <c r="H112" s="58" t="s">
        <v>375</v>
      </c>
    </row>
    <row r="113" spans="1:8">
      <c r="A113" t="s">
        <v>621</v>
      </c>
      <c r="B113" t="s">
        <v>980</v>
      </c>
      <c r="C113" t="s">
        <v>981</v>
      </c>
      <c r="E113" t="b">
        <v>1</v>
      </c>
      <c r="F113" t="s">
        <v>982</v>
      </c>
      <c r="G113" t="s">
        <v>996</v>
      </c>
      <c r="H113" s="58" t="s">
        <v>375</v>
      </c>
    </row>
    <row r="114" spans="1:8">
      <c r="A114" t="s">
        <v>622</v>
      </c>
      <c r="B114" t="s">
        <v>980</v>
      </c>
      <c r="C114" t="s">
        <v>981</v>
      </c>
      <c r="E114" t="b">
        <v>1</v>
      </c>
      <c r="F114" t="s">
        <v>982</v>
      </c>
      <c r="G114" t="s">
        <v>996</v>
      </c>
      <c r="H114" s="58" t="s">
        <v>375</v>
      </c>
    </row>
    <row r="115" spans="1:8">
      <c r="A115" t="s">
        <v>623</v>
      </c>
      <c r="B115" t="s">
        <v>980</v>
      </c>
      <c r="C115" t="s">
        <v>981</v>
      </c>
      <c r="E115" t="b">
        <v>1</v>
      </c>
      <c r="F115" t="s">
        <v>982</v>
      </c>
      <c r="G115" t="s">
        <v>996</v>
      </c>
      <c r="H115" s="58" t="s">
        <v>375</v>
      </c>
    </row>
    <row r="116" spans="1:8">
      <c r="A116" t="s">
        <v>624</v>
      </c>
      <c r="B116" t="s">
        <v>980</v>
      </c>
      <c r="C116" t="s">
        <v>981</v>
      </c>
      <c r="E116" t="b">
        <v>1</v>
      </c>
      <c r="F116" t="s">
        <v>982</v>
      </c>
      <c r="G116" t="s">
        <v>996</v>
      </c>
      <c r="H116" s="58" t="s">
        <v>375</v>
      </c>
    </row>
    <row r="117" spans="1:8">
      <c r="A117" t="s">
        <v>625</v>
      </c>
      <c r="B117" t="s">
        <v>980</v>
      </c>
      <c r="C117" t="s">
        <v>981</v>
      </c>
      <c r="E117" t="b">
        <v>1</v>
      </c>
      <c r="F117" t="s">
        <v>982</v>
      </c>
      <c r="G117" t="s">
        <v>996</v>
      </c>
      <c r="H117" s="58" t="s">
        <v>375</v>
      </c>
    </row>
    <row r="118" spans="1:8">
      <c r="A118" t="s">
        <v>626</v>
      </c>
      <c r="B118" t="s">
        <v>980</v>
      </c>
      <c r="C118" t="s">
        <v>981</v>
      </c>
      <c r="E118" t="b">
        <v>1</v>
      </c>
      <c r="F118" t="s">
        <v>982</v>
      </c>
      <c r="G118" t="s">
        <v>996</v>
      </c>
      <c r="H118" s="58" t="s">
        <v>375</v>
      </c>
    </row>
    <row r="119" spans="1:8">
      <c r="A119" t="s">
        <v>627</v>
      </c>
      <c r="B119" t="s">
        <v>980</v>
      </c>
      <c r="C119" t="s">
        <v>981</v>
      </c>
      <c r="E119" t="b">
        <v>1</v>
      </c>
      <c r="F119" t="s">
        <v>982</v>
      </c>
      <c r="G119" t="s">
        <v>996</v>
      </c>
      <c r="H119" s="58" t="s">
        <v>375</v>
      </c>
    </row>
    <row r="120" spans="1:8">
      <c r="A120" t="s">
        <v>628</v>
      </c>
      <c r="B120" t="s">
        <v>980</v>
      </c>
      <c r="C120" t="s">
        <v>981</v>
      </c>
      <c r="E120" t="b">
        <v>1</v>
      </c>
      <c r="F120" t="s">
        <v>982</v>
      </c>
      <c r="G120" t="s">
        <v>996</v>
      </c>
      <c r="H120" s="58" t="s">
        <v>375</v>
      </c>
    </row>
    <row r="121" spans="1:8">
      <c r="A121" t="s">
        <v>629</v>
      </c>
      <c r="B121" t="s">
        <v>980</v>
      </c>
      <c r="C121" t="s">
        <v>981</v>
      </c>
      <c r="E121" t="b">
        <v>1</v>
      </c>
      <c r="F121" t="s">
        <v>982</v>
      </c>
      <c r="G121" t="s">
        <v>996</v>
      </c>
      <c r="H121" s="58" t="s">
        <v>375</v>
      </c>
    </row>
    <row r="122" spans="1:8">
      <c r="A122" t="s">
        <v>630</v>
      </c>
      <c r="B122" t="s">
        <v>980</v>
      </c>
      <c r="C122" t="s">
        <v>981</v>
      </c>
      <c r="E122" t="b">
        <v>1</v>
      </c>
      <c r="F122" t="s">
        <v>982</v>
      </c>
      <c r="G122" t="s">
        <v>996</v>
      </c>
      <c r="H122" s="58" t="s">
        <v>375</v>
      </c>
    </row>
    <row r="123" spans="1:8">
      <c r="A123" t="s">
        <v>399</v>
      </c>
      <c r="B123" t="s">
        <v>980</v>
      </c>
      <c r="C123" t="s">
        <v>981</v>
      </c>
      <c r="E123" t="b">
        <v>1</v>
      </c>
      <c r="F123" t="s">
        <v>982</v>
      </c>
      <c r="G123" t="s">
        <v>996</v>
      </c>
      <c r="H123" s="58" t="s">
        <v>375</v>
      </c>
    </row>
    <row r="124" spans="1:8">
      <c r="A124" t="s">
        <v>631</v>
      </c>
      <c r="B124" t="s">
        <v>980</v>
      </c>
      <c r="C124" t="s">
        <v>981</v>
      </c>
      <c r="E124" t="b">
        <v>1</v>
      </c>
      <c r="F124" t="s">
        <v>982</v>
      </c>
      <c r="G124" t="s">
        <v>996</v>
      </c>
      <c r="H124" s="58" t="s">
        <v>375</v>
      </c>
    </row>
    <row r="125" spans="1:8">
      <c r="A125" t="s">
        <v>433</v>
      </c>
      <c r="B125" t="s">
        <v>980</v>
      </c>
      <c r="C125" t="s">
        <v>981</v>
      </c>
      <c r="E125" t="b">
        <v>1</v>
      </c>
      <c r="F125" t="s">
        <v>988</v>
      </c>
      <c r="G125" t="s">
        <v>997</v>
      </c>
      <c r="H125" t="s">
        <v>376</v>
      </c>
    </row>
    <row r="126" spans="1:8">
      <c r="A126" t="s">
        <v>632</v>
      </c>
      <c r="B126" t="s">
        <v>980</v>
      </c>
      <c r="C126" t="s">
        <v>981</v>
      </c>
      <c r="E126" t="b">
        <v>1</v>
      </c>
      <c r="F126" t="s">
        <v>982</v>
      </c>
      <c r="G126" t="s">
        <v>996</v>
      </c>
      <c r="H126" s="58" t="s">
        <v>375</v>
      </c>
    </row>
    <row r="127" spans="1:8">
      <c r="A127" t="s">
        <v>633</v>
      </c>
      <c r="B127" t="s">
        <v>980</v>
      </c>
      <c r="C127" t="s">
        <v>981</v>
      </c>
      <c r="E127" t="b">
        <v>1</v>
      </c>
      <c r="F127" t="s">
        <v>982</v>
      </c>
      <c r="G127" t="s">
        <v>996</v>
      </c>
      <c r="H127" s="58" t="s">
        <v>375</v>
      </c>
    </row>
    <row r="128" spans="1:8">
      <c r="A128" t="s">
        <v>634</v>
      </c>
      <c r="B128" t="s">
        <v>980</v>
      </c>
      <c r="C128" t="s">
        <v>981</v>
      </c>
      <c r="E128" t="b">
        <v>1</v>
      </c>
      <c r="F128" t="s">
        <v>982</v>
      </c>
      <c r="G128" t="s">
        <v>996</v>
      </c>
      <c r="H128" s="58" t="s">
        <v>375</v>
      </c>
    </row>
    <row r="129" spans="1:8">
      <c r="A129" t="s">
        <v>635</v>
      </c>
      <c r="B129" t="s">
        <v>980</v>
      </c>
      <c r="C129" t="s">
        <v>981</v>
      </c>
      <c r="E129" t="b">
        <v>1</v>
      </c>
      <c r="F129" t="s">
        <v>982</v>
      </c>
      <c r="G129" t="s">
        <v>996</v>
      </c>
      <c r="H129" s="58" t="s">
        <v>375</v>
      </c>
    </row>
    <row r="130" spans="1:8">
      <c r="A130" t="s">
        <v>636</v>
      </c>
      <c r="B130" t="s">
        <v>980</v>
      </c>
      <c r="C130" t="s">
        <v>981</v>
      </c>
      <c r="E130" t="b">
        <v>1</v>
      </c>
      <c r="F130" t="s">
        <v>982</v>
      </c>
      <c r="G130" t="s">
        <v>996</v>
      </c>
      <c r="H130" s="58" t="s">
        <v>375</v>
      </c>
    </row>
    <row r="131" spans="1:8">
      <c r="A131" t="s">
        <v>398</v>
      </c>
      <c r="B131" t="s">
        <v>980</v>
      </c>
      <c r="C131" t="s">
        <v>981</v>
      </c>
      <c r="E131" t="b">
        <v>1</v>
      </c>
      <c r="F131" t="s">
        <v>982</v>
      </c>
      <c r="G131" t="s">
        <v>996</v>
      </c>
      <c r="H131" s="58" t="s">
        <v>375</v>
      </c>
    </row>
    <row r="132" spans="1:8">
      <c r="A132" t="s">
        <v>637</v>
      </c>
      <c r="B132" t="s">
        <v>980</v>
      </c>
      <c r="C132" t="s">
        <v>981</v>
      </c>
      <c r="E132" t="b">
        <v>1</v>
      </c>
      <c r="F132" t="s">
        <v>982</v>
      </c>
      <c r="G132" t="s">
        <v>996</v>
      </c>
      <c r="H132" s="58" t="s">
        <v>375</v>
      </c>
    </row>
    <row r="133" spans="1:8">
      <c r="A133" t="s">
        <v>638</v>
      </c>
      <c r="B133" t="s">
        <v>980</v>
      </c>
      <c r="C133" t="s">
        <v>981</v>
      </c>
      <c r="E133" t="b">
        <v>1</v>
      </c>
      <c r="F133" t="s">
        <v>982</v>
      </c>
      <c r="G133" t="s">
        <v>996</v>
      </c>
      <c r="H133" s="58" t="s">
        <v>375</v>
      </c>
    </row>
    <row r="134" spans="1:8">
      <c r="A134" t="s">
        <v>639</v>
      </c>
      <c r="B134" t="s">
        <v>980</v>
      </c>
      <c r="C134" t="s">
        <v>981</v>
      </c>
      <c r="E134" t="b">
        <v>1</v>
      </c>
      <c r="F134" t="s">
        <v>982</v>
      </c>
      <c r="G134" t="s">
        <v>996</v>
      </c>
      <c r="H134" s="58" t="s">
        <v>375</v>
      </c>
    </row>
    <row r="135" spans="1:8">
      <c r="A135" t="s">
        <v>640</v>
      </c>
      <c r="B135" t="s">
        <v>980</v>
      </c>
      <c r="C135" t="s">
        <v>981</v>
      </c>
      <c r="E135" t="b">
        <v>1</v>
      </c>
      <c r="F135" t="s">
        <v>982</v>
      </c>
      <c r="G135" t="s">
        <v>996</v>
      </c>
      <c r="H135" s="58" t="s">
        <v>375</v>
      </c>
    </row>
    <row r="136" spans="1:8">
      <c r="A136" t="s">
        <v>641</v>
      </c>
      <c r="B136" t="s">
        <v>983</v>
      </c>
      <c r="C136" t="s">
        <v>981</v>
      </c>
      <c r="D136" t="s">
        <v>984</v>
      </c>
      <c r="E136" t="b">
        <v>1</v>
      </c>
      <c r="G136" t="s">
        <v>996</v>
      </c>
      <c r="H136" s="58" t="s">
        <v>375</v>
      </c>
    </row>
    <row r="137" spans="1:8">
      <c r="A137" t="s">
        <v>642</v>
      </c>
      <c r="B137" t="s">
        <v>980</v>
      </c>
      <c r="C137" t="s">
        <v>981</v>
      </c>
      <c r="E137" t="b">
        <v>1</v>
      </c>
      <c r="F137" t="s">
        <v>988</v>
      </c>
      <c r="G137" t="s">
        <v>996</v>
      </c>
      <c r="H137" s="58" t="s">
        <v>375</v>
      </c>
    </row>
    <row r="138" spans="1:8">
      <c r="A138" t="s">
        <v>473</v>
      </c>
      <c r="B138" t="s">
        <v>980</v>
      </c>
      <c r="C138" t="s">
        <v>981</v>
      </c>
      <c r="E138" t="b">
        <v>1</v>
      </c>
      <c r="F138" t="s">
        <v>988</v>
      </c>
      <c r="G138" t="s">
        <v>996</v>
      </c>
      <c r="H138" s="58" t="s">
        <v>375</v>
      </c>
    </row>
    <row r="139" spans="1:8">
      <c r="A139" t="s">
        <v>643</v>
      </c>
      <c r="B139" t="s">
        <v>980</v>
      </c>
      <c r="C139" t="s">
        <v>981</v>
      </c>
      <c r="E139" t="b">
        <v>1</v>
      </c>
      <c r="F139" t="s">
        <v>988</v>
      </c>
      <c r="G139" t="s">
        <v>996</v>
      </c>
      <c r="H139" s="58" t="s">
        <v>375</v>
      </c>
    </row>
    <row r="140" spans="1:8">
      <c r="A140" t="s">
        <v>502</v>
      </c>
      <c r="B140" t="s">
        <v>980</v>
      </c>
      <c r="C140" t="s">
        <v>981</v>
      </c>
      <c r="E140" t="b">
        <v>1</v>
      </c>
      <c r="F140" t="s">
        <v>988</v>
      </c>
      <c r="G140" t="s">
        <v>996</v>
      </c>
      <c r="H140" s="58" t="s">
        <v>375</v>
      </c>
    </row>
    <row r="141" spans="1:8">
      <c r="A141" t="s">
        <v>474</v>
      </c>
      <c r="B141" t="s">
        <v>980</v>
      </c>
      <c r="C141" t="s">
        <v>981</v>
      </c>
      <c r="E141" t="b">
        <v>1</v>
      </c>
      <c r="F141" t="s">
        <v>988</v>
      </c>
      <c r="G141" t="s">
        <v>996</v>
      </c>
      <c r="H141" s="58" t="s">
        <v>375</v>
      </c>
    </row>
    <row r="142" spans="1:8">
      <c r="A142" t="s">
        <v>644</v>
      </c>
      <c r="B142" t="s">
        <v>980</v>
      </c>
      <c r="C142" t="s">
        <v>981</v>
      </c>
      <c r="E142" t="b">
        <v>1</v>
      </c>
      <c r="F142" t="s">
        <v>988</v>
      </c>
      <c r="G142" t="s">
        <v>996</v>
      </c>
      <c r="H142" s="58" t="s">
        <v>375</v>
      </c>
    </row>
    <row r="143" spans="1:8">
      <c r="A143" t="s">
        <v>476</v>
      </c>
      <c r="B143" t="s">
        <v>980</v>
      </c>
      <c r="C143" t="s">
        <v>981</v>
      </c>
      <c r="E143" t="b">
        <v>1</v>
      </c>
      <c r="F143" t="s">
        <v>988</v>
      </c>
      <c r="G143" t="s">
        <v>996</v>
      </c>
      <c r="H143" s="58" t="s">
        <v>375</v>
      </c>
    </row>
    <row r="144" spans="1:8">
      <c r="A144" t="s">
        <v>645</v>
      </c>
      <c r="B144" t="s">
        <v>980</v>
      </c>
      <c r="C144" t="s">
        <v>981</v>
      </c>
      <c r="E144" t="b">
        <v>1</v>
      </c>
      <c r="F144" t="s">
        <v>988</v>
      </c>
      <c r="G144" t="s">
        <v>996</v>
      </c>
      <c r="H144" s="58" t="s">
        <v>375</v>
      </c>
    </row>
    <row r="145" spans="1:8">
      <c r="A145" t="s">
        <v>646</v>
      </c>
      <c r="B145" t="s">
        <v>980</v>
      </c>
      <c r="C145" t="s">
        <v>981</v>
      </c>
      <c r="E145" t="b">
        <v>1</v>
      </c>
      <c r="F145" t="s">
        <v>988</v>
      </c>
      <c r="G145" t="s">
        <v>996</v>
      </c>
      <c r="H145" s="58" t="s">
        <v>375</v>
      </c>
    </row>
    <row r="146" spans="1:8">
      <c r="A146" t="s">
        <v>478</v>
      </c>
      <c r="B146" t="s">
        <v>980</v>
      </c>
      <c r="C146" t="s">
        <v>981</v>
      </c>
      <c r="E146" t="b">
        <v>1</v>
      </c>
      <c r="F146" t="s">
        <v>988</v>
      </c>
      <c r="G146" t="s">
        <v>996</v>
      </c>
      <c r="H146" s="58" t="s">
        <v>375</v>
      </c>
    </row>
    <row r="147" spans="1:8">
      <c r="A147" t="s">
        <v>507</v>
      </c>
      <c r="B147" t="s">
        <v>980</v>
      </c>
      <c r="C147" t="s">
        <v>981</v>
      </c>
      <c r="E147" t="b">
        <v>1</v>
      </c>
      <c r="F147" t="s">
        <v>988</v>
      </c>
      <c r="G147" t="s">
        <v>996</v>
      </c>
      <c r="H147" s="58" t="s">
        <v>375</v>
      </c>
    </row>
    <row r="148" spans="1:8">
      <c r="A148" t="s">
        <v>647</v>
      </c>
      <c r="B148" t="s">
        <v>980</v>
      </c>
      <c r="C148" t="s">
        <v>981</v>
      </c>
      <c r="E148" t="b">
        <v>1</v>
      </c>
      <c r="F148" t="s">
        <v>988</v>
      </c>
      <c r="G148" t="s">
        <v>996</v>
      </c>
      <c r="H148" s="58" t="s">
        <v>375</v>
      </c>
    </row>
    <row r="149" spans="1:8">
      <c r="A149" t="s">
        <v>648</v>
      </c>
      <c r="B149" t="s">
        <v>980</v>
      </c>
      <c r="C149" t="s">
        <v>981</v>
      </c>
      <c r="E149" t="b">
        <v>1</v>
      </c>
      <c r="F149" t="s">
        <v>988</v>
      </c>
      <c r="G149" t="s">
        <v>997</v>
      </c>
      <c r="H149" t="s">
        <v>376</v>
      </c>
    </row>
    <row r="150" spans="1:8">
      <c r="A150" t="s">
        <v>649</v>
      </c>
      <c r="B150" t="s">
        <v>980</v>
      </c>
      <c r="C150" t="s">
        <v>981</v>
      </c>
      <c r="E150" t="b">
        <v>1</v>
      </c>
      <c r="F150" t="s">
        <v>982</v>
      </c>
      <c r="G150" t="s">
        <v>996</v>
      </c>
      <c r="H150" s="58" t="s">
        <v>375</v>
      </c>
    </row>
    <row r="151" spans="1:8">
      <c r="A151" t="s">
        <v>650</v>
      </c>
      <c r="B151" t="s">
        <v>980</v>
      </c>
      <c r="C151" t="s">
        <v>981</v>
      </c>
      <c r="E151" t="b">
        <v>1</v>
      </c>
      <c r="F151" t="s">
        <v>988</v>
      </c>
      <c r="G151" t="s">
        <v>996</v>
      </c>
      <c r="H151" s="58" t="s">
        <v>375</v>
      </c>
    </row>
    <row r="152" spans="1:8">
      <c r="A152" t="s">
        <v>651</v>
      </c>
      <c r="B152" t="s">
        <v>980</v>
      </c>
      <c r="C152" t="s">
        <v>981</v>
      </c>
      <c r="E152" t="b">
        <v>1</v>
      </c>
      <c r="F152" t="s">
        <v>988</v>
      </c>
      <c r="G152" t="s">
        <v>996</v>
      </c>
      <c r="H152" s="58" t="s">
        <v>375</v>
      </c>
    </row>
    <row r="153" spans="1:8">
      <c r="A153" t="s">
        <v>479</v>
      </c>
      <c r="B153" t="s">
        <v>980</v>
      </c>
      <c r="C153" t="s">
        <v>981</v>
      </c>
      <c r="E153" t="b">
        <v>1</v>
      </c>
      <c r="F153" t="s">
        <v>988</v>
      </c>
      <c r="G153" t="s">
        <v>996</v>
      </c>
      <c r="H153" s="58" t="s">
        <v>375</v>
      </c>
    </row>
    <row r="154" spans="1:8">
      <c r="A154" t="s">
        <v>481</v>
      </c>
      <c r="B154" t="s">
        <v>980</v>
      </c>
      <c r="C154" t="s">
        <v>981</v>
      </c>
      <c r="E154" t="b">
        <v>1</v>
      </c>
      <c r="F154" t="s">
        <v>988</v>
      </c>
      <c r="G154" t="s">
        <v>996</v>
      </c>
      <c r="H154" s="58" t="s">
        <v>375</v>
      </c>
    </row>
    <row r="155" spans="1:8">
      <c r="A155" t="s">
        <v>652</v>
      </c>
      <c r="B155" t="s">
        <v>980</v>
      </c>
      <c r="C155" t="s">
        <v>981</v>
      </c>
      <c r="E155" t="b">
        <v>1</v>
      </c>
      <c r="F155" t="s">
        <v>988</v>
      </c>
      <c r="G155" t="s">
        <v>996</v>
      </c>
      <c r="H155" s="58" t="s">
        <v>375</v>
      </c>
    </row>
    <row r="156" spans="1:8">
      <c r="A156" t="s">
        <v>480</v>
      </c>
      <c r="B156" t="s">
        <v>980</v>
      </c>
      <c r="C156" t="s">
        <v>981</v>
      </c>
      <c r="E156" t="b">
        <v>1</v>
      </c>
      <c r="F156" t="s">
        <v>988</v>
      </c>
      <c r="G156" t="s">
        <v>996</v>
      </c>
      <c r="H156" s="58" t="s">
        <v>375</v>
      </c>
    </row>
    <row r="157" spans="1:8">
      <c r="A157" t="s">
        <v>482</v>
      </c>
      <c r="B157" t="s">
        <v>980</v>
      </c>
      <c r="C157" t="s">
        <v>981</v>
      </c>
      <c r="E157" t="b">
        <v>1</v>
      </c>
      <c r="F157" t="s">
        <v>988</v>
      </c>
      <c r="G157" t="s">
        <v>996</v>
      </c>
      <c r="H157" s="58" t="s">
        <v>375</v>
      </c>
    </row>
    <row r="158" spans="1:8">
      <c r="A158" t="s">
        <v>484</v>
      </c>
      <c r="B158" t="s">
        <v>980</v>
      </c>
      <c r="C158" t="s">
        <v>981</v>
      </c>
      <c r="E158" t="b">
        <v>1</v>
      </c>
      <c r="F158" t="s">
        <v>988</v>
      </c>
      <c r="G158" t="s">
        <v>996</v>
      </c>
      <c r="H158" s="58" t="s">
        <v>375</v>
      </c>
    </row>
    <row r="159" spans="1:8">
      <c r="A159" t="s">
        <v>501</v>
      </c>
      <c r="B159" t="s">
        <v>983</v>
      </c>
      <c r="C159" t="s">
        <v>981</v>
      </c>
      <c r="E159" t="b">
        <v>1</v>
      </c>
      <c r="G159" t="s">
        <v>996</v>
      </c>
      <c r="H159" s="58" t="s">
        <v>375</v>
      </c>
    </row>
    <row r="160" spans="1:8">
      <c r="A160" t="s">
        <v>653</v>
      </c>
      <c r="B160" t="s">
        <v>980</v>
      </c>
      <c r="C160" t="s">
        <v>981</v>
      </c>
      <c r="E160" t="b">
        <v>1</v>
      </c>
      <c r="F160" t="s">
        <v>988</v>
      </c>
      <c r="G160" t="s">
        <v>996</v>
      </c>
      <c r="H160" s="58" t="s">
        <v>375</v>
      </c>
    </row>
    <row r="161" spans="1:8">
      <c r="A161" t="s">
        <v>654</v>
      </c>
      <c r="B161" t="s">
        <v>980</v>
      </c>
      <c r="C161" t="s">
        <v>981</v>
      </c>
      <c r="E161" t="b">
        <v>1</v>
      </c>
      <c r="F161" t="s">
        <v>988</v>
      </c>
      <c r="G161" t="s">
        <v>996</v>
      </c>
      <c r="H161" s="58" t="s">
        <v>375</v>
      </c>
    </row>
    <row r="162" spans="1:8">
      <c r="A162" t="s">
        <v>500</v>
      </c>
      <c r="B162" t="s">
        <v>980</v>
      </c>
      <c r="C162" t="s">
        <v>981</v>
      </c>
      <c r="E162" t="b">
        <v>1</v>
      </c>
      <c r="F162" t="s">
        <v>988</v>
      </c>
      <c r="G162" t="s">
        <v>996</v>
      </c>
      <c r="H162" s="58" t="s">
        <v>375</v>
      </c>
    </row>
    <row r="163" spans="1:8">
      <c r="A163" t="s">
        <v>655</v>
      </c>
      <c r="B163" t="s">
        <v>980</v>
      </c>
      <c r="C163" t="s">
        <v>981</v>
      </c>
      <c r="E163" t="b">
        <v>1</v>
      </c>
      <c r="F163" t="s">
        <v>988</v>
      </c>
      <c r="G163" t="s">
        <v>996</v>
      </c>
      <c r="H163" s="58" t="s">
        <v>375</v>
      </c>
    </row>
    <row r="164" spans="1:8">
      <c r="A164" t="s">
        <v>656</v>
      </c>
      <c r="B164" t="s">
        <v>980</v>
      </c>
      <c r="C164" t="s">
        <v>981</v>
      </c>
      <c r="E164" t="b">
        <v>1</v>
      </c>
      <c r="F164" t="s">
        <v>988</v>
      </c>
      <c r="G164" t="s">
        <v>996</v>
      </c>
      <c r="H164" s="58" t="s">
        <v>375</v>
      </c>
    </row>
    <row r="165" spans="1:8">
      <c r="A165" t="s">
        <v>657</v>
      </c>
      <c r="B165" t="s">
        <v>980</v>
      </c>
      <c r="C165" t="s">
        <v>981</v>
      </c>
      <c r="E165" t="b">
        <v>1</v>
      </c>
      <c r="F165" t="s">
        <v>988</v>
      </c>
      <c r="G165" t="s">
        <v>996</v>
      </c>
      <c r="H165" s="58" t="s">
        <v>375</v>
      </c>
    </row>
    <row r="166" spans="1:8">
      <c r="A166" t="s">
        <v>658</v>
      </c>
      <c r="B166" t="s">
        <v>980</v>
      </c>
      <c r="C166" t="s">
        <v>981</v>
      </c>
      <c r="E166" t="b">
        <v>1</v>
      </c>
      <c r="F166" t="s">
        <v>988</v>
      </c>
      <c r="G166" t="s">
        <v>996</v>
      </c>
      <c r="H166" s="58" t="s">
        <v>375</v>
      </c>
    </row>
    <row r="167" spans="1:8">
      <c r="A167" t="s">
        <v>659</v>
      </c>
      <c r="B167" t="s">
        <v>980</v>
      </c>
      <c r="C167" t="s">
        <v>981</v>
      </c>
      <c r="E167" t="b">
        <v>1</v>
      </c>
      <c r="F167" t="s">
        <v>988</v>
      </c>
      <c r="G167" t="s">
        <v>996</v>
      </c>
      <c r="H167" s="58" t="s">
        <v>375</v>
      </c>
    </row>
    <row r="168" spans="1:8">
      <c r="A168" t="s">
        <v>660</v>
      </c>
      <c r="B168" t="s">
        <v>980</v>
      </c>
      <c r="C168" t="s">
        <v>981</v>
      </c>
      <c r="E168" t="b">
        <v>1</v>
      </c>
      <c r="F168" t="s">
        <v>988</v>
      </c>
      <c r="G168" t="s">
        <v>996</v>
      </c>
      <c r="H168" s="58" t="s">
        <v>375</v>
      </c>
    </row>
    <row r="169" spans="1:8">
      <c r="A169" t="s">
        <v>661</v>
      </c>
      <c r="B169" t="s">
        <v>980</v>
      </c>
      <c r="C169" t="s">
        <v>981</v>
      </c>
      <c r="E169" t="b">
        <v>1</v>
      </c>
      <c r="F169" t="s">
        <v>988</v>
      </c>
      <c r="G169" t="s">
        <v>996</v>
      </c>
      <c r="H169" s="58" t="s">
        <v>375</v>
      </c>
    </row>
    <row r="170" spans="1:8">
      <c r="A170" t="s">
        <v>662</v>
      </c>
      <c r="B170" t="s">
        <v>980</v>
      </c>
      <c r="C170" t="s">
        <v>981</v>
      </c>
      <c r="E170" t="b">
        <v>1</v>
      </c>
      <c r="F170" t="s">
        <v>988</v>
      </c>
      <c r="G170" t="s">
        <v>996</v>
      </c>
      <c r="H170" s="58" t="s">
        <v>375</v>
      </c>
    </row>
    <row r="171" spans="1:8">
      <c r="A171" t="s">
        <v>663</v>
      </c>
      <c r="B171" t="s">
        <v>980</v>
      </c>
      <c r="C171" t="s">
        <v>981</v>
      </c>
      <c r="D171" t="s">
        <v>989</v>
      </c>
      <c r="E171" t="b">
        <v>1</v>
      </c>
      <c r="F171" t="s">
        <v>988</v>
      </c>
      <c r="G171" t="s">
        <v>996</v>
      </c>
      <c r="H171" s="58" t="s">
        <v>375</v>
      </c>
    </row>
    <row r="172" spans="1:8">
      <c r="A172" t="s">
        <v>664</v>
      </c>
      <c r="B172" t="s">
        <v>980</v>
      </c>
      <c r="C172" t="s">
        <v>981</v>
      </c>
      <c r="E172" t="b">
        <v>1</v>
      </c>
      <c r="F172" t="s">
        <v>988</v>
      </c>
      <c r="G172" t="s">
        <v>996</v>
      </c>
      <c r="H172" s="58" t="s">
        <v>375</v>
      </c>
    </row>
    <row r="173" spans="1:8">
      <c r="A173" t="s">
        <v>665</v>
      </c>
      <c r="B173" t="s">
        <v>980</v>
      </c>
      <c r="C173" t="s">
        <v>981</v>
      </c>
      <c r="E173" t="b">
        <v>1</v>
      </c>
      <c r="F173" t="s">
        <v>988</v>
      </c>
      <c r="G173" t="s">
        <v>996</v>
      </c>
      <c r="H173" s="58" t="s">
        <v>375</v>
      </c>
    </row>
    <row r="174" spans="1:8">
      <c r="A174" t="s">
        <v>666</v>
      </c>
      <c r="B174" t="s">
        <v>980</v>
      </c>
      <c r="C174" t="s">
        <v>981</v>
      </c>
      <c r="E174" t="b">
        <v>1</v>
      </c>
      <c r="F174" t="s">
        <v>988</v>
      </c>
      <c r="G174" t="s">
        <v>996</v>
      </c>
      <c r="H174" s="58" t="s">
        <v>375</v>
      </c>
    </row>
    <row r="175" spans="1:8">
      <c r="A175" t="s">
        <v>490</v>
      </c>
      <c r="B175" t="s">
        <v>980</v>
      </c>
      <c r="C175" t="s">
        <v>981</v>
      </c>
      <c r="E175" t="b">
        <v>1</v>
      </c>
      <c r="F175" t="s">
        <v>988</v>
      </c>
      <c r="G175" t="s">
        <v>996</v>
      </c>
      <c r="H175" s="58" t="s">
        <v>375</v>
      </c>
    </row>
    <row r="176" spans="1:8">
      <c r="A176" t="s">
        <v>485</v>
      </c>
      <c r="B176" t="s">
        <v>980</v>
      </c>
      <c r="C176" t="s">
        <v>981</v>
      </c>
      <c r="E176" t="b">
        <v>1</v>
      </c>
      <c r="F176" t="s">
        <v>988</v>
      </c>
      <c r="G176" t="s">
        <v>996</v>
      </c>
      <c r="H176" s="58" t="s">
        <v>375</v>
      </c>
    </row>
    <row r="177" spans="1:8">
      <c r="A177" t="s">
        <v>667</v>
      </c>
      <c r="B177" t="s">
        <v>980</v>
      </c>
      <c r="C177" t="s">
        <v>981</v>
      </c>
      <c r="E177" t="b">
        <v>1</v>
      </c>
      <c r="F177" t="s">
        <v>988</v>
      </c>
      <c r="G177" t="s">
        <v>996</v>
      </c>
      <c r="H177" s="58" t="s">
        <v>375</v>
      </c>
    </row>
    <row r="178" spans="1:8">
      <c r="A178" t="s">
        <v>668</v>
      </c>
      <c r="B178" t="s">
        <v>980</v>
      </c>
      <c r="C178" t="s">
        <v>981</v>
      </c>
      <c r="E178" t="b">
        <v>1</v>
      </c>
      <c r="F178" t="s">
        <v>988</v>
      </c>
      <c r="G178" t="s">
        <v>996</v>
      </c>
      <c r="H178" s="58" t="s">
        <v>375</v>
      </c>
    </row>
    <row r="179" spans="1:8">
      <c r="A179" t="s">
        <v>491</v>
      </c>
      <c r="B179" t="s">
        <v>980</v>
      </c>
      <c r="C179" t="s">
        <v>981</v>
      </c>
      <c r="E179" t="b">
        <v>1</v>
      </c>
      <c r="F179" t="s">
        <v>988</v>
      </c>
      <c r="G179" t="s">
        <v>996</v>
      </c>
      <c r="H179" s="58" t="s">
        <v>375</v>
      </c>
    </row>
    <row r="180" spans="1:8">
      <c r="A180" t="s">
        <v>495</v>
      </c>
      <c r="B180" t="s">
        <v>980</v>
      </c>
      <c r="C180" t="s">
        <v>981</v>
      </c>
      <c r="E180" t="b">
        <v>1</v>
      </c>
      <c r="F180" t="s">
        <v>988</v>
      </c>
      <c r="G180" t="s">
        <v>996</v>
      </c>
      <c r="H180" s="58" t="s">
        <v>375</v>
      </c>
    </row>
    <row r="181" spans="1:8">
      <c r="A181" t="s">
        <v>669</v>
      </c>
      <c r="B181" t="s">
        <v>980</v>
      </c>
      <c r="C181" t="s">
        <v>981</v>
      </c>
      <c r="E181" t="b">
        <v>1</v>
      </c>
      <c r="F181" t="s">
        <v>988</v>
      </c>
      <c r="G181" t="s">
        <v>996</v>
      </c>
      <c r="H181" s="58" t="s">
        <v>375</v>
      </c>
    </row>
    <row r="182" spans="1:8">
      <c r="A182" t="s">
        <v>670</v>
      </c>
      <c r="B182" t="s">
        <v>980</v>
      </c>
      <c r="C182" t="s">
        <v>981</v>
      </c>
      <c r="D182" t="s">
        <v>989</v>
      </c>
      <c r="E182" t="b">
        <v>1</v>
      </c>
      <c r="F182" t="s">
        <v>988</v>
      </c>
      <c r="G182" t="s">
        <v>996</v>
      </c>
      <c r="H182" s="58" t="s">
        <v>375</v>
      </c>
    </row>
    <row r="183" spans="1:8">
      <c r="A183" t="s">
        <v>671</v>
      </c>
      <c r="B183" t="s">
        <v>980</v>
      </c>
      <c r="C183" t="s">
        <v>981</v>
      </c>
      <c r="E183" t="b">
        <v>1</v>
      </c>
      <c r="F183" t="s">
        <v>988</v>
      </c>
      <c r="G183" t="s">
        <v>996</v>
      </c>
      <c r="H183" s="58" t="s">
        <v>375</v>
      </c>
    </row>
    <row r="184" spans="1:8">
      <c r="A184" t="s">
        <v>672</v>
      </c>
      <c r="B184" t="s">
        <v>980</v>
      </c>
      <c r="C184" t="s">
        <v>981</v>
      </c>
      <c r="E184" t="b">
        <v>1</v>
      </c>
      <c r="F184" t="s">
        <v>988</v>
      </c>
      <c r="G184" t="s">
        <v>996</v>
      </c>
      <c r="H184" s="58" t="s">
        <v>375</v>
      </c>
    </row>
    <row r="185" spans="1:8">
      <c r="A185" t="s">
        <v>492</v>
      </c>
      <c r="B185" t="s">
        <v>980</v>
      </c>
      <c r="C185" t="s">
        <v>981</v>
      </c>
      <c r="E185" t="b">
        <v>1</v>
      </c>
      <c r="F185" t="s">
        <v>988</v>
      </c>
      <c r="G185" t="s">
        <v>996</v>
      </c>
      <c r="H185" s="58" t="s">
        <v>375</v>
      </c>
    </row>
    <row r="186" spans="1:8">
      <c r="A186" t="s">
        <v>506</v>
      </c>
      <c r="B186" t="s">
        <v>980</v>
      </c>
      <c r="C186" t="s">
        <v>981</v>
      </c>
      <c r="E186" t="b">
        <v>1</v>
      </c>
      <c r="F186" t="s">
        <v>988</v>
      </c>
      <c r="G186" t="s">
        <v>996</v>
      </c>
      <c r="H186" s="58" t="s">
        <v>375</v>
      </c>
    </row>
    <row r="187" spans="1:8">
      <c r="A187" t="s">
        <v>673</v>
      </c>
      <c r="B187" t="s">
        <v>980</v>
      </c>
      <c r="C187" t="s">
        <v>981</v>
      </c>
      <c r="E187" t="b">
        <v>1</v>
      </c>
      <c r="F187" t="s">
        <v>988</v>
      </c>
      <c r="G187" t="s">
        <v>996</v>
      </c>
      <c r="H187" s="58" t="s">
        <v>375</v>
      </c>
    </row>
    <row r="188" spans="1:8">
      <c r="A188" t="s">
        <v>674</v>
      </c>
      <c r="B188" t="s">
        <v>980</v>
      </c>
      <c r="C188" t="s">
        <v>981</v>
      </c>
      <c r="E188" t="b">
        <v>1</v>
      </c>
      <c r="F188" t="s">
        <v>988</v>
      </c>
      <c r="G188" t="s">
        <v>996</v>
      </c>
      <c r="H188" s="58" t="s">
        <v>375</v>
      </c>
    </row>
    <row r="189" spans="1:8">
      <c r="A189" t="s">
        <v>675</v>
      </c>
      <c r="B189" t="s">
        <v>980</v>
      </c>
      <c r="C189" t="s">
        <v>981</v>
      </c>
      <c r="E189" t="b">
        <v>1</v>
      </c>
      <c r="F189" t="s">
        <v>988</v>
      </c>
      <c r="G189" t="s">
        <v>996</v>
      </c>
      <c r="H189" s="58" t="s">
        <v>375</v>
      </c>
    </row>
    <row r="190" spans="1:8">
      <c r="A190" t="s">
        <v>676</v>
      </c>
      <c r="B190" t="s">
        <v>980</v>
      </c>
      <c r="C190" t="s">
        <v>981</v>
      </c>
      <c r="E190" t="b">
        <v>1</v>
      </c>
      <c r="F190" t="s">
        <v>988</v>
      </c>
      <c r="G190" t="s">
        <v>996</v>
      </c>
      <c r="H190" s="58" t="s">
        <v>375</v>
      </c>
    </row>
    <row r="191" spans="1:8">
      <c r="A191" t="s">
        <v>677</v>
      </c>
      <c r="B191" t="s">
        <v>980</v>
      </c>
      <c r="C191" t="s">
        <v>981</v>
      </c>
      <c r="E191" t="b">
        <v>1</v>
      </c>
      <c r="F191" t="s">
        <v>988</v>
      </c>
      <c r="G191" t="s">
        <v>996</v>
      </c>
      <c r="H191" s="58" t="s">
        <v>375</v>
      </c>
    </row>
    <row r="192" spans="1:8">
      <c r="A192" t="s">
        <v>678</v>
      </c>
      <c r="B192" t="s">
        <v>980</v>
      </c>
      <c r="C192" t="s">
        <v>981</v>
      </c>
      <c r="E192" t="b">
        <v>1</v>
      </c>
      <c r="F192" t="s">
        <v>988</v>
      </c>
      <c r="G192" t="s">
        <v>996</v>
      </c>
      <c r="H192" s="58" t="s">
        <v>375</v>
      </c>
    </row>
    <row r="193" spans="1:8">
      <c r="A193" t="s">
        <v>679</v>
      </c>
      <c r="B193" t="s">
        <v>980</v>
      </c>
      <c r="C193" t="s">
        <v>981</v>
      </c>
      <c r="E193" t="b">
        <v>1</v>
      </c>
      <c r="F193" t="s">
        <v>988</v>
      </c>
      <c r="G193" t="s">
        <v>996</v>
      </c>
      <c r="H193" s="58" t="s">
        <v>375</v>
      </c>
    </row>
    <row r="194" spans="1:8">
      <c r="A194" t="s">
        <v>680</v>
      </c>
      <c r="B194" t="s">
        <v>980</v>
      </c>
      <c r="C194" t="s">
        <v>981</v>
      </c>
      <c r="E194" t="b">
        <v>1</v>
      </c>
      <c r="F194" t="s">
        <v>988</v>
      </c>
      <c r="G194" t="s">
        <v>996</v>
      </c>
      <c r="H194" s="58" t="s">
        <v>375</v>
      </c>
    </row>
    <row r="195" spans="1:8">
      <c r="A195" t="s">
        <v>681</v>
      </c>
      <c r="B195" t="s">
        <v>980</v>
      </c>
      <c r="C195" t="s">
        <v>981</v>
      </c>
      <c r="E195" t="b">
        <v>1</v>
      </c>
      <c r="F195" t="s">
        <v>988</v>
      </c>
      <c r="G195" t="s">
        <v>996</v>
      </c>
      <c r="H195" s="58" t="s">
        <v>375</v>
      </c>
    </row>
    <row r="196" spans="1:8">
      <c r="A196" t="s">
        <v>682</v>
      </c>
      <c r="B196" t="s">
        <v>980</v>
      </c>
      <c r="C196" t="s">
        <v>981</v>
      </c>
      <c r="E196" t="b">
        <v>1</v>
      </c>
      <c r="F196" t="s">
        <v>988</v>
      </c>
      <c r="G196" t="s">
        <v>996</v>
      </c>
      <c r="H196" s="58" t="s">
        <v>375</v>
      </c>
    </row>
    <row r="197" spans="1:8">
      <c r="A197" t="s">
        <v>683</v>
      </c>
      <c r="B197" t="s">
        <v>980</v>
      </c>
      <c r="C197" t="s">
        <v>981</v>
      </c>
      <c r="E197" t="b">
        <v>1</v>
      </c>
      <c r="F197" t="s">
        <v>988</v>
      </c>
      <c r="G197" t="s">
        <v>996</v>
      </c>
      <c r="H197" s="58" t="s">
        <v>375</v>
      </c>
    </row>
    <row r="198" spans="1:8">
      <c r="A198" t="s">
        <v>684</v>
      </c>
      <c r="B198" t="s">
        <v>980</v>
      </c>
      <c r="C198" t="s">
        <v>981</v>
      </c>
      <c r="E198" t="b">
        <v>1</v>
      </c>
      <c r="F198" t="s">
        <v>988</v>
      </c>
      <c r="G198" t="s">
        <v>996</v>
      </c>
      <c r="H198" s="58" t="s">
        <v>375</v>
      </c>
    </row>
    <row r="199" spans="1:8">
      <c r="A199" t="s">
        <v>685</v>
      </c>
      <c r="B199" t="s">
        <v>980</v>
      </c>
      <c r="C199" t="s">
        <v>981</v>
      </c>
      <c r="E199" t="b">
        <v>1</v>
      </c>
      <c r="F199" t="s">
        <v>988</v>
      </c>
      <c r="G199" t="s">
        <v>996</v>
      </c>
      <c r="H199" s="58" t="s">
        <v>375</v>
      </c>
    </row>
    <row r="200" spans="1:8">
      <c r="A200" t="s">
        <v>686</v>
      </c>
      <c r="B200" t="s">
        <v>980</v>
      </c>
      <c r="C200" t="s">
        <v>981</v>
      </c>
      <c r="E200" t="b">
        <v>1</v>
      </c>
      <c r="F200" t="s">
        <v>988</v>
      </c>
      <c r="G200" t="s">
        <v>996</v>
      </c>
      <c r="H200" s="58" t="s">
        <v>375</v>
      </c>
    </row>
    <row r="201" spans="1:8">
      <c r="A201" t="s">
        <v>687</v>
      </c>
      <c r="B201" t="s">
        <v>980</v>
      </c>
      <c r="C201" t="s">
        <v>981</v>
      </c>
      <c r="E201" t="b">
        <v>1</v>
      </c>
      <c r="F201" t="s">
        <v>988</v>
      </c>
      <c r="G201" t="s">
        <v>996</v>
      </c>
      <c r="H201" s="58" t="s">
        <v>375</v>
      </c>
    </row>
    <row r="202" spans="1:8">
      <c r="A202" t="s">
        <v>688</v>
      </c>
      <c r="B202" t="s">
        <v>980</v>
      </c>
      <c r="C202" t="s">
        <v>981</v>
      </c>
      <c r="E202" t="b">
        <v>1</v>
      </c>
      <c r="F202" t="s">
        <v>988</v>
      </c>
      <c r="G202" t="s">
        <v>996</v>
      </c>
      <c r="H202" s="58" t="s">
        <v>375</v>
      </c>
    </row>
    <row r="203" spans="1:8">
      <c r="A203" t="s">
        <v>689</v>
      </c>
      <c r="B203" t="s">
        <v>980</v>
      </c>
      <c r="C203" t="s">
        <v>981</v>
      </c>
      <c r="E203" t="b">
        <v>1</v>
      </c>
      <c r="F203" t="s">
        <v>988</v>
      </c>
      <c r="G203" t="s">
        <v>996</v>
      </c>
      <c r="H203" s="58" t="s">
        <v>375</v>
      </c>
    </row>
    <row r="204" spans="1:8">
      <c r="A204" t="s">
        <v>493</v>
      </c>
      <c r="B204" t="s">
        <v>980</v>
      </c>
      <c r="C204" t="s">
        <v>981</v>
      </c>
      <c r="E204" t="b">
        <v>1</v>
      </c>
      <c r="F204" t="s">
        <v>988</v>
      </c>
      <c r="G204" t="s">
        <v>996</v>
      </c>
      <c r="H204" s="58" t="s">
        <v>375</v>
      </c>
    </row>
    <row r="205" spans="1:8">
      <c r="A205" t="s">
        <v>690</v>
      </c>
      <c r="B205" t="s">
        <v>980</v>
      </c>
      <c r="C205" t="s">
        <v>981</v>
      </c>
      <c r="E205" t="b">
        <v>1</v>
      </c>
      <c r="F205" t="s">
        <v>988</v>
      </c>
      <c r="G205" t="s">
        <v>996</v>
      </c>
      <c r="H205" s="58" t="s">
        <v>375</v>
      </c>
    </row>
    <row r="206" spans="1:8">
      <c r="A206" t="s">
        <v>691</v>
      </c>
      <c r="B206" t="s">
        <v>980</v>
      </c>
      <c r="C206" t="s">
        <v>981</v>
      </c>
      <c r="E206" t="b">
        <v>1</v>
      </c>
      <c r="F206" t="s">
        <v>988</v>
      </c>
      <c r="G206" t="s">
        <v>996</v>
      </c>
      <c r="H206" s="58" t="s">
        <v>375</v>
      </c>
    </row>
    <row r="207" spans="1:8">
      <c r="A207" t="s">
        <v>692</v>
      </c>
      <c r="B207" t="s">
        <v>980</v>
      </c>
      <c r="C207" t="s">
        <v>981</v>
      </c>
      <c r="E207" t="b">
        <v>1</v>
      </c>
      <c r="F207" t="s">
        <v>988</v>
      </c>
      <c r="G207" t="s">
        <v>996</v>
      </c>
      <c r="H207" s="58" t="s">
        <v>375</v>
      </c>
    </row>
    <row r="208" spans="1:8">
      <c r="A208" t="s">
        <v>693</v>
      </c>
      <c r="B208" t="s">
        <v>980</v>
      </c>
      <c r="C208" t="s">
        <v>981</v>
      </c>
      <c r="E208" t="b">
        <v>1</v>
      </c>
      <c r="F208" t="s">
        <v>988</v>
      </c>
      <c r="G208" t="s">
        <v>996</v>
      </c>
      <c r="H208" s="58" t="s">
        <v>375</v>
      </c>
    </row>
    <row r="209" spans="1:8">
      <c r="A209" t="s">
        <v>434</v>
      </c>
      <c r="B209" t="s">
        <v>980</v>
      </c>
      <c r="C209" t="s">
        <v>981</v>
      </c>
      <c r="E209" t="b">
        <v>1</v>
      </c>
      <c r="F209" t="s">
        <v>988</v>
      </c>
      <c r="G209" t="s">
        <v>996</v>
      </c>
      <c r="H209" s="58" t="s">
        <v>375</v>
      </c>
    </row>
    <row r="210" spans="1:8">
      <c r="A210" t="s">
        <v>494</v>
      </c>
      <c r="B210" t="s">
        <v>980</v>
      </c>
      <c r="C210" t="s">
        <v>981</v>
      </c>
      <c r="E210" t="b">
        <v>1</v>
      </c>
      <c r="F210" t="s">
        <v>988</v>
      </c>
      <c r="G210" t="s">
        <v>996</v>
      </c>
      <c r="H210" s="58" t="s">
        <v>375</v>
      </c>
    </row>
    <row r="211" spans="1:8">
      <c r="A211" t="s">
        <v>489</v>
      </c>
      <c r="B211" t="s">
        <v>980</v>
      </c>
      <c r="C211" t="s">
        <v>981</v>
      </c>
      <c r="E211" t="b">
        <v>1</v>
      </c>
      <c r="F211" t="s">
        <v>988</v>
      </c>
      <c r="G211" t="s">
        <v>996</v>
      </c>
      <c r="H211" s="58" t="s">
        <v>375</v>
      </c>
    </row>
    <row r="212" spans="1:8">
      <c r="A212" t="s">
        <v>508</v>
      </c>
      <c r="B212" t="s">
        <v>980</v>
      </c>
      <c r="C212" t="s">
        <v>981</v>
      </c>
      <c r="E212" t="b">
        <v>1</v>
      </c>
      <c r="F212" t="s">
        <v>988</v>
      </c>
      <c r="G212" t="s">
        <v>996</v>
      </c>
      <c r="H212" s="58" t="s">
        <v>375</v>
      </c>
    </row>
    <row r="213" spans="1:8">
      <c r="A213" t="s">
        <v>694</v>
      </c>
      <c r="B213" t="s">
        <v>980</v>
      </c>
      <c r="C213" t="s">
        <v>981</v>
      </c>
      <c r="E213" t="b">
        <v>1</v>
      </c>
      <c r="F213" t="s">
        <v>988</v>
      </c>
      <c r="G213" t="s">
        <v>996</v>
      </c>
      <c r="H213" s="58" t="s">
        <v>375</v>
      </c>
    </row>
    <row r="214" spans="1:8">
      <c r="A214" t="s">
        <v>695</v>
      </c>
      <c r="B214" t="s">
        <v>980</v>
      </c>
      <c r="C214" t="s">
        <v>981</v>
      </c>
      <c r="E214" t="b">
        <v>1</v>
      </c>
      <c r="F214" t="s">
        <v>988</v>
      </c>
      <c r="G214" t="s">
        <v>996</v>
      </c>
      <c r="H214" s="58" t="s">
        <v>375</v>
      </c>
    </row>
    <row r="215" spans="1:8">
      <c r="A215" t="s">
        <v>696</v>
      </c>
      <c r="B215" t="s">
        <v>980</v>
      </c>
      <c r="C215" t="s">
        <v>981</v>
      </c>
      <c r="E215" t="b">
        <v>1</v>
      </c>
      <c r="F215" t="s">
        <v>988</v>
      </c>
      <c r="G215" t="s">
        <v>996</v>
      </c>
      <c r="H215" s="58" t="s">
        <v>375</v>
      </c>
    </row>
    <row r="216" spans="1:8">
      <c r="A216" t="s">
        <v>697</v>
      </c>
      <c r="B216" t="s">
        <v>980</v>
      </c>
      <c r="C216" t="s">
        <v>981</v>
      </c>
      <c r="E216" t="b">
        <v>1</v>
      </c>
      <c r="F216" t="s">
        <v>988</v>
      </c>
      <c r="G216" t="s">
        <v>996</v>
      </c>
      <c r="H216" s="58" t="s">
        <v>375</v>
      </c>
    </row>
    <row r="217" spans="1:8">
      <c r="A217" t="s">
        <v>496</v>
      </c>
      <c r="B217" t="s">
        <v>980</v>
      </c>
      <c r="C217" t="s">
        <v>981</v>
      </c>
      <c r="E217" t="b">
        <v>1</v>
      </c>
      <c r="F217" t="s">
        <v>988</v>
      </c>
      <c r="G217" t="s">
        <v>996</v>
      </c>
      <c r="H217" s="58" t="s">
        <v>375</v>
      </c>
    </row>
    <row r="218" spans="1:8">
      <c r="A218" t="s">
        <v>499</v>
      </c>
      <c r="B218" t="s">
        <v>980</v>
      </c>
      <c r="C218" t="s">
        <v>981</v>
      </c>
      <c r="E218" t="b">
        <v>1</v>
      </c>
      <c r="F218" t="s">
        <v>988</v>
      </c>
      <c r="G218" t="s">
        <v>996</v>
      </c>
      <c r="H218" s="58" t="s">
        <v>375</v>
      </c>
    </row>
    <row r="219" spans="1:8">
      <c r="A219" t="s">
        <v>698</v>
      </c>
      <c r="B219" t="s">
        <v>980</v>
      </c>
      <c r="C219" t="s">
        <v>981</v>
      </c>
      <c r="E219" t="b">
        <v>1</v>
      </c>
      <c r="F219" t="s">
        <v>988</v>
      </c>
      <c r="G219" t="s">
        <v>996</v>
      </c>
      <c r="H219" s="58" t="s">
        <v>375</v>
      </c>
    </row>
    <row r="220" spans="1:8">
      <c r="A220" t="s">
        <v>509</v>
      </c>
      <c r="B220" t="s">
        <v>980</v>
      </c>
      <c r="C220" t="s">
        <v>981</v>
      </c>
      <c r="E220" t="b">
        <v>1</v>
      </c>
      <c r="F220" t="s">
        <v>988</v>
      </c>
      <c r="G220" t="s">
        <v>997</v>
      </c>
      <c r="H220" t="s">
        <v>376</v>
      </c>
    </row>
    <row r="221" spans="1:8">
      <c r="A221" t="s">
        <v>513</v>
      </c>
      <c r="B221" t="s">
        <v>980</v>
      </c>
      <c r="C221" t="s">
        <v>981</v>
      </c>
      <c r="E221" t="b">
        <v>1</v>
      </c>
      <c r="F221" t="s">
        <v>988</v>
      </c>
      <c r="G221" t="s">
        <v>997</v>
      </c>
      <c r="H221" t="s">
        <v>376</v>
      </c>
    </row>
    <row r="222" spans="1:8">
      <c r="A222" t="s">
        <v>510</v>
      </c>
      <c r="B222" t="s">
        <v>980</v>
      </c>
      <c r="C222" t="s">
        <v>981</v>
      </c>
      <c r="E222" t="b">
        <v>1</v>
      </c>
      <c r="F222" t="s">
        <v>988</v>
      </c>
      <c r="G222" t="s">
        <v>997</v>
      </c>
      <c r="H222" t="s">
        <v>376</v>
      </c>
    </row>
    <row r="223" spans="1:8">
      <c r="A223" t="s">
        <v>514</v>
      </c>
      <c r="B223" t="s">
        <v>980</v>
      </c>
      <c r="C223" t="s">
        <v>981</v>
      </c>
      <c r="E223" t="b">
        <v>1</v>
      </c>
      <c r="F223" t="s">
        <v>988</v>
      </c>
      <c r="G223" t="s">
        <v>997</v>
      </c>
      <c r="H223" t="s">
        <v>376</v>
      </c>
    </row>
    <row r="224" spans="1:8">
      <c r="A224" t="s">
        <v>699</v>
      </c>
      <c r="B224" t="s">
        <v>980</v>
      </c>
      <c r="C224" t="s">
        <v>981</v>
      </c>
      <c r="E224" t="b">
        <v>1</v>
      </c>
      <c r="F224" t="s">
        <v>988</v>
      </c>
      <c r="G224" t="s">
        <v>996</v>
      </c>
      <c r="H224" s="58" t="s">
        <v>375</v>
      </c>
    </row>
    <row r="225" spans="1:8">
      <c r="A225" t="s">
        <v>511</v>
      </c>
      <c r="B225" t="s">
        <v>980</v>
      </c>
      <c r="C225" t="s">
        <v>981</v>
      </c>
      <c r="E225" t="b">
        <v>1</v>
      </c>
      <c r="F225" t="s">
        <v>988</v>
      </c>
      <c r="G225" t="s">
        <v>996</v>
      </c>
      <c r="H225" s="58" t="s">
        <v>375</v>
      </c>
    </row>
    <row r="226" spans="1:8">
      <c r="A226" t="s">
        <v>700</v>
      </c>
      <c r="B226" t="s">
        <v>980</v>
      </c>
      <c r="C226" t="s">
        <v>981</v>
      </c>
      <c r="E226" t="b">
        <v>1</v>
      </c>
      <c r="F226" t="s">
        <v>988</v>
      </c>
      <c r="G226" t="s">
        <v>996</v>
      </c>
      <c r="H226" s="58" t="s">
        <v>375</v>
      </c>
    </row>
    <row r="227" spans="1:8">
      <c r="A227" t="s">
        <v>512</v>
      </c>
      <c r="B227" t="s">
        <v>980</v>
      </c>
      <c r="C227" t="s">
        <v>981</v>
      </c>
      <c r="E227" t="b">
        <v>1</v>
      </c>
      <c r="F227" t="s">
        <v>988</v>
      </c>
      <c r="G227" t="s">
        <v>996</v>
      </c>
      <c r="H227" s="58" t="s">
        <v>375</v>
      </c>
    </row>
    <row r="228" spans="1:8">
      <c r="A228" t="s">
        <v>701</v>
      </c>
      <c r="B228" t="s">
        <v>980</v>
      </c>
      <c r="C228" t="s">
        <v>981</v>
      </c>
      <c r="E228" t="b">
        <v>1</v>
      </c>
      <c r="F228" t="s">
        <v>988</v>
      </c>
      <c r="G228" t="s">
        <v>996</v>
      </c>
      <c r="H228" s="58" t="s">
        <v>375</v>
      </c>
    </row>
    <row r="229" spans="1:8">
      <c r="A229" t="s">
        <v>702</v>
      </c>
      <c r="B229" t="s">
        <v>980</v>
      </c>
      <c r="C229" t="s">
        <v>981</v>
      </c>
      <c r="E229" t="b">
        <v>1</v>
      </c>
      <c r="F229" t="s">
        <v>988</v>
      </c>
      <c r="G229" t="s">
        <v>996</v>
      </c>
      <c r="H229" s="58" t="s">
        <v>375</v>
      </c>
    </row>
    <row r="230" spans="1:8">
      <c r="A230" t="s">
        <v>703</v>
      </c>
      <c r="B230" t="s">
        <v>980</v>
      </c>
      <c r="C230" t="s">
        <v>981</v>
      </c>
      <c r="E230" t="b">
        <v>1</v>
      </c>
      <c r="F230" t="s">
        <v>988</v>
      </c>
      <c r="G230" t="s">
        <v>996</v>
      </c>
      <c r="H230" s="58" t="s">
        <v>375</v>
      </c>
    </row>
    <row r="231" spans="1:8">
      <c r="A231" t="s">
        <v>704</v>
      </c>
      <c r="B231" t="s">
        <v>980</v>
      </c>
      <c r="C231" t="s">
        <v>981</v>
      </c>
      <c r="E231" t="b">
        <v>1</v>
      </c>
      <c r="F231" t="s">
        <v>988</v>
      </c>
      <c r="G231" t="s">
        <v>996</v>
      </c>
      <c r="H231" s="58" t="s">
        <v>375</v>
      </c>
    </row>
    <row r="232" spans="1:8">
      <c r="A232" t="s">
        <v>411</v>
      </c>
      <c r="B232" t="s">
        <v>980</v>
      </c>
      <c r="C232" t="s">
        <v>981</v>
      </c>
      <c r="E232" t="b">
        <v>1</v>
      </c>
      <c r="F232" t="s">
        <v>988</v>
      </c>
      <c r="G232" t="s">
        <v>996</v>
      </c>
      <c r="H232" s="58" t="s">
        <v>375</v>
      </c>
    </row>
    <row r="233" spans="1:8">
      <c r="A233" t="s">
        <v>412</v>
      </c>
      <c r="B233" t="s">
        <v>980</v>
      </c>
      <c r="C233" t="s">
        <v>981</v>
      </c>
      <c r="E233" t="b">
        <v>1</v>
      </c>
      <c r="F233" t="s">
        <v>988</v>
      </c>
      <c r="G233" t="s">
        <v>996</v>
      </c>
      <c r="H233" s="58" t="s">
        <v>375</v>
      </c>
    </row>
    <row r="234" spans="1:8">
      <c r="A234" t="s">
        <v>413</v>
      </c>
      <c r="B234" t="s">
        <v>980</v>
      </c>
      <c r="C234" t="s">
        <v>981</v>
      </c>
      <c r="E234" t="b">
        <v>1</v>
      </c>
      <c r="F234" t="s">
        <v>988</v>
      </c>
      <c r="G234" t="s">
        <v>996</v>
      </c>
      <c r="H234" s="58" t="s">
        <v>375</v>
      </c>
    </row>
    <row r="235" spans="1:8">
      <c r="A235" t="s">
        <v>414</v>
      </c>
      <c r="B235" t="s">
        <v>980</v>
      </c>
      <c r="C235" t="s">
        <v>981</v>
      </c>
      <c r="E235" t="b">
        <v>1</v>
      </c>
      <c r="F235" t="s">
        <v>988</v>
      </c>
      <c r="G235" t="s">
        <v>996</v>
      </c>
      <c r="H235" s="58" t="s">
        <v>375</v>
      </c>
    </row>
    <row r="236" spans="1:8">
      <c r="A236" t="s">
        <v>415</v>
      </c>
      <c r="B236" t="s">
        <v>980</v>
      </c>
      <c r="C236" t="s">
        <v>981</v>
      </c>
      <c r="E236" t="b">
        <v>1</v>
      </c>
      <c r="F236" t="s">
        <v>988</v>
      </c>
      <c r="G236" t="s">
        <v>996</v>
      </c>
      <c r="H236" s="58" t="s">
        <v>375</v>
      </c>
    </row>
    <row r="237" spans="1:8">
      <c r="A237" t="s">
        <v>416</v>
      </c>
      <c r="B237" t="s">
        <v>980</v>
      </c>
      <c r="C237" t="s">
        <v>981</v>
      </c>
      <c r="E237" t="b">
        <v>1</v>
      </c>
      <c r="F237" t="s">
        <v>988</v>
      </c>
      <c r="G237" t="s">
        <v>996</v>
      </c>
      <c r="H237" s="58" t="s">
        <v>375</v>
      </c>
    </row>
    <row r="238" spans="1:8">
      <c r="A238" t="s">
        <v>417</v>
      </c>
      <c r="B238" t="s">
        <v>980</v>
      </c>
      <c r="C238" t="s">
        <v>981</v>
      </c>
      <c r="E238" t="b">
        <v>1</v>
      </c>
      <c r="F238" t="s">
        <v>988</v>
      </c>
      <c r="G238" t="s">
        <v>996</v>
      </c>
      <c r="H238" s="58" t="s">
        <v>375</v>
      </c>
    </row>
    <row r="239" spans="1:8">
      <c r="A239" t="s">
        <v>418</v>
      </c>
      <c r="B239" t="s">
        <v>980</v>
      </c>
      <c r="C239" t="s">
        <v>981</v>
      </c>
      <c r="E239" t="b">
        <v>1</v>
      </c>
      <c r="F239" t="s">
        <v>988</v>
      </c>
      <c r="G239" t="s">
        <v>996</v>
      </c>
      <c r="H239" s="58" t="s">
        <v>375</v>
      </c>
    </row>
    <row r="240" spans="1:8">
      <c r="A240" t="s">
        <v>705</v>
      </c>
      <c r="B240" t="s">
        <v>980</v>
      </c>
      <c r="C240" t="s">
        <v>981</v>
      </c>
      <c r="E240" t="b">
        <v>1</v>
      </c>
      <c r="F240" t="s">
        <v>988</v>
      </c>
      <c r="G240" t="s">
        <v>996</v>
      </c>
      <c r="H240" s="58" t="s">
        <v>375</v>
      </c>
    </row>
    <row r="241" spans="1:8">
      <c r="A241" t="s">
        <v>706</v>
      </c>
      <c r="B241" t="s">
        <v>980</v>
      </c>
      <c r="C241" t="s">
        <v>981</v>
      </c>
      <c r="E241" t="b">
        <v>1</v>
      </c>
      <c r="F241" t="s">
        <v>988</v>
      </c>
      <c r="G241" t="s">
        <v>996</v>
      </c>
      <c r="H241" s="58" t="s">
        <v>375</v>
      </c>
    </row>
    <row r="242" spans="1:8">
      <c r="A242" t="s">
        <v>707</v>
      </c>
      <c r="B242" t="s">
        <v>980</v>
      </c>
      <c r="C242" t="s">
        <v>981</v>
      </c>
      <c r="E242" t="b">
        <v>1</v>
      </c>
      <c r="F242" t="s">
        <v>988</v>
      </c>
      <c r="G242" t="s">
        <v>996</v>
      </c>
      <c r="H242" s="58" t="s">
        <v>375</v>
      </c>
    </row>
    <row r="243" spans="1:8">
      <c r="A243" t="s">
        <v>708</v>
      </c>
      <c r="B243" t="s">
        <v>980</v>
      </c>
      <c r="C243" t="s">
        <v>981</v>
      </c>
      <c r="E243" t="b">
        <v>1</v>
      </c>
      <c r="F243" t="s">
        <v>988</v>
      </c>
      <c r="G243" t="s">
        <v>996</v>
      </c>
      <c r="H243" s="58" t="s">
        <v>375</v>
      </c>
    </row>
    <row r="244" spans="1:8">
      <c r="A244" t="s">
        <v>432</v>
      </c>
      <c r="B244" t="s">
        <v>980</v>
      </c>
      <c r="C244" t="s">
        <v>981</v>
      </c>
      <c r="E244" t="b">
        <v>1</v>
      </c>
      <c r="F244" t="s">
        <v>988</v>
      </c>
      <c r="G244" t="s">
        <v>997</v>
      </c>
      <c r="H244" t="s">
        <v>376</v>
      </c>
    </row>
    <row r="245" spans="1:8">
      <c r="A245" t="s">
        <v>709</v>
      </c>
      <c r="B245" t="s">
        <v>980</v>
      </c>
      <c r="C245" t="s">
        <v>981</v>
      </c>
      <c r="E245" t="b">
        <v>1</v>
      </c>
      <c r="F245" t="s">
        <v>988</v>
      </c>
      <c r="G245" t="s">
        <v>997</v>
      </c>
      <c r="H245" t="s">
        <v>376</v>
      </c>
    </row>
    <row r="246" spans="1:8">
      <c r="A246" t="s">
        <v>710</v>
      </c>
      <c r="B246" t="s">
        <v>980</v>
      </c>
      <c r="C246" t="s">
        <v>981</v>
      </c>
      <c r="E246" t="b">
        <v>1</v>
      </c>
      <c r="F246" t="s">
        <v>988</v>
      </c>
      <c r="G246" t="s">
        <v>997</v>
      </c>
      <c r="H246" t="s">
        <v>376</v>
      </c>
    </row>
    <row r="247" spans="1:8">
      <c r="A247" t="s">
        <v>711</v>
      </c>
      <c r="B247" t="s">
        <v>980</v>
      </c>
      <c r="C247" t="s">
        <v>981</v>
      </c>
      <c r="E247" t="b">
        <v>1</v>
      </c>
      <c r="F247" t="s">
        <v>988</v>
      </c>
      <c r="G247" t="s">
        <v>996</v>
      </c>
      <c r="H247" s="58" t="s">
        <v>375</v>
      </c>
    </row>
    <row r="248" spans="1:8">
      <c r="A248" t="s">
        <v>712</v>
      </c>
      <c r="B248" t="s">
        <v>980</v>
      </c>
      <c r="C248" t="s">
        <v>981</v>
      </c>
      <c r="E248" t="b">
        <v>1</v>
      </c>
      <c r="F248" t="s">
        <v>988</v>
      </c>
      <c r="G248" t="s">
        <v>996</v>
      </c>
      <c r="H248" s="58" t="s">
        <v>375</v>
      </c>
    </row>
    <row r="249" spans="1:8">
      <c r="A249" t="s">
        <v>713</v>
      </c>
      <c r="B249" t="s">
        <v>983</v>
      </c>
      <c r="C249" t="s">
        <v>981</v>
      </c>
      <c r="D249" t="s">
        <v>984</v>
      </c>
      <c r="E249" t="b">
        <v>1</v>
      </c>
      <c r="G249" t="s">
        <v>996</v>
      </c>
      <c r="H249" s="58" t="s">
        <v>375</v>
      </c>
    </row>
    <row r="250" spans="1:8">
      <c r="A250" t="s">
        <v>714</v>
      </c>
      <c r="B250" t="s">
        <v>980</v>
      </c>
      <c r="C250" t="s">
        <v>981</v>
      </c>
      <c r="E250" t="b">
        <v>1</v>
      </c>
      <c r="F250" t="s">
        <v>982</v>
      </c>
      <c r="G250" t="s">
        <v>996</v>
      </c>
      <c r="H250" s="58" t="s">
        <v>375</v>
      </c>
    </row>
    <row r="251" spans="1:8">
      <c r="A251" t="s">
        <v>715</v>
      </c>
      <c r="B251" t="s">
        <v>980</v>
      </c>
      <c r="C251" t="s">
        <v>981</v>
      </c>
      <c r="E251" t="b">
        <v>1</v>
      </c>
      <c r="F251" t="s">
        <v>982</v>
      </c>
      <c r="G251" t="s">
        <v>996</v>
      </c>
      <c r="H251" s="58" t="s">
        <v>375</v>
      </c>
    </row>
    <row r="252" spans="1:8">
      <c r="A252" t="s">
        <v>716</v>
      </c>
      <c r="B252" t="s">
        <v>980</v>
      </c>
      <c r="C252" t="s">
        <v>981</v>
      </c>
      <c r="E252" t="b">
        <v>1</v>
      </c>
      <c r="F252" t="s">
        <v>982</v>
      </c>
      <c r="G252" t="s">
        <v>996</v>
      </c>
      <c r="H252" s="58" t="s">
        <v>375</v>
      </c>
    </row>
    <row r="253" spans="1:8">
      <c r="A253" t="s">
        <v>717</v>
      </c>
      <c r="B253" t="s">
        <v>980</v>
      </c>
      <c r="C253" t="s">
        <v>981</v>
      </c>
      <c r="E253" t="b">
        <v>1</v>
      </c>
      <c r="F253" t="s">
        <v>982</v>
      </c>
      <c r="G253" t="s">
        <v>996</v>
      </c>
      <c r="H253" s="58" t="s">
        <v>375</v>
      </c>
    </row>
    <row r="254" spans="1:8">
      <c r="A254" t="s">
        <v>718</v>
      </c>
      <c r="B254" t="s">
        <v>980</v>
      </c>
      <c r="C254" t="s">
        <v>981</v>
      </c>
      <c r="E254" t="b">
        <v>1</v>
      </c>
      <c r="F254" t="s">
        <v>982</v>
      </c>
      <c r="G254" t="s">
        <v>996</v>
      </c>
      <c r="H254" s="58" t="s">
        <v>375</v>
      </c>
    </row>
    <row r="255" spans="1:8">
      <c r="A255" t="s">
        <v>403</v>
      </c>
      <c r="B255" t="s">
        <v>980</v>
      </c>
      <c r="C255" t="s">
        <v>981</v>
      </c>
      <c r="E255" t="b">
        <v>1</v>
      </c>
      <c r="F255" t="s">
        <v>982</v>
      </c>
      <c r="G255" t="s">
        <v>996</v>
      </c>
      <c r="H255" s="58" t="s">
        <v>375</v>
      </c>
    </row>
    <row r="256" spans="1:8">
      <c r="A256" t="s">
        <v>719</v>
      </c>
      <c r="B256" t="s">
        <v>980</v>
      </c>
      <c r="C256" t="s">
        <v>981</v>
      </c>
      <c r="E256" t="b">
        <v>1</v>
      </c>
      <c r="F256" t="s">
        <v>982</v>
      </c>
      <c r="G256" t="s">
        <v>996</v>
      </c>
      <c r="H256" s="58" t="s">
        <v>375</v>
      </c>
    </row>
    <row r="257" spans="1:8">
      <c r="A257" t="s">
        <v>720</v>
      </c>
      <c r="B257" t="s">
        <v>980</v>
      </c>
      <c r="C257" t="s">
        <v>981</v>
      </c>
      <c r="E257" t="b">
        <v>1</v>
      </c>
      <c r="F257" t="s">
        <v>982</v>
      </c>
      <c r="G257" t="s">
        <v>996</v>
      </c>
      <c r="H257" s="58" t="s">
        <v>375</v>
      </c>
    </row>
    <row r="258" spans="1:8">
      <c r="A258" t="s">
        <v>721</v>
      </c>
      <c r="B258" t="s">
        <v>980</v>
      </c>
      <c r="C258" t="s">
        <v>981</v>
      </c>
      <c r="E258" t="b">
        <v>1</v>
      </c>
      <c r="F258" t="s">
        <v>982</v>
      </c>
      <c r="G258" t="s">
        <v>996</v>
      </c>
      <c r="H258" s="58" t="s">
        <v>375</v>
      </c>
    </row>
    <row r="259" spans="1:8">
      <c r="A259" t="s">
        <v>722</v>
      </c>
      <c r="B259" t="s">
        <v>980</v>
      </c>
      <c r="C259" t="s">
        <v>981</v>
      </c>
      <c r="E259" t="b">
        <v>1</v>
      </c>
      <c r="F259" t="s">
        <v>988</v>
      </c>
      <c r="G259" t="s">
        <v>996</v>
      </c>
      <c r="H259" s="58" t="s">
        <v>375</v>
      </c>
    </row>
    <row r="260" spans="1:8">
      <c r="A260" t="s">
        <v>723</v>
      </c>
      <c r="B260" t="s">
        <v>980</v>
      </c>
      <c r="C260" t="s">
        <v>981</v>
      </c>
      <c r="E260" t="b">
        <v>1</v>
      </c>
      <c r="F260" t="s">
        <v>988</v>
      </c>
      <c r="G260" t="s">
        <v>996</v>
      </c>
      <c r="H260" s="58" t="s">
        <v>375</v>
      </c>
    </row>
    <row r="261" spans="1:8">
      <c r="A261" t="s">
        <v>498</v>
      </c>
      <c r="B261" t="s">
        <v>980</v>
      </c>
      <c r="C261" t="s">
        <v>981</v>
      </c>
      <c r="E261" t="b">
        <v>1</v>
      </c>
      <c r="F261" t="s">
        <v>988</v>
      </c>
      <c r="G261" t="s">
        <v>996</v>
      </c>
      <c r="H261" s="58" t="s">
        <v>375</v>
      </c>
    </row>
    <row r="262" spans="1:8">
      <c r="A262" t="s">
        <v>724</v>
      </c>
      <c r="B262" t="s">
        <v>980</v>
      </c>
      <c r="C262" t="s">
        <v>981</v>
      </c>
      <c r="E262" t="b">
        <v>1</v>
      </c>
      <c r="F262" t="s">
        <v>988</v>
      </c>
      <c r="G262" t="s">
        <v>996</v>
      </c>
      <c r="H262" s="58" t="s">
        <v>375</v>
      </c>
    </row>
    <row r="263" spans="1:8">
      <c r="A263" t="s">
        <v>725</v>
      </c>
      <c r="B263" t="s">
        <v>980</v>
      </c>
      <c r="C263" t="s">
        <v>981</v>
      </c>
      <c r="E263" t="b">
        <v>1</v>
      </c>
      <c r="F263" t="s">
        <v>988</v>
      </c>
      <c r="G263" t="s">
        <v>996</v>
      </c>
      <c r="H263" s="58" t="s">
        <v>375</v>
      </c>
    </row>
    <row r="264" spans="1:8">
      <c r="A264" t="s">
        <v>726</v>
      </c>
      <c r="B264" t="s">
        <v>980</v>
      </c>
      <c r="C264" t="s">
        <v>981</v>
      </c>
      <c r="E264" t="b">
        <v>1</v>
      </c>
      <c r="F264" t="s">
        <v>988</v>
      </c>
      <c r="G264" t="s">
        <v>996</v>
      </c>
      <c r="H264" s="58" t="s">
        <v>375</v>
      </c>
    </row>
    <row r="265" spans="1:8">
      <c r="A265" t="s">
        <v>727</v>
      </c>
      <c r="B265" t="s">
        <v>980</v>
      </c>
      <c r="C265" t="s">
        <v>981</v>
      </c>
      <c r="E265" t="b">
        <v>1</v>
      </c>
      <c r="F265" t="s">
        <v>988</v>
      </c>
      <c r="G265" t="s">
        <v>996</v>
      </c>
      <c r="H265" s="58" t="s">
        <v>375</v>
      </c>
    </row>
    <row r="266" spans="1:8">
      <c r="A266" t="s">
        <v>396</v>
      </c>
      <c r="B266" t="s">
        <v>980</v>
      </c>
      <c r="C266" t="s">
        <v>981</v>
      </c>
      <c r="E266" t="b">
        <v>1</v>
      </c>
      <c r="F266" t="s">
        <v>988</v>
      </c>
      <c r="G266" t="s">
        <v>996</v>
      </c>
      <c r="H266" s="58" t="s">
        <v>375</v>
      </c>
    </row>
    <row r="267" spans="1:8">
      <c r="A267" t="s">
        <v>728</v>
      </c>
      <c r="B267" t="s">
        <v>985</v>
      </c>
      <c r="C267" t="s">
        <v>981</v>
      </c>
      <c r="E267" t="b">
        <v>1</v>
      </c>
      <c r="G267" t="s">
        <v>996</v>
      </c>
      <c r="H267" s="58" t="s">
        <v>375</v>
      </c>
    </row>
    <row r="268" spans="1:8">
      <c r="A268" t="s">
        <v>729</v>
      </c>
      <c r="B268" t="s">
        <v>985</v>
      </c>
      <c r="C268" t="s">
        <v>981</v>
      </c>
      <c r="E268" t="b">
        <v>1</v>
      </c>
      <c r="G268" t="s">
        <v>996</v>
      </c>
      <c r="H268" s="58" t="s">
        <v>375</v>
      </c>
    </row>
    <row r="269" spans="1:8">
      <c r="A269" t="s">
        <v>730</v>
      </c>
      <c r="B269" t="s">
        <v>980</v>
      </c>
      <c r="C269" t="s">
        <v>981</v>
      </c>
      <c r="E269" t="b">
        <v>1</v>
      </c>
      <c r="F269" t="s">
        <v>988</v>
      </c>
      <c r="G269" t="s">
        <v>996</v>
      </c>
      <c r="H269" s="58" t="s">
        <v>375</v>
      </c>
    </row>
    <row r="270" spans="1:8">
      <c r="A270" t="s">
        <v>731</v>
      </c>
      <c r="B270" t="s">
        <v>980</v>
      </c>
      <c r="C270" t="s">
        <v>981</v>
      </c>
      <c r="E270" t="b">
        <v>1</v>
      </c>
      <c r="F270" t="s">
        <v>988</v>
      </c>
      <c r="G270" t="s">
        <v>996</v>
      </c>
      <c r="H270" s="58" t="s">
        <v>375</v>
      </c>
    </row>
    <row r="271" spans="1:8">
      <c r="A271" t="s">
        <v>525</v>
      </c>
      <c r="B271" t="s">
        <v>990</v>
      </c>
      <c r="C271" t="s">
        <v>981</v>
      </c>
      <c r="D271" t="s">
        <v>989</v>
      </c>
      <c r="E271" t="b">
        <v>1</v>
      </c>
      <c r="G271" t="s">
        <v>996</v>
      </c>
      <c r="H271" s="58" t="s">
        <v>375</v>
      </c>
    </row>
    <row r="272" spans="1:8">
      <c r="A272" t="s">
        <v>524</v>
      </c>
      <c r="B272" t="s">
        <v>990</v>
      </c>
      <c r="C272" t="s">
        <v>981</v>
      </c>
      <c r="D272" t="s">
        <v>989</v>
      </c>
      <c r="E272" t="b">
        <v>1</v>
      </c>
      <c r="G272" t="s">
        <v>996</v>
      </c>
      <c r="H272" s="58" t="s">
        <v>375</v>
      </c>
    </row>
    <row r="273" spans="1:8">
      <c r="A273" t="s">
        <v>732</v>
      </c>
      <c r="B273" t="s">
        <v>985</v>
      </c>
      <c r="C273" t="s">
        <v>981</v>
      </c>
      <c r="D273" t="s">
        <v>989</v>
      </c>
      <c r="E273" t="b">
        <v>1</v>
      </c>
      <c r="G273" t="s">
        <v>996</v>
      </c>
      <c r="H273" s="58" t="s">
        <v>375</v>
      </c>
    </row>
    <row r="274" spans="1:8">
      <c r="A274" t="s">
        <v>733</v>
      </c>
      <c r="B274" t="s">
        <v>980</v>
      </c>
      <c r="C274" t="s">
        <v>981</v>
      </c>
      <c r="D274" t="s">
        <v>989</v>
      </c>
      <c r="E274" t="b">
        <v>1</v>
      </c>
      <c r="G274" t="s">
        <v>996</v>
      </c>
      <c r="H274" s="58" t="s">
        <v>375</v>
      </c>
    </row>
    <row r="275" spans="1:8">
      <c r="A275" t="s">
        <v>734</v>
      </c>
      <c r="B275" t="s">
        <v>983</v>
      </c>
      <c r="C275" t="s">
        <v>981</v>
      </c>
      <c r="D275" t="s">
        <v>984</v>
      </c>
      <c r="E275" t="b">
        <v>1</v>
      </c>
      <c r="G275" t="s">
        <v>996</v>
      </c>
      <c r="H275" s="58" t="s">
        <v>375</v>
      </c>
    </row>
    <row r="276" spans="1:8">
      <c r="A276" t="s">
        <v>735</v>
      </c>
      <c r="B276" t="s">
        <v>980</v>
      </c>
      <c r="C276" t="s">
        <v>981</v>
      </c>
      <c r="E276" t="b">
        <v>1</v>
      </c>
      <c r="F276" t="s">
        <v>988</v>
      </c>
      <c r="G276" t="s">
        <v>996</v>
      </c>
      <c r="H276" s="58" t="s">
        <v>375</v>
      </c>
    </row>
    <row r="277" spans="1:8">
      <c r="A277" t="s">
        <v>736</v>
      </c>
      <c r="B277" t="s">
        <v>980</v>
      </c>
      <c r="C277" t="s">
        <v>981</v>
      </c>
      <c r="D277" t="s">
        <v>989</v>
      </c>
      <c r="E277" t="b">
        <v>1</v>
      </c>
      <c r="G277" t="s">
        <v>996</v>
      </c>
      <c r="H277" s="58" t="s">
        <v>375</v>
      </c>
    </row>
    <row r="278" spans="1:8">
      <c r="A278" t="s">
        <v>737</v>
      </c>
      <c r="B278" t="s">
        <v>980</v>
      </c>
      <c r="C278" t="s">
        <v>981</v>
      </c>
      <c r="E278" t="b">
        <v>1</v>
      </c>
      <c r="F278" t="s">
        <v>988</v>
      </c>
      <c r="G278" t="s">
        <v>996</v>
      </c>
      <c r="H278" s="58" t="s">
        <v>375</v>
      </c>
    </row>
    <row r="279" spans="1:8">
      <c r="A279" t="s">
        <v>738</v>
      </c>
      <c r="B279" t="s">
        <v>980</v>
      </c>
      <c r="C279" t="s">
        <v>981</v>
      </c>
      <c r="E279" t="b">
        <v>1</v>
      </c>
      <c r="F279" t="s">
        <v>988</v>
      </c>
      <c r="G279" t="s">
        <v>996</v>
      </c>
      <c r="H279" s="58" t="s">
        <v>375</v>
      </c>
    </row>
    <row r="280" spans="1:8">
      <c r="A280" t="s">
        <v>739</v>
      </c>
      <c r="B280" t="s">
        <v>980</v>
      </c>
      <c r="C280" t="s">
        <v>981</v>
      </c>
      <c r="D280" t="s">
        <v>989</v>
      </c>
      <c r="E280" t="b">
        <v>1</v>
      </c>
      <c r="G280" t="s">
        <v>996</v>
      </c>
      <c r="H280" s="58" t="s">
        <v>375</v>
      </c>
    </row>
    <row r="281" spans="1:8">
      <c r="A281" t="s">
        <v>740</v>
      </c>
      <c r="B281" t="s">
        <v>980</v>
      </c>
      <c r="C281" t="s">
        <v>981</v>
      </c>
      <c r="D281" t="s">
        <v>989</v>
      </c>
      <c r="E281" t="b">
        <v>1</v>
      </c>
      <c r="F281" t="s">
        <v>982</v>
      </c>
      <c r="G281" t="s">
        <v>996</v>
      </c>
      <c r="H281" s="58" t="s">
        <v>375</v>
      </c>
    </row>
    <row r="282" spans="1:8">
      <c r="A282" t="s">
        <v>741</v>
      </c>
      <c r="B282" t="s">
        <v>980</v>
      </c>
      <c r="C282" t="s">
        <v>981</v>
      </c>
      <c r="D282" t="s">
        <v>989</v>
      </c>
      <c r="E282" t="b">
        <v>1</v>
      </c>
      <c r="F282" t="s">
        <v>982</v>
      </c>
      <c r="G282" t="s">
        <v>996</v>
      </c>
      <c r="H282" s="58" t="s">
        <v>375</v>
      </c>
    </row>
    <row r="283" spans="1:8">
      <c r="A283" t="s">
        <v>742</v>
      </c>
      <c r="B283" t="s">
        <v>980</v>
      </c>
      <c r="C283" t="s">
        <v>981</v>
      </c>
      <c r="D283" t="s">
        <v>989</v>
      </c>
      <c r="E283" t="b">
        <v>1</v>
      </c>
      <c r="F283" t="s">
        <v>982</v>
      </c>
      <c r="G283" t="s">
        <v>996</v>
      </c>
      <c r="H283" s="58" t="s">
        <v>375</v>
      </c>
    </row>
    <row r="284" spans="1:8">
      <c r="A284" t="s">
        <v>743</v>
      </c>
      <c r="B284" t="s">
        <v>980</v>
      </c>
      <c r="C284" t="s">
        <v>981</v>
      </c>
      <c r="D284" t="s">
        <v>989</v>
      </c>
      <c r="E284" t="b">
        <v>1</v>
      </c>
      <c r="F284" t="s">
        <v>982</v>
      </c>
      <c r="G284" t="s">
        <v>996</v>
      </c>
      <c r="H284" s="58" t="s">
        <v>375</v>
      </c>
    </row>
    <row r="285" spans="1:8">
      <c r="A285" t="s">
        <v>744</v>
      </c>
      <c r="B285" t="s">
        <v>985</v>
      </c>
      <c r="C285" t="s">
        <v>981</v>
      </c>
      <c r="D285" t="s">
        <v>989</v>
      </c>
      <c r="E285" t="b">
        <v>1</v>
      </c>
      <c r="G285" t="s">
        <v>996</v>
      </c>
      <c r="H285" s="58" t="s">
        <v>375</v>
      </c>
    </row>
    <row r="286" spans="1:8">
      <c r="A286" t="s">
        <v>745</v>
      </c>
      <c r="B286" t="s">
        <v>980</v>
      </c>
      <c r="C286" t="s">
        <v>981</v>
      </c>
      <c r="D286" t="s">
        <v>989</v>
      </c>
      <c r="E286" t="b">
        <v>1</v>
      </c>
      <c r="G286" t="s">
        <v>996</v>
      </c>
      <c r="H286" s="58" t="s">
        <v>375</v>
      </c>
    </row>
    <row r="287" spans="1:8">
      <c r="A287" t="s">
        <v>746</v>
      </c>
      <c r="B287" t="s">
        <v>985</v>
      </c>
      <c r="C287" t="s">
        <v>981</v>
      </c>
      <c r="D287" t="s">
        <v>989</v>
      </c>
      <c r="E287" t="b">
        <v>1</v>
      </c>
      <c r="G287" t="s">
        <v>996</v>
      </c>
      <c r="H287" s="58" t="s">
        <v>375</v>
      </c>
    </row>
    <row r="288" spans="1:8">
      <c r="A288" t="s">
        <v>747</v>
      </c>
      <c r="B288" t="s">
        <v>985</v>
      </c>
      <c r="C288" t="s">
        <v>981</v>
      </c>
      <c r="D288" t="s">
        <v>989</v>
      </c>
      <c r="E288" t="b">
        <v>1</v>
      </c>
      <c r="G288" t="s">
        <v>996</v>
      </c>
      <c r="H288" s="58" t="s">
        <v>375</v>
      </c>
    </row>
    <row r="289" spans="1:8">
      <c r="A289" t="s">
        <v>386</v>
      </c>
      <c r="B289" t="s">
        <v>990</v>
      </c>
      <c r="C289" t="s">
        <v>981</v>
      </c>
      <c r="D289" t="s">
        <v>989</v>
      </c>
      <c r="E289" t="b">
        <v>1</v>
      </c>
      <c r="G289" t="s">
        <v>996</v>
      </c>
      <c r="H289" s="58" t="s">
        <v>375</v>
      </c>
    </row>
    <row r="290" spans="1:8">
      <c r="A290" t="s">
        <v>521</v>
      </c>
      <c r="B290" t="s">
        <v>990</v>
      </c>
      <c r="C290" t="s">
        <v>981</v>
      </c>
      <c r="D290" t="s">
        <v>989</v>
      </c>
      <c r="E290" t="b">
        <v>1</v>
      </c>
      <c r="G290" t="s">
        <v>996</v>
      </c>
      <c r="H290" s="58" t="s">
        <v>375</v>
      </c>
    </row>
    <row r="291" spans="1:8">
      <c r="A291" t="s">
        <v>748</v>
      </c>
      <c r="B291" t="s">
        <v>980</v>
      </c>
      <c r="C291" t="s">
        <v>981</v>
      </c>
      <c r="D291" t="s">
        <v>989</v>
      </c>
      <c r="E291" t="b">
        <v>1</v>
      </c>
      <c r="G291" t="s">
        <v>996</v>
      </c>
      <c r="H291" s="58" t="s">
        <v>375</v>
      </c>
    </row>
    <row r="292" spans="1:8">
      <c r="A292" t="s">
        <v>749</v>
      </c>
      <c r="B292" t="s">
        <v>990</v>
      </c>
      <c r="C292" t="s">
        <v>981</v>
      </c>
      <c r="D292" t="s">
        <v>989</v>
      </c>
      <c r="E292" t="b">
        <v>1</v>
      </c>
      <c r="G292" t="s">
        <v>996</v>
      </c>
      <c r="H292" s="58" t="s">
        <v>375</v>
      </c>
    </row>
    <row r="293" spans="1:8">
      <c r="A293" t="s">
        <v>750</v>
      </c>
      <c r="B293" t="s">
        <v>990</v>
      </c>
      <c r="C293" t="s">
        <v>981</v>
      </c>
      <c r="D293" t="s">
        <v>989</v>
      </c>
      <c r="E293" t="b">
        <v>1</v>
      </c>
      <c r="G293" t="s">
        <v>996</v>
      </c>
      <c r="H293" s="58" t="s">
        <v>375</v>
      </c>
    </row>
    <row r="294" spans="1:8">
      <c r="A294" t="s">
        <v>751</v>
      </c>
      <c r="B294" t="s">
        <v>985</v>
      </c>
      <c r="C294" t="s">
        <v>981</v>
      </c>
      <c r="D294" t="s">
        <v>989</v>
      </c>
      <c r="E294" t="b">
        <v>1</v>
      </c>
      <c r="G294" t="s">
        <v>996</v>
      </c>
      <c r="H294" s="58" t="s">
        <v>375</v>
      </c>
    </row>
    <row r="295" spans="1:8">
      <c r="A295" t="s">
        <v>752</v>
      </c>
      <c r="B295" t="s">
        <v>985</v>
      </c>
      <c r="C295" t="s">
        <v>981</v>
      </c>
      <c r="D295" t="s">
        <v>989</v>
      </c>
      <c r="E295" t="b">
        <v>1</v>
      </c>
      <c r="G295" t="s">
        <v>996</v>
      </c>
      <c r="H295" s="58" t="s">
        <v>375</v>
      </c>
    </row>
    <row r="296" spans="1:8">
      <c r="A296" t="s">
        <v>753</v>
      </c>
      <c r="B296" t="s">
        <v>983</v>
      </c>
      <c r="C296" t="s">
        <v>981</v>
      </c>
      <c r="D296" t="s">
        <v>989</v>
      </c>
      <c r="E296" t="b">
        <v>1</v>
      </c>
      <c r="G296" t="s">
        <v>996</v>
      </c>
      <c r="H296" s="58" t="s">
        <v>375</v>
      </c>
    </row>
    <row r="297" spans="1:8">
      <c r="A297" t="s">
        <v>754</v>
      </c>
      <c r="B297" t="s">
        <v>980</v>
      </c>
      <c r="C297" t="s">
        <v>981</v>
      </c>
      <c r="D297" t="s">
        <v>989</v>
      </c>
      <c r="E297" t="b">
        <v>1</v>
      </c>
      <c r="G297" t="s">
        <v>996</v>
      </c>
      <c r="H297" s="58" t="s">
        <v>375</v>
      </c>
    </row>
    <row r="298" spans="1:8">
      <c r="A298" t="s">
        <v>755</v>
      </c>
      <c r="B298" t="s">
        <v>985</v>
      </c>
      <c r="C298" t="s">
        <v>981</v>
      </c>
      <c r="D298" t="s">
        <v>989</v>
      </c>
      <c r="E298" t="b">
        <v>1</v>
      </c>
      <c r="G298" t="s">
        <v>996</v>
      </c>
      <c r="H298" s="58" t="s">
        <v>375</v>
      </c>
    </row>
    <row r="299" spans="1:8">
      <c r="A299" t="s">
        <v>756</v>
      </c>
      <c r="B299" t="s">
        <v>987</v>
      </c>
      <c r="C299" t="s">
        <v>981</v>
      </c>
      <c r="D299" t="s">
        <v>989</v>
      </c>
      <c r="E299" t="b">
        <v>1</v>
      </c>
      <c r="G299" t="s">
        <v>996</v>
      </c>
      <c r="H299" s="58" t="s">
        <v>375</v>
      </c>
    </row>
    <row r="300" spans="1:8">
      <c r="A300" t="s">
        <v>757</v>
      </c>
      <c r="B300" t="s">
        <v>983</v>
      </c>
      <c r="C300" t="s">
        <v>981</v>
      </c>
      <c r="D300" t="s">
        <v>989</v>
      </c>
      <c r="E300" t="b">
        <v>1</v>
      </c>
      <c r="G300" t="s">
        <v>996</v>
      </c>
      <c r="H300" s="58" t="s">
        <v>375</v>
      </c>
    </row>
    <row r="301" spans="1:8">
      <c r="A301" t="s">
        <v>758</v>
      </c>
      <c r="B301" t="s">
        <v>980</v>
      </c>
      <c r="C301" t="s">
        <v>981</v>
      </c>
      <c r="D301" t="s">
        <v>989</v>
      </c>
      <c r="E301" t="b">
        <v>1</v>
      </c>
      <c r="G301" t="s">
        <v>996</v>
      </c>
      <c r="H301" s="58" t="s">
        <v>375</v>
      </c>
    </row>
    <row r="302" spans="1:8">
      <c r="A302" t="s">
        <v>388</v>
      </c>
      <c r="B302" t="s">
        <v>985</v>
      </c>
      <c r="C302" t="s">
        <v>981</v>
      </c>
      <c r="D302" t="s">
        <v>989</v>
      </c>
      <c r="E302" t="b">
        <v>1</v>
      </c>
      <c r="G302" t="s">
        <v>996</v>
      </c>
      <c r="H302" s="58" t="s">
        <v>375</v>
      </c>
    </row>
    <row r="303" spans="1:8">
      <c r="A303" t="s">
        <v>759</v>
      </c>
      <c r="B303" t="s">
        <v>990</v>
      </c>
      <c r="C303" t="s">
        <v>981</v>
      </c>
      <c r="D303" t="s">
        <v>989</v>
      </c>
      <c r="E303" t="b">
        <v>1</v>
      </c>
      <c r="G303" t="s">
        <v>996</v>
      </c>
      <c r="H303" s="58" t="s">
        <v>375</v>
      </c>
    </row>
    <row r="304" spans="1:8">
      <c r="A304" t="s">
        <v>760</v>
      </c>
      <c r="B304" t="s">
        <v>983</v>
      </c>
      <c r="C304" t="s">
        <v>981</v>
      </c>
      <c r="E304" t="b">
        <v>1</v>
      </c>
      <c r="G304" t="s">
        <v>996</v>
      </c>
      <c r="H304" s="58" t="s">
        <v>375</v>
      </c>
    </row>
    <row r="305" spans="1:8">
      <c r="A305" t="s">
        <v>761</v>
      </c>
      <c r="B305" t="s">
        <v>983</v>
      </c>
      <c r="C305" t="s">
        <v>981</v>
      </c>
      <c r="E305" t="b">
        <v>1</v>
      </c>
      <c r="G305" t="s">
        <v>996</v>
      </c>
      <c r="H305" s="58" t="s">
        <v>375</v>
      </c>
    </row>
    <row r="306" spans="1:8">
      <c r="A306" t="s">
        <v>762</v>
      </c>
      <c r="B306" t="s">
        <v>985</v>
      </c>
      <c r="C306" t="s">
        <v>981</v>
      </c>
      <c r="D306" t="s">
        <v>989</v>
      </c>
      <c r="E306" t="b">
        <v>1</v>
      </c>
      <c r="G306" t="s">
        <v>996</v>
      </c>
      <c r="H306" s="58" t="s">
        <v>375</v>
      </c>
    </row>
    <row r="307" spans="1:8">
      <c r="A307" t="s">
        <v>763</v>
      </c>
      <c r="B307" t="s">
        <v>985</v>
      </c>
      <c r="C307" t="s">
        <v>981</v>
      </c>
      <c r="D307" t="s">
        <v>989</v>
      </c>
      <c r="E307" t="b">
        <v>1</v>
      </c>
      <c r="G307" t="s">
        <v>996</v>
      </c>
      <c r="H307" s="58" t="s">
        <v>375</v>
      </c>
    </row>
    <row r="308" spans="1:8">
      <c r="A308" t="s">
        <v>387</v>
      </c>
      <c r="B308" t="s">
        <v>985</v>
      </c>
      <c r="C308" t="s">
        <v>981</v>
      </c>
      <c r="D308" t="s">
        <v>989</v>
      </c>
      <c r="E308" t="b">
        <v>1</v>
      </c>
      <c r="G308" t="s">
        <v>996</v>
      </c>
      <c r="H308" s="58" t="s">
        <v>375</v>
      </c>
    </row>
    <row r="309" spans="1:8">
      <c r="A309" t="s">
        <v>764</v>
      </c>
      <c r="B309" t="s">
        <v>990</v>
      </c>
      <c r="C309" t="s">
        <v>981</v>
      </c>
      <c r="D309" t="s">
        <v>989</v>
      </c>
      <c r="E309" t="b">
        <v>1</v>
      </c>
      <c r="G309" t="s">
        <v>996</v>
      </c>
      <c r="H309" s="58" t="s">
        <v>375</v>
      </c>
    </row>
    <row r="310" spans="1:8">
      <c r="A310" t="s">
        <v>765</v>
      </c>
      <c r="B310" t="s">
        <v>983</v>
      </c>
      <c r="C310" t="s">
        <v>981</v>
      </c>
      <c r="D310" t="s">
        <v>984</v>
      </c>
      <c r="E310" t="b">
        <v>1</v>
      </c>
      <c r="G310" t="s">
        <v>996</v>
      </c>
      <c r="H310" s="58" t="s">
        <v>375</v>
      </c>
    </row>
    <row r="311" spans="1:8">
      <c r="A311" t="s">
        <v>519</v>
      </c>
      <c r="B311" t="s">
        <v>983</v>
      </c>
      <c r="C311" t="s">
        <v>981</v>
      </c>
      <c r="D311" t="s">
        <v>989</v>
      </c>
      <c r="E311" t="b">
        <v>1</v>
      </c>
      <c r="G311" t="s">
        <v>996</v>
      </c>
      <c r="H311" s="58" t="s">
        <v>375</v>
      </c>
    </row>
    <row r="312" spans="1:8">
      <c r="A312" t="s">
        <v>766</v>
      </c>
      <c r="B312" t="s">
        <v>985</v>
      </c>
      <c r="C312" t="s">
        <v>981</v>
      </c>
      <c r="D312" t="s">
        <v>989</v>
      </c>
      <c r="E312" t="b">
        <v>1</v>
      </c>
      <c r="G312" t="s">
        <v>996</v>
      </c>
      <c r="H312" s="58" t="s">
        <v>375</v>
      </c>
    </row>
    <row r="313" spans="1:8">
      <c r="A313" t="s">
        <v>767</v>
      </c>
      <c r="B313" t="s">
        <v>985</v>
      </c>
      <c r="C313" t="s">
        <v>981</v>
      </c>
      <c r="D313" t="s">
        <v>989</v>
      </c>
      <c r="E313" t="b">
        <v>1</v>
      </c>
      <c r="G313" t="s">
        <v>996</v>
      </c>
      <c r="H313" s="58" t="s">
        <v>375</v>
      </c>
    </row>
    <row r="314" spans="1:8">
      <c r="A314" t="s">
        <v>768</v>
      </c>
      <c r="B314" t="s">
        <v>980</v>
      </c>
      <c r="C314" t="s">
        <v>981</v>
      </c>
      <c r="D314" t="s">
        <v>989</v>
      </c>
      <c r="E314" t="b">
        <v>1</v>
      </c>
      <c r="F314" t="s">
        <v>988</v>
      </c>
      <c r="G314" t="s">
        <v>996</v>
      </c>
      <c r="H314" s="58" t="s">
        <v>375</v>
      </c>
    </row>
    <row r="315" spans="1:8">
      <c r="A315" t="s">
        <v>769</v>
      </c>
      <c r="B315" t="s">
        <v>980</v>
      </c>
      <c r="C315" t="s">
        <v>981</v>
      </c>
      <c r="D315" t="s">
        <v>989</v>
      </c>
      <c r="E315" t="b">
        <v>1</v>
      </c>
      <c r="F315" t="s">
        <v>988</v>
      </c>
      <c r="G315" t="s">
        <v>996</v>
      </c>
      <c r="H315" s="58" t="s">
        <v>375</v>
      </c>
    </row>
    <row r="316" spans="1:8">
      <c r="A316" t="s">
        <v>770</v>
      </c>
      <c r="B316" t="s">
        <v>980</v>
      </c>
      <c r="C316" t="s">
        <v>981</v>
      </c>
      <c r="D316" t="s">
        <v>989</v>
      </c>
      <c r="E316" t="b">
        <v>1</v>
      </c>
      <c r="F316" t="s">
        <v>988</v>
      </c>
      <c r="G316" t="s">
        <v>996</v>
      </c>
      <c r="H316" s="58" t="s">
        <v>375</v>
      </c>
    </row>
    <row r="317" spans="1:8">
      <c r="A317" t="s">
        <v>771</v>
      </c>
      <c r="B317" t="s">
        <v>980</v>
      </c>
      <c r="C317" t="s">
        <v>981</v>
      </c>
      <c r="D317" t="s">
        <v>989</v>
      </c>
      <c r="E317" t="b">
        <v>1</v>
      </c>
      <c r="F317" t="s">
        <v>988</v>
      </c>
      <c r="G317" t="s">
        <v>996</v>
      </c>
      <c r="H317" s="58" t="s">
        <v>375</v>
      </c>
    </row>
    <row r="318" spans="1:8">
      <c r="A318" t="s">
        <v>772</v>
      </c>
      <c r="B318" t="s">
        <v>980</v>
      </c>
      <c r="C318" t="s">
        <v>981</v>
      </c>
      <c r="D318" t="s">
        <v>989</v>
      </c>
      <c r="E318" t="b">
        <v>1</v>
      </c>
      <c r="F318" t="s">
        <v>988</v>
      </c>
      <c r="G318" t="s">
        <v>996</v>
      </c>
      <c r="H318" s="58" t="s">
        <v>375</v>
      </c>
    </row>
    <row r="319" spans="1:8">
      <c r="A319" t="s">
        <v>469</v>
      </c>
      <c r="B319" t="s">
        <v>980</v>
      </c>
      <c r="C319" t="s">
        <v>981</v>
      </c>
      <c r="D319" t="s">
        <v>989</v>
      </c>
      <c r="E319" t="b">
        <v>1</v>
      </c>
      <c r="F319" t="s">
        <v>988</v>
      </c>
      <c r="G319" t="s">
        <v>996</v>
      </c>
      <c r="H319" s="58" t="s">
        <v>375</v>
      </c>
    </row>
    <row r="320" spans="1:8">
      <c r="A320" t="s">
        <v>773</v>
      </c>
      <c r="B320" t="s">
        <v>980</v>
      </c>
      <c r="C320" t="s">
        <v>981</v>
      </c>
      <c r="D320" t="s">
        <v>989</v>
      </c>
      <c r="E320" t="b">
        <v>1</v>
      </c>
      <c r="F320" t="s">
        <v>988</v>
      </c>
      <c r="G320" t="s">
        <v>996</v>
      </c>
      <c r="H320" s="58" t="s">
        <v>375</v>
      </c>
    </row>
    <row r="321" spans="1:8">
      <c r="A321" t="s">
        <v>536</v>
      </c>
      <c r="B321" t="s">
        <v>990</v>
      </c>
      <c r="C321" t="s">
        <v>981</v>
      </c>
      <c r="D321" t="s">
        <v>989</v>
      </c>
      <c r="E321" t="b">
        <v>1</v>
      </c>
      <c r="G321" t="s">
        <v>996</v>
      </c>
      <c r="H321" s="58" t="s">
        <v>375</v>
      </c>
    </row>
    <row r="322" spans="1:8">
      <c r="A322" t="s">
        <v>774</v>
      </c>
      <c r="B322" t="s">
        <v>985</v>
      </c>
      <c r="C322" t="s">
        <v>981</v>
      </c>
      <c r="D322" t="s">
        <v>989</v>
      </c>
      <c r="E322" t="b">
        <v>1</v>
      </c>
      <c r="G322" t="s">
        <v>996</v>
      </c>
      <c r="H322" s="58" t="s">
        <v>375</v>
      </c>
    </row>
    <row r="323" spans="1:8">
      <c r="A323" t="s">
        <v>775</v>
      </c>
      <c r="B323" t="s">
        <v>985</v>
      </c>
      <c r="C323" t="s">
        <v>981</v>
      </c>
      <c r="D323" t="s">
        <v>989</v>
      </c>
      <c r="E323" t="b">
        <v>1</v>
      </c>
      <c r="G323" t="s">
        <v>996</v>
      </c>
      <c r="H323" s="58" t="s">
        <v>375</v>
      </c>
    </row>
    <row r="324" spans="1:8">
      <c r="A324" t="s">
        <v>776</v>
      </c>
      <c r="B324" t="s">
        <v>985</v>
      </c>
      <c r="C324" t="s">
        <v>981</v>
      </c>
      <c r="D324" t="s">
        <v>989</v>
      </c>
      <c r="E324" t="b">
        <v>1</v>
      </c>
      <c r="G324" t="s">
        <v>996</v>
      </c>
      <c r="H324" s="58" t="s">
        <v>375</v>
      </c>
    </row>
    <row r="325" spans="1:8">
      <c r="A325" t="s">
        <v>777</v>
      </c>
      <c r="B325" t="s">
        <v>983</v>
      </c>
      <c r="C325" t="s">
        <v>981</v>
      </c>
      <c r="D325" t="s">
        <v>984</v>
      </c>
      <c r="E325" t="b">
        <v>1</v>
      </c>
      <c r="G325" t="s">
        <v>996</v>
      </c>
      <c r="H325" s="58" t="s">
        <v>375</v>
      </c>
    </row>
    <row r="326" spans="1:8">
      <c r="A326" t="s">
        <v>466</v>
      </c>
      <c r="B326" t="s">
        <v>980</v>
      </c>
      <c r="C326" t="s">
        <v>981</v>
      </c>
      <c r="D326" t="s">
        <v>989</v>
      </c>
      <c r="E326" t="b">
        <v>1</v>
      </c>
      <c r="G326" t="s">
        <v>996</v>
      </c>
      <c r="H326" s="58" t="s">
        <v>375</v>
      </c>
    </row>
    <row r="327" spans="1:8">
      <c r="A327" t="s">
        <v>447</v>
      </c>
      <c r="B327" t="s">
        <v>980</v>
      </c>
      <c r="C327" t="s">
        <v>981</v>
      </c>
      <c r="D327" t="s">
        <v>989</v>
      </c>
      <c r="E327" t="b">
        <v>1</v>
      </c>
      <c r="G327" t="s">
        <v>996</v>
      </c>
      <c r="H327" s="58" t="s">
        <v>375</v>
      </c>
    </row>
    <row r="328" spans="1:8">
      <c r="A328" t="s">
        <v>778</v>
      </c>
      <c r="B328" t="s">
        <v>980</v>
      </c>
      <c r="C328" t="s">
        <v>981</v>
      </c>
      <c r="D328" t="s">
        <v>989</v>
      </c>
      <c r="E328" t="b">
        <v>1</v>
      </c>
      <c r="G328" t="s">
        <v>996</v>
      </c>
      <c r="H328" s="58" t="s">
        <v>375</v>
      </c>
    </row>
    <row r="329" spans="1:8">
      <c r="A329" t="s">
        <v>779</v>
      </c>
      <c r="B329" t="s">
        <v>980</v>
      </c>
      <c r="C329" t="s">
        <v>981</v>
      </c>
      <c r="D329" t="s">
        <v>989</v>
      </c>
      <c r="E329" t="b">
        <v>1</v>
      </c>
      <c r="G329" t="s">
        <v>996</v>
      </c>
      <c r="H329" s="58" t="s">
        <v>375</v>
      </c>
    </row>
    <row r="330" spans="1:8">
      <c r="A330" t="s">
        <v>780</v>
      </c>
      <c r="B330" t="s">
        <v>980</v>
      </c>
      <c r="C330" t="s">
        <v>981</v>
      </c>
      <c r="D330" t="s">
        <v>989</v>
      </c>
      <c r="E330" t="b">
        <v>1</v>
      </c>
      <c r="G330" t="s">
        <v>996</v>
      </c>
      <c r="H330" s="58" t="s">
        <v>375</v>
      </c>
    </row>
    <row r="331" spans="1:8">
      <c r="A331" t="s">
        <v>781</v>
      </c>
      <c r="B331" t="s">
        <v>980</v>
      </c>
      <c r="C331" t="s">
        <v>981</v>
      </c>
      <c r="D331" t="s">
        <v>989</v>
      </c>
      <c r="E331" t="b">
        <v>1</v>
      </c>
      <c r="G331" t="s">
        <v>996</v>
      </c>
      <c r="H331" s="58" t="s">
        <v>375</v>
      </c>
    </row>
    <row r="332" spans="1:8">
      <c r="A332" t="s">
        <v>782</v>
      </c>
      <c r="B332" t="s">
        <v>980</v>
      </c>
      <c r="C332" t="s">
        <v>981</v>
      </c>
      <c r="D332" t="s">
        <v>989</v>
      </c>
      <c r="E332" t="b">
        <v>1</v>
      </c>
      <c r="G332" t="s">
        <v>997</v>
      </c>
      <c r="H332" t="s">
        <v>376</v>
      </c>
    </row>
    <row r="333" spans="1:8">
      <c r="A333" t="s">
        <v>783</v>
      </c>
      <c r="B333" t="s">
        <v>980</v>
      </c>
      <c r="C333" t="s">
        <v>981</v>
      </c>
      <c r="D333" t="s">
        <v>989</v>
      </c>
      <c r="E333" t="b">
        <v>1</v>
      </c>
      <c r="G333" t="s">
        <v>997</v>
      </c>
      <c r="H333" t="s">
        <v>376</v>
      </c>
    </row>
    <row r="334" spans="1:8">
      <c r="A334" t="s">
        <v>784</v>
      </c>
      <c r="B334" t="s">
        <v>983</v>
      </c>
      <c r="C334" t="s">
        <v>981</v>
      </c>
      <c r="D334" t="s">
        <v>989</v>
      </c>
      <c r="E334" t="b">
        <v>1</v>
      </c>
      <c r="G334" t="s">
        <v>996</v>
      </c>
      <c r="H334" s="58" t="s">
        <v>375</v>
      </c>
    </row>
    <row r="335" spans="1:8">
      <c r="A335" t="s">
        <v>785</v>
      </c>
      <c r="B335" t="s">
        <v>983</v>
      </c>
      <c r="C335" t="s">
        <v>981</v>
      </c>
      <c r="D335" t="s">
        <v>989</v>
      </c>
      <c r="E335" t="b">
        <v>1</v>
      </c>
      <c r="G335" t="s">
        <v>996</v>
      </c>
      <c r="H335" s="58" t="s">
        <v>375</v>
      </c>
    </row>
    <row r="336" spans="1:8">
      <c r="A336" t="s">
        <v>786</v>
      </c>
      <c r="B336" t="s">
        <v>980</v>
      </c>
      <c r="C336" t="s">
        <v>981</v>
      </c>
      <c r="D336" t="s">
        <v>989</v>
      </c>
      <c r="E336" t="b">
        <v>1</v>
      </c>
      <c r="G336" t="s">
        <v>996</v>
      </c>
      <c r="H336" s="58" t="s">
        <v>375</v>
      </c>
    </row>
    <row r="337" spans="1:8">
      <c r="A337" t="s">
        <v>410</v>
      </c>
      <c r="B337" t="s">
        <v>980</v>
      </c>
      <c r="C337" t="s">
        <v>981</v>
      </c>
      <c r="D337" t="s">
        <v>989</v>
      </c>
      <c r="E337" t="b">
        <v>1</v>
      </c>
      <c r="G337" t="s">
        <v>996</v>
      </c>
      <c r="H337" s="58" t="s">
        <v>375</v>
      </c>
    </row>
    <row r="338" spans="1:8">
      <c r="A338" t="s">
        <v>409</v>
      </c>
      <c r="B338" t="s">
        <v>980</v>
      </c>
      <c r="C338" t="s">
        <v>981</v>
      </c>
      <c r="D338" t="s">
        <v>989</v>
      </c>
      <c r="E338" t="b">
        <v>1</v>
      </c>
      <c r="G338" t="s">
        <v>996</v>
      </c>
      <c r="H338" s="58" t="s">
        <v>375</v>
      </c>
    </row>
    <row r="339" spans="1:8">
      <c r="A339" t="s">
        <v>408</v>
      </c>
      <c r="B339" t="s">
        <v>980</v>
      </c>
      <c r="C339" t="s">
        <v>981</v>
      </c>
      <c r="D339" t="s">
        <v>989</v>
      </c>
      <c r="E339" t="b">
        <v>1</v>
      </c>
      <c r="G339" t="s">
        <v>996</v>
      </c>
      <c r="H339" s="58" t="s">
        <v>375</v>
      </c>
    </row>
    <row r="340" spans="1:8">
      <c r="A340" t="s">
        <v>787</v>
      </c>
      <c r="B340" t="s">
        <v>980</v>
      </c>
      <c r="C340" t="s">
        <v>981</v>
      </c>
      <c r="D340" t="s">
        <v>989</v>
      </c>
      <c r="E340" t="b">
        <v>1</v>
      </c>
      <c r="G340" t="s">
        <v>996</v>
      </c>
      <c r="H340" s="58" t="s">
        <v>375</v>
      </c>
    </row>
    <row r="341" spans="1:8">
      <c r="A341" t="s">
        <v>422</v>
      </c>
      <c r="B341" t="s">
        <v>980</v>
      </c>
      <c r="C341" t="s">
        <v>981</v>
      </c>
      <c r="D341" t="s">
        <v>989</v>
      </c>
      <c r="E341" t="b">
        <v>1</v>
      </c>
      <c r="G341" t="s">
        <v>996</v>
      </c>
      <c r="H341" s="58" t="s">
        <v>375</v>
      </c>
    </row>
    <row r="342" spans="1:8">
      <c r="A342" t="s">
        <v>788</v>
      </c>
      <c r="B342" t="s">
        <v>980</v>
      </c>
      <c r="C342" t="s">
        <v>981</v>
      </c>
      <c r="D342" t="s">
        <v>989</v>
      </c>
      <c r="E342" t="b">
        <v>1</v>
      </c>
      <c r="G342" t="s">
        <v>996</v>
      </c>
      <c r="H342" s="58" t="s">
        <v>375</v>
      </c>
    </row>
    <row r="343" spans="1:8">
      <c r="A343" t="s">
        <v>789</v>
      </c>
      <c r="B343" t="s">
        <v>980</v>
      </c>
      <c r="C343" t="s">
        <v>981</v>
      </c>
      <c r="D343" t="s">
        <v>989</v>
      </c>
      <c r="E343" t="b">
        <v>1</v>
      </c>
      <c r="G343" t="s">
        <v>996</v>
      </c>
      <c r="H343" s="58" t="s">
        <v>375</v>
      </c>
    </row>
    <row r="344" spans="1:8">
      <c r="A344" t="s">
        <v>407</v>
      </c>
      <c r="B344" t="s">
        <v>980</v>
      </c>
      <c r="C344" t="s">
        <v>981</v>
      </c>
      <c r="E344" t="b">
        <v>1</v>
      </c>
      <c r="G344" t="s">
        <v>996</v>
      </c>
      <c r="H344" s="58" t="s">
        <v>375</v>
      </c>
    </row>
    <row r="345" spans="1:8">
      <c r="A345" t="s">
        <v>421</v>
      </c>
      <c r="B345" t="s">
        <v>980</v>
      </c>
      <c r="C345" t="s">
        <v>981</v>
      </c>
      <c r="D345" t="s">
        <v>989</v>
      </c>
      <c r="E345" t="b">
        <v>1</v>
      </c>
      <c r="G345" t="s">
        <v>996</v>
      </c>
      <c r="H345" s="58" t="s">
        <v>375</v>
      </c>
    </row>
    <row r="346" spans="1:8">
      <c r="A346" t="s">
        <v>790</v>
      </c>
      <c r="B346" t="s">
        <v>980</v>
      </c>
      <c r="C346" t="s">
        <v>981</v>
      </c>
      <c r="D346" t="s">
        <v>989</v>
      </c>
      <c r="E346" t="b">
        <v>1</v>
      </c>
      <c r="G346" t="s">
        <v>996</v>
      </c>
      <c r="H346" s="58" t="s">
        <v>375</v>
      </c>
    </row>
    <row r="347" spans="1:8">
      <c r="A347" t="s">
        <v>791</v>
      </c>
      <c r="B347" t="s">
        <v>980</v>
      </c>
      <c r="C347" t="s">
        <v>981</v>
      </c>
      <c r="D347" t="s">
        <v>989</v>
      </c>
      <c r="E347" t="b">
        <v>1</v>
      </c>
      <c r="G347" t="s">
        <v>996</v>
      </c>
      <c r="H347" s="58" t="s">
        <v>375</v>
      </c>
    </row>
    <row r="348" spans="1:8">
      <c r="A348" t="s">
        <v>792</v>
      </c>
      <c r="B348" t="s">
        <v>980</v>
      </c>
      <c r="C348" t="s">
        <v>981</v>
      </c>
      <c r="D348" t="s">
        <v>989</v>
      </c>
      <c r="E348" t="b">
        <v>1</v>
      </c>
      <c r="G348" t="s">
        <v>997</v>
      </c>
      <c r="H348" t="s">
        <v>376</v>
      </c>
    </row>
    <row r="349" spans="1:8">
      <c r="A349" t="s">
        <v>793</v>
      </c>
      <c r="B349" t="s">
        <v>980</v>
      </c>
      <c r="C349" t="s">
        <v>981</v>
      </c>
      <c r="D349" t="s">
        <v>989</v>
      </c>
      <c r="E349" t="b">
        <v>1</v>
      </c>
      <c r="G349" t="s">
        <v>997</v>
      </c>
      <c r="H349" t="s">
        <v>376</v>
      </c>
    </row>
    <row r="350" spans="1:8">
      <c r="A350" t="s">
        <v>794</v>
      </c>
      <c r="B350" t="s">
        <v>983</v>
      </c>
      <c r="C350" t="s">
        <v>981</v>
      </c>
      <c r="D350" t="s">
        <v>989</v>
      </c>
      <c r="E350" t="b">
        <v>1</v>
      </c>
      <c r="G350" t="s">
        <v>996</v>
      </c>
      <c r="H350" s="58" t="s">
        <v>375</v>
      </c>
    </row>
    <row r="351" spans="1:8">
      <c r="A351" t="s">
        <v>795</v>
      </c>
      <c r="B351" t="s">
        <v>983</v>
      </c>
      <c r="C351" t="s">
        <v>981</v>
      </c>
      <c r="D351" t="s">
        <v>989</v>
      </c>
      <c r="E351" t="b">
        <v>1</v>
      </c>
      <c r="G351" t="s">
        <v>996</v>
      </c>
      <c r="H351" s="58" t="s">
        <v>375</v>
      </c>
    </row>
    <row r="352" spans="1:8">
      <c r="A352" t="s">
        <v>796</v>
      </c>
      <c r="B352" t="s">
        <v>980</v>
      </c>
      <c r="C352" t="s">
        <v>981</v>
      </c>
      <c r="D352" t="s">
        <v>989</v>
      </c>
      <c r="E352" t="b">
        <v>1</v>
      </c>
      <c r="G352" t="s">
        <v>996</v>
      </c>
      <c r="H352" s="58" t="s">
        <v>375</v>
      </c>
    </row>
    <row r="353" spans="1:8">
      <c r="A353" t="s">
        <v>797</v>
      </c>
      <c r="B353" t="s">
        <v>980</v>
      </c>
      <c r="C353" t="s">
        <v>981</v>
      </c>
      <c r="D353" t="s">
        <v>989</v>
      </c>
      <c r="E353" t="b">
        <v>1</v>
      </c>
      <c r="G353" t="s">
        <v>996</v>
      </c>
      <c r="H353" s="58" t="s">
        <v>375</v>
      </c>
    </row>
    <row r="354" spans="1:8">
      <c r="A354" t="s">
        <v>458</v>
      </c>
      <c r="B354" t="s">
        <v>980</v>
      </c>
      <c r="C354" t="s">
        <v>981</v>
      </c>
      <c r="D354" t="s">
        <v>989</v>
      </c>
      <c r="E354" t="b">
        <v>1</v>
      </c>
      <c r="G354" t="s">
        <v>996</v>
      </c>
      <c r="H354" s="58" t="s">
        <v>375</v>
      </c>
    </row>
    <row r="355" spans="1:8">
      <c r="A355" t="s">
        <v>451</v>
      </c>
      <c r="B355" t="s">
        <v>980</v>
      </c>
      <c r="C355" t="s">
        <v>981</v>
      </c>
      <c r="D355" t="s">
        <v>989</v>
      </c>
      <c r="E355" t="b">
        <v>1</v>
      </c>
      <c r="G355" t="s">
        <v>996</v>
      </c>
      <c r="H355" s="58" t="s">
        <v>375</v>
      </c>
    </row>
    <row r="356" spans="1:8">
      <c r="A356" t="s">
        <v>454</v>
      </c>
      <c r="B356" t="s">
        <v>980</v>
      </c>
      <c r="C356" t="s">
        <v>981</v>
      </c>
      <c r="D356" t="s">
        <v>989</v>
      </c>
      <c r="E356" t="b">
        <v>1</v>
      </c>
      <c r="G356" t="s">
        <v>996</v>
      </c>
      <c r="H356" s="58" t="s">
        <v>375</v>
      </c>
    </row>
    <row r="357" spans="1:8">
      <c r="A357" t="s">
        <v>459</v>
      </c>
      <c r="B357" t="s">
        <v>980</v>
      </c>
      <c r="C357" t="s">
        <v>981</v>
      </c>
      <c r="D357" t="s">
        <v>989</v>
      </c>
      <c r="E357" t="b">
        <v>1</v>
      </c>
      <c r="G357" t="s">
        <v>996</v>
      </c>
      <c r="H357" s="58" t="s">
        <v>375</v>
      </c>
    </row>
    <row r="358" spans="1:8">
      <c r="A358" t="s">
        <v>452</v>
      </c>
      <c r="B358" t="s">
        <v>980</v>
      </c>
      <c r="C358" t="s">
        <v>981</v>
      </c>
      <c r="D358" t="s">
        <v>989</v>
      </c>
      <c r="E358" t="b">
        <v>1</v>
      </c>
      <c r="G358" t="s">
        <v>996</v>
      </c>
      <c r="H358" s="58" t="s">
        <v>375</v>
      </c>
    </row>
    <row r="359" spans="1:8">
      <c r="A359" t="s">
        <v>455</v>
      </c>
      <c r="B359" t="s">
        <v>980</v>
      </c>
      <c r="C359" t="s">
        <v>981</v>
      </c>
      <c r="D359" t="s">
        <v>989</v>
      </c>
      <c r="E359" t="b">
        <v>1</v>
      </c>
      <c r="G359" t="s">
        <v>996</v>
      </c>
      <c r="H359" s="58" t="s">
        <v>375</v>
      </c>
    </row>
    <row r="360" spans="1:8">
      <c r="A360" t="s">
        <v>460</v>
      </c>
      <c r="B360" t="s">
        <v>980</v>
      </c>
      <c r="C360" t="s">
        <v>981</v>
      </c>
      <c r="D360" t="s">
        <v>989</v>
      </c>
      <c r="E360" t="b">
        <v>1</v>
      </c>
      <c r="G360" t="s">
        <v>996</v>
      </c>
      <c r="H360" s="58" t="s">
        <v>375</v>
      </c>
    </row>
    <row r="361" spans="1:8">
      <c r="A361" t="s">
        <v>453</v>
      </c>
      <c r="B361" t="s">
        <v>980</v>
      </c>
      <c r="C361" t="s">
        <v>981</v>
      </c>
      <c r="D361" t="s">
        <v>989</v>
      </c>
      <c r="E361" t="b">
        <v>1</v>
      </c>
      <c r="G361" t="s">
        <v>996</v>
      </c>
      <c r="H361" s="58" t="s">
        <v>375</v>
      </c>
    </row>
    <row r="362" spans="1:8">
      <c r="A362" t="s">
        <v>456</v>
      </c>
      <c r="B362" t="s">
        <v>980</v>
      </c>
      <c r="C362" t="s">
        <v>981</v>
      </c>
      <c r="D362" t="s">
        <v>989</v>
      </c>
      <c r="E362" t="b">
        <v>1</v>
      </c>
      <c r="G362" t="s">
        <v>996</v>
      </c>
      <c r="H362" s="58" t="s">
        <v>375</v>
      </c>
    </row>
    <row r="363" spans="1:8">
      <c r="A363" t="s">
        <v>461</v>
      </c>
      <c r="B363" t="s">
        <v>980</v>
      </c>
      <c r="C363" t="s">
        <v>981</v>
      </c>
      <c r="D363" t="s">
        <v>989</v>
      </c>
      <c r="E363" t="b">
        <v>1</v>
      </c>
      <c r="G363" t="s">
        <v>996</v>
      </c>
      <c r="H363" s="58" t="s">
        <v>375</v>
      </c>
    </row>
    <row r="364" spans="1:8">
      <c r="A364" t="s">
        <v>457</v>
      </c>
      <c r="B364" t="s">
        <v>980</v>
      </c>
      <c r="C364" t="s">
        <v>981</v>
      </c>
      <c r="D364" t="s">
        <v>989</v>
      </c>
      <c r="E364" t="b">
        <v>1</v>
      </c>
      <c r="G364" t="s">
        <v>996</v>
      </c>
      <c r="H364" s="58" t="s">
        <v>375</v>
      </c>
    </row>
    <row r="365" spans="1:8">
      <c r="A365" t="s">
        <v>998</v>
      </c>
      <c r="B365" t="s">
        <v>980</v>
      </c>
      <c r="C365" t="s">
        <v>981</v>
      </c>
      <c r="D365" t="s">
        <v>989</v>
      </c>
      <c r="E365" t="b">
        <v>1</v>
      </c>
      <c r="G365" t="s">
        <v>996</v>
      </c>
      <c r="H365" s="58" t="s">
        <v>375</v>
      </c>
    </row>
    <row r="366" spans="1:8">
      <c r="A366" t="s">
        <v>406</v>
      </c>
      <c r="B366" t="s">
        <v>980</v>
      </c>
      <c r="C366" t="s">
        <v>981</v>
      </c>
      <c r="D366" t="s">
        <v>989</v>
      </c>
      <c r="E366" t="b">
        <v>1</v>
      </c>
      <c r="G366" t="s">
        <v>996</v>
      </c>
      <c r="H366" s="58" t="s">
        <v>375</v>
      </c>
    </row>
    <row r="367" spans="1:8">
      <c r="A367" t="s">
        <v>798</v>
      </c>
      <c r="B367" t="s">
        <v>980</v>
      </c>
      <c r="C367" t="s">
        <v>981</v>
      </c>
      <c r="D367" t="s">
        <v>989</v>
      </c>
      <c r="E367" t="b">
        <v>1</v>
      </c>
      <c r="G367" t="s">
        <v>996</v>
      </c>
      <c r="H367" s="58" t="s">
        <v>375</v>
      </c>
    </row>
    <row r="368" spans="1:8">
      <c r="A368" t="s">
        <v>799</v>
      </c>
      <c r="B368" t="s">
        <v>983</v>
      </c>
      <c r="C368" t="s">
        <v>981</v>
      </c>
      <c r="D368" t="s">
        <v>989</v>
      </c>
      <c r="E368" t="b">
        <v>1</v>
      </c>
      <c r="G368" t="s">
        <v>996</v>
      </c>
      <c r="H368" s="58" t="s">
        <v>375</v>
      </c>
    </row>
    <row r="369" spans="1:8">
      <c r="A369" t="s">
        <v>800</v>
      </c>
      <c r="B369" t="s">
        <v>983</v>
      </c>
      <c r="C369" t="s">
        <v>981</v>
      </c>
      <c r="D369" t="s">
        <v>989</v>
      </c>
      <c r="E369" t="b">
        <v>1</v>
      </c>
      <c r="G369" t="s">
        <v>996</v>
      </c>
      <c r="H369" s="58" t="s">
        <v>375</v>
      </c>
    </row>
    <row r="370" spans="1:8">
      <c r="A370" t="s">
        <v>801</v>
      </c>
      <c r="B370" t="s">
        <v>980</v>
      </c>
      <c r="C370" t="s">
        <v>981</v>
      </c>
      <c r="D370" t="s">
        <v>989</v>
      </c>
      <c r="E370" t="b">
        <v>1</v>
      </c>
      <c r="G370" t="s">
        <v>996</v>
      </c>
      <c r="H370" s="58" t="s">
        <v>375</v>
      </c>
    </row>
    <row r="371" spans="1:8">
      <c r="A371" t="s">
        <v>802</v>
      </c>
      <c r="B371" t="s">
        <v>980</v>
      </c>
      <c r="C371" t="s">
        <v>981</v>
      </c>
      <c r="D371" t="s">
        <v>989</v>
      </c>
      <c r="E371" t="b">
        <v>1</v>
      </c>
      <c r="G371" t="s">
        <v>996</v>
      </c>
      <c r="H371" s="58" t="s">
        <v>375</v>
      </c>
    </row>
    <row r="372" spans="1:8">
      <c r="A372" t="s">
        <v>803</v>
      </c>
      <c r="B372" t="s">
        <v>980</v>
      </c>
      <c r="C372" t="s">
        <v>981</v>
      </c>
      <c r="D372" t="s">
        <v>989</v>
      </c>
      <c r="E372" t="b">
        <v>1</v>
      </c>
      <c r="G372" t="s">
        <v>997</v>
      </c>
      <c r="H372" t="s">
        <v>376</v>
      </c>
    </row>
    <row r="373" spans="1:8">
      <c r="A373" t="s">
        <v>804</v>
      </c>
      <c r="B373" t="s">
        <v>980</v>
      </c>
      <c r="C373" t="s">
        <v>981</v>
      </c>
      <c r="D373" t="s">
        <v>989</v>
      </c>
      <c r="E373" t="b">
        <v>1</v>
      </c>
      <c r="G373" t="s">
        <v>997</v>
      </c>
      <c r="H373" t="s">
        <v>376</v>
      </c>
    </row>
    <row r="374" spans="1:8">
      <c r="A374" t="s">
        <v>805</v>
      </c>
      <c r="B374" t="s">
        <v>980</v>
      </c>
      <c r="C374" t="s">
        <v>981</v>
      </c>
      <c r="D374" t="s">
        <v>989</v>
      </c>
      <c r="E374" t="b">
        <v>1</v>
      </c>
      <c r="G374" t="s">
        <v>996</v>
      </c>
      <c r="H374" s="58" t="s">
        <v>375</v>
      </c>
    </row>
    <row r="375" spans="1:8">
      <c r="A375" t="s">
        <v>806</v>
      </c>
      <c r="B375" t="s">
        <v>980</v>
      </c>
      <c r="C375" t="s">
        <v>981</v>
      </c>
      <c r="D375" t="s">
        <v>989</v>
      </c>
      <c r="E375" t="b">
        <v>1</v>
      </c>
      <c r="G375" t="s">
        <v>996</v>
      </c>
      <c r="H375" s="58" t="s">
        <v>375</v>
      </c>
    </row>
    <row r="376" spans="1:8">
      <c r="A376" t="s">
        <v>807</v>
      </c>
      <c r="B376" t="s">
        <v>980</v>
      </c>
      <c r="C376" t="s">
        <v>981</v>
      </c>
      <c r="D376" t="s">
        <v>989</v>
      </c>
      <c r="E376" t="b">
        <v>1</v>
      </c>
      <c r="F376" t="s">
        <v>988</v>
      </c>
      <c r="G376" t="s">
        <v>996</v>
      </c>
      <c r="H376" s="58" t="s">
        <v>375</v>
      </c>
    </row>
    <row r="377" spans="1:8">
      <c r="A377" t="s">
        <v>808</v>
      </c>
      <c r="B377" t="s">
        <v>980</v>
      </c>
      <c r="C377" t="s">
        <v>981</v>
      </c>
      <c r="D377" t="s">
        <v>989</v>
      </c>
      <c r="E377" t="b">
        <v>1</v>
      </c>
      <c r="F377" t="s">
        <v>988</v>
      </c>
      <c r="G377" t="s">
        <v>996</v>
      </c>
      <c r="H377" s="58" t="s">
        <v>375</v>
      </c>
    </row>
    <row r="378" spans="1:8">
      <c r="A378" t="s">
        <v>809</v>
      </c>
      <c r="B378" t="s">
        <v>980</v>
      </c>
      <c r="C378" t="s">
        <v>981</v>
      </c>
      <c r="D378" t="s">
        <v>989</v>
      </c>
      <c r="E378" t="b">
        <v>1</v>
      </c>
      <c r="F378" t="s">
        <v>988</v>
      </c>
      <c r="G378" t="s">
        <v>996</v>
      </c>
      <c r="H378" s="58" t="s">
        <v>375</v>
      </c>
    </row>
    <row r="379" spans="1:8">
      <c r="A379" t="s">
        <v>810</v>
      </c>
      <c r="B379" t="s">
        <v>980</v>
      </c>
      <c r="C379" t="s">
        <v>981</v>
      </c>
      <c r="E379" t="b">
        <v>1</v>
      </c>
      <c r="G379" t="s">
        <v>996</v>
      </c>
      <c r="H379" s="58" t="s">
        <v>375</v>
      </c>
    </row>
    <row r="380" spans="1:8">
      <c r="A380" t="s">
        <v>811</v>
      </c>
      <c r="B380" t="s">
        <v>980</v>
      </c>
      <c r="C380" t="s">
        <v>981</v>
      </c>
      <c r="D380" t="s">
        <v>989</v>
      </c>
      <c r="E380" t="b">
        <v>1</v>
      </c>
      <c r="F380" t="s">
        <v>988</v>
      </c>
      <c r="G380" t="s">
        <v>996</v>
      </c>
      <c r="H380" s="58" t="s">
        <v>375</v>
      </c>
    </row>
    <row r="381" spans="1:8">
      <c r="A381" t="s">
        <v>812</v>
      </c>
      <c r="B381" t="s">
        <v>980</v>
      </c>
      <c r="C381" t="s">
        <v>981</v>
      </c>
      <c r="D381" t="s">
        <v>989</v>
      </c>
      <c r="E381" t="b">
        <v>1</v>
      </c>
      <c r="F381" t="s">
        <v>988</v>
      </c>
      <c r="G381" t="s">
        <v>996</v>
      </c>
      <c r="H381" s="58" t="s">
        <v>375</v>
      </c>
    </row>
    <row r="382" spans="1:8">
      <c r="A382" t="s">
        <v>813</v>
      </c>
      <c r="B382" t="s">
        <v>980</v>
      </c>
      <c r="C382" t="s">
        <v>981</v>
      </c>
      <c r="D382" t="s">
        <v>989</v>
      </c>
      <c r="E382" t="b">
        <v>1</v>
      </c>
      <c r="F382" t="s">
        <v>988</v>
      </c>
      <c r="G382" t="s">
        <v>996</v>
      </c>
      <c r="H382" s="58" t="s">
        <v>375</v>
      </c>
    </row>
    <row r="383" spans="1:8">
      <c r="A383" t="s">
        <v>814</v>
      </c>
      <c r="B383" t="s">
        <v>980</v>
      </c>
      <c r="C383" t="s">
        <v>981</v>
      </c>
      <c r="D383" t="s">
        <v>989</v>
      </c>
      <c r="E383" t="b">
        <v>1</v>
      </c>
      <c r="F383" t="s">
        <v>988</v>
      </c>
      <c r="G383" t="s">
        <v>996</v>
      </c>
      <c r="H383" s="58" t="s">
        <v>375</v>
      </c>
    </row>
    <row r="384" spans="1:8">
      <c r="A384" t="s">
        <v>815</v>
      </c>
      <c r="B384" t="s">
        <v>980</v>
      </c>
      <c r="C384" t="s">
        <v>981</v>
      </c>
      <c r="D384" t="s">
        <v>989</v>
      </c>
      <c r="E384" t="b">
        <v>1</v>
      </c>
      <c r="G384" t="s">
        <v>996</v>
      </c>
      <c r="H384" s="58" t="s">
        <v>375</v>
      </c>
    </row>
    <row r="385" spans="1:8">
      <c r="A385" t="s">
        <v>816</v>
      </c>
      <c r="B385" t="s">
        <v>980</v>
      </c>
      <c r="C385" t="s">
        <v>981</v>
      </c>
      <c r="D385" t="s">
        <v>989</v>
      </c>
      <c r="E385" t="b">
        <v>1</v>
      </c>
      <c r="G385" t="s">
        <v>996</v>
      </c>
      <c r="H385" s="58" t="s">
        <v>375</v>
      </c>
    </row>
    <row r="386" spans="1:8">
      <c r="A386" t="s">
        <v>817</v>
      </c>
      <c r="B386" t="s">
        <v>980</v>
      </c>
      <c r="C386" t="s">
        <v>981</v>
      </c>
      <c r="D386" t="s">
        <v>989</v>
      </c>
      <c r="E386" t="b">
        <v>1</v>
      </c>
      <c r="G386" t="s">
        <v>996</v>
      </c>
      <c r="H386" s="58" t="s">
        <v>375</v>
      </c>
    </row>
    <row r="387" spans="1:8">
      <c r="A387" t="s">
        <v>818</v>
      </c>
      <c r="B387" t="s">
        <v>980</v>
      </c>
      <c r="C387" t="s">
        <v>981</v>
      </c>
      <c r="D387" t="s">
        <v>989</v>
      </c>
      <c r="E387" t="b">
        <v>1</v>
      </c>
      <c r="G387" t="s">
        <v>996</v>
      </c>
      <c r="H387" s="58" t="s">
        <v>375</v>
      </c>
    </row>
    <row r="388" spans="1:8">
      <c r="A388" t="s">
        <v>819</v>
      </c>
      <c r="B388" t="s">
        <v>980</v>
      </c>
      <c r="C388" t="s">
        <v>981</v>
      </c>
      <c r="D388" t="s">
        <v>989</v>
      </c>
      <c r="E388" t="b">
        <v>1</v>
      </c>
      <c r="F388" t="s">
        <v>982</v>
      </c>
      <c r="G388" t="s">
        <v>996</v>
      </c>
      <c r="H388" s="58" t="s">
        <v>375</v>
      </c>
    </row>
    <row r="389" spans="1:8">
      <c r="A389" t="s">
        <v>820</v>
      </c>
      <c r="B389" t="s">
        <v>980</v>
      </c>
      <c r="C389" t="s">
        <v>981</v>
      </c>
      <c r="D389" t="s">
        <v>989</v>
      </c>
      <c r="E389" t="b">
        <v>1</v>
      </c>
      <c r="F389" t="s">
        <v>982</v>
      </c>
      <c r="G389" t="s">
        <v>996</v>
      </c>
      <c r="H389" s="58" t="s">
        <v>375</v>
      </c>
    </row>
    <row r="390" spans="1:8">
      <c r="A390" t="s">
        <v>821</v>
      </c>
      <c r="B390" t="s">
        <v>980</v>
      </c>
      <c r="C390" t="s">
        <v>981</v>
      </c>
      <c r="D390" t="s">
        <v>989</v>
      </c>
      <c r="E390" t="b">
        <v>1</v>
      </c>
      <c r="F390" t="s">
        <v>982</v>
      </c>
      <c r="G390" t="s">
        <v>996</v>
      </c>
      <c r="H390" s="58" t="s">
        <v>375</v>
      </c>
    </row>
    <row r="391" spans="1:8">
      <c r="A391" t="s">
        <v>822</v>
      </c>
      <c r="B391" t="s">
        <v>980</v>
      </c>
      <c r="C391" t="s">
        <v>981</v>
      </c>
      <c r="D391" t="s">
        <v>989</v>
      </c>
      <c r="E391" t="b">
        <v>1</v>
      </c>
      <c r="F391" t="s">
        <v>982</v>
      </c>
      <c r="G391" t="s">
        <v>996</v>
      </c>
      <c r="H391" s="58" t="s">
        <v>375</v>
      </c>
    </row>
    <row r="392" spans="1:8">
      <c r="A392" t="s">
        <v>823</v>
      </c>
      <c r="B392" t="s">
        <v>980</v>
      </c>
      <c r="C392" t="s">
        <v>981</v>
      </c>
      <c r="D392" t="s">
        <v>989</v>
      </c>
      <c r="E392" t="b">
        <v>1</v>
      </c>
      <c r="F392" t="s">
        <v>982</v>
      </c>
      <c r="G392" t="s">
        <v>996</v>
      </c>
      <c r="H392" s="58" t="s">
        <v>375</v>
      </c>
    </row>
    <row r="393" spans="1:8">
      <c r="A393" t="s">
        <v>824</v>
      </c>
      <c r="B393" t="s">
        <v>980</v>
      </c>
      <c r="C393" t="s">
        <v>981</v>
      </c>
      <c r="D393" t="s">
        <v>989</v>
      </c>
      <c r="E393" t="b">
        <v>1</v>
      </c>
      <c r="F393" t="s">
        <v>982</v>
      </c>
      <c r="G393" t="s">
        <v>996</v>
      </c>
      <c r="H393" s="58" t="s">
        <v>375</v>
      </c>
    </row>
    <row r="394" spans="1:8">
      <c r="A394" t="s">
        <v>430</v>
      </c>
      <c r="B394" t="s">
        <v>980</v>
      </c>
      <c r="C394" t="s">
        <v>981</v>
      </c>
      <c r="D394" t="s">
        <v>989</v>
      </c>
      <c r="E394" t="b">
        <v>1</v>
      </c>
      <c r="F394" t="s">
        <v>988</v>
      </c>
      <c r="G394" t="s">
        <v>996</v>
      </c>
      <c r="H394" s="58" t="s">
        <v>375</v>
      </c>
    </row>
    <row r="395" spans="1:8">
      <c r="A395" t="s">
        <v>825</v>
      </c>
      <c r="B395" t="s">
        <v>983</v>
      </c>
      <c r="C395" t="s">
        <v>981</v>
      </c>
      <c r="D395" t="s">
        <v>984</v>
      </c>
      <c r="E395" t="b">
        <v>1</v>
      </c>
      <c r="G395" t="s">
        <v>996</v>
      </c>
      <c r="H395" s="58" t="s">
        <v>375</v>
      </c>
    </row>
    <row r="396" spans="1:8">
      <c r="A396" t="s">
        <v>465</v>
      </c>
      <c r="B396" t="s">
        <v>980</v>
      </c>
      <c r="C396" t="s">
        <v>981</v>
      </c>
      <c r="D396" t="s">
        <v>989</v>
      </c>
      <c r="E396" t="b">
        <v>1</v>
      </c>
      <c r="G396" t="s">
        <v>996</v>
      </c>
      <c r="H396" s="58" t="s">
        <v>375</v>
      </c>
    </row>
    <row r="397" spans="1:8">
      <c r="A397" t="s">
        <v>467</v>
      </c>
      <c r="B397" t="s">
        <v>980</v>
      </c>
      <c r="C397" t="s">
        <v>981</v>
      </c>
      <c r="D397" t="s">
        <v>989</v>
      </c>
      <c r="E397" t="b">
        <v>1</v>
      </c>
      <c r="G397" t="s">
        <v>996</v>
      </c>
      <c r="H397" s="58" t="s">
        <v>375</v>
      </c>
    </row>
    <row r="398" spans="1:8">
      <c r="A398" t="s">
        <v>826</v>
      </c>
      <c r="B398" t="s">
        <v>980</v>
      </c>
      <c r="C398" t="s">
        <v>981</v>
      </c>
      <c r="D398" t="s">
        <v>989</v>
      </c>
      <c r="E398" t="b">
        <v>1</v>
      </c>
      <c r="G398" t="s">
        <v>996</v>
      </c>
      <c r="H398" s="58" t="s">
        <v>375</v>
      </c>
    </row>
    <row r="399" spans="1:8">
      <c r="A399" t="s">
        <v>537</v>
      </c>
      <c r="B399" t="s">
        <v>983</v>
      </c>
      <c r="C399" t="s">
        <v>981</v>
      </c>
      <c r="D399" t="s">
        <v>989</v>
      </c>
      <c r="E399" t="b">
        <v>1</v>
      </c>
      <c r="G399" t="s">
        <v>996</v>
      </c>
      <c r="H399" s="58" t="s">
        <v>375</v>
      </c>
    </row>
    <row r="400" spans="1:8">
      <c r="A400" t="s">
        <v>827</v>
      </c>
      <c r="B400" t="s">
        <v>983</v>
      </c>
      <c r="C400" t="s">
        <v>981</v>
      </c>
      <c r="D400" t="s">
        <v>984</v>
      </c>
      <c r="E400" t="b">
        <v>1</v>
      </c>
      <c r="G400" t="s">
        <v>996</v>
      </c>
      <c r="H400" s="58" t="s">
        <v>375</v>
      </c>
    </row>
    <row r="401" spans="1:8">
      <c r="A401" t="s">
        <v>828</v>
      </c>
      <c r="B401" t="s">
        <v>987</v>
      </c>
      <c r="C401" t="s">
        <v>981</v>
      </c>
      <c r="D401" t="s">
        <v>989</v>
      </c>
      <c r="E401" t="b">
        <v>1</v>
      </c>
      <c r="G401" t="s">
        <v>996</v>
      </c>
      <c r="H401" s="58" t="s">
        <v>375</v>
      </c>
    </row>
    <row r="402" spans="1:8">
      <c r="A402" t="s">
        <v>829</v>
      </c>
      <c r="B402" t="s">
        <v>983</v>
      </c>
      <c r="C402" t="s">
        <v>981</v>
      </c>
      <c r="D402" t="s">
        <v>989</v>
      </c>
      <c r="E402" t="b">
        <v>1</v>
      </c>
      <c r="G402" t="s">
        <v>996</v>
      </c>
      <c r="H402" s="58" t="s">
        <v>375</v>
      </c>
    </row>
    <row r="403" spans="1:8">
      <c r="A403" t="s">
        <v>830</v>
      </c>
      <c r="B403" t="s">
        <v>980</v>
      </c>
      <c r="C403" t="s">
        <v>981</v>
      </c>
      <c r="E403" t="b">
        <v>1</v>
      </c>
      <c r="G403" t="s">
        <v>996</v>
      </c>
      <c r="H403" s="58" t="s">
        <v>375</v>
      </c>
    </row>
    <row r="404" spans="1:8">
      <c r="A404" t="s">
        <v>419</v>
      </c>
      <c r="B404" t="s">
        <v>980</v>
      </c>
      <c r="C404" t="s">
        <v>981</v>
      </c>
      <c r="D404" t="s">
        <v>989</v>
      </c>
      <c r="E404" t="b">
        <v>1</v>
      </c>
      <c r="G404" t="s">
        <v>996</v>
      </c>
      <c r="H404" s="58" t="s">
        <v>375</v>
      </c>
    </row>
    <row r="405" spans="1:8">
      <c r="A405" t="s">
        <v>831</v>
      </c>
      <c r="B405" t="s">
        <v>983</v>
      </c>
      <c r="C405" t="s">
        <v>981</v>
      </c>
      <c r="D405" t="s">
        <v>984</v>
      </c>
      <c r="E405" t="b">
        <v>1</v>
      </c>
      <c r="G405" t="s">
        <v>996</v>
      </c>
      <c r="H405" s="58" t="s">
        <v>375</v>
      </c>
    </row>
    <row r="406" spans="1:8">
      <c r="A406" t="s">
        <v>832</v>
      </c>
      <c r="B406" t="s">
        <v>980</v>
      </c>
      <c r="C406" t="s">
        <v>981</v>
      </c>
      <c r="D406" t="s">
        <v>989</v>
      </c>
      <c r="E406" t="b">
        <v>1</v>
      </c>
      <c r="G406" t="s">
        <v>996</v>
      </c>
      <c r="H406" s="58" t="s">
        <v>375</v>
      </c>
    </row>
    <row r="407" spans="1:8">
      <c r="A407" t="s">
        <v>833</v>
      </c>
      <c r="B407" t="s">
        <v>980</v>
      </c>
      <c r="C407" t="s">
        <v>981</v>
      </c>
      <c r="D407" t="s">
        <v>989</v>
      </c>
      <c r="E407" t="b">
        <v>1</v>
      </c>
      <c r="G407" t="s">
        <v>996</v>
      </c>
      <c r="H407" s="58" t="s">
        <v>375</v>
      </c>
    </row>
    <row r="408" spans="1:8">
      <c r="A408" t="s">
        <v>834</v>
      </c>
      <c r="B408" t="s">
        <v>980</v>
      </c>
      <c r="C408" t="s">
        <v>981</v>
      </c>
      <c r="E408" t="b">
        <v>1</v>
      </c>
      <c r="G408" t="s">
        <v>996</v>
      </c>
      <c r="H408" s="58" t="s">
        <v>375</v>
      </c>
    </row>
    <row r="409" spans="1:8">
      <c r="A409" t="s">
        <v>835</v>
      </c>
      <c r="B409" t="s">
        <v>980</v>
      </c>
      <c r="C409" t="s">
        <v>981</v>
      </c>
      <c r="E409" t="b">
        <v>1</v>
      </c>
      <c r="G409" t="s">
        <v>996</v>
      </c>
      <c r="H409" s="58" t="s">
        <v>375</v>
      </c>
    </row>
    <row r="410" spans="1:8">
      <c r="A410" t="s">
        <v>836</v>
      </c>
      <c r="B410" t="s">
        <v>980</v>
      </c>
      <c r="C410" t="s">
        <v>981</v>
      </c>
      <c r="E410" t="b">
        <v>1</v>
      </c>
      <c r="G410" t="s">
        <v>996</v>
      </c>
      <c r="H410" s="58" t="s">
        <v>375</v>
      </c>
    </row>
    <row r="411" spans="1:8">
      <c r="A411" t="s">
        <v>837</v>
      </c>
      <c r="B411" t="s">
        <v>980</v>
      </c>
      <c r="C411" t="s">
        <v>981</v>
      </c>
      <c r="E411" t="b">
        <v>1</v>
      </c>
      <c r="G411" t="s">
        <v>996</v>
      </c>
      <c r="H411" s="58" t="s">
        <v>375</v>
      </c>
    </row>
    <row r="412" spans="1:8">
      <c r="A412" t="s">
        <v>838</v>
      </c>
      <c r="B412" t="s">
        <v>980</v>
      </c>
      <c r="C412" t="s">
        <v>981</v>
      </c>
      <c r="D412" t="s">
        <v>989</v>
      </c>
      <c r="E412" t="b">
        <v>1</v>
      </c>
      <c r="G412" t="s">
        <v>996</v>
      </c>
      <c r="H412" s="58" t="s">
        <v>375</v>
      </c>
    </row>
    <row r="413" spans="1:8">
      <c r="A413" t="s">
        <v>839</v>
      </c>
      <c r="B413" t="s">
        <v>980</v>
      </c>
      <c r="C413" t="s">
        <v>981</v>
      </c>
      <c r="D413" t="s">
        <v>989</v>
      </c>
      <c r="E413" t="b">
        <v>1</v>
      </c>
      <c r="G413" t="s">
        <v>996</v>
      </c>
      <c r="H413" s="58" t="s">
        <v>375</v>
      </c>
    </row>
    <row r="414" spans="1:8">
      <c r="A414" t="s">
        <v>840</v>
      </c>
      <c r="B414" t="s">
        <v>980</v>
      </c>
      <c r="C414" t="s">
        <v>981</v>
      </c>
      <c r="D414" t="s">
        <v>989</v>
      </c>
      <c r="E414" t="b">
        <v>1</v>
      </c>
      <c r="G414" t="s">
        <v>996</v>
      </c>
      <c r="H414" s="58" t="s">
        <v>375</v>
      </c>
    </row>
    <row r="415" spans="1:8">
      <c r="A415" t="s">
        <v>841</v>
      </c>
      <c r="B415" t="s">
        <v>980</v>
      </c>
      <c r="C415" t="s">
        <v>981</v>
      </c>
      <c r="D415" t="s">
        <v>989</v>
      </c>
      <c r="E415" t="b">
        <v>1</v>
      </c>
      <c r="G415" t="s">
        <v>996</v>
      </c>
      <c r="H415" s="58" t="s">
        <v>375</v>
      </c>
    </row>
    <row r="416" spans="1:8">
      <c r="A416" t="s">
        <v>842</v>
      </c>
      <c r="B416" t="s">
        <v>980</v>
      </c>
      <c r="C416" t="s">
        <v>981</v>
      </c>
      <c r="E416" t="b">
        <v>1</v>
      </c>
      <c r="G416" t="s">
        <v>996</v>
      </c>
      <c r="H416" s="58" t="s">
        <v>375</v>
      </c>
    </row>
    <row r="417" spans="1:8">
      <c r="A417" t="s">
        <v>843</v>
      </c>
      <c r="B417" t="s">
        <v>980</v>
      </c>
      <c r="C417" t="s">
        <v>981</v>
      </c>
      <c r="D417" t="s">
        <v>989</v>
      </c>
      <c r="E417" t="b">
        <v>1</v>
      </c>
      <c r="G417" t="s">
        <v>996</v>
      </c>
      <c r="H417" s="58" t="s">
        <v>375</v>
      </c>
    </row>
    <row r="418" spans="1:8">
      <c r="A418" t="s">
        <v>844</v>
      </c>
      <c r="B418" t="s">
        <v>980</v>
      </c>
      <c r="C418" t="s">
        <v>981</v>
      </c>
      <c r="D418" t="s">
        <v>989</v>
      </c>
      <c r="E418" t="b">
        <v>1</v>
      </c>
      <c r="G418" t="s">
        <v>996</v>
      </c>
      <c r="H418" s="58" t="s">
        <v>375</v>
      </c>
    </row>
    <row r="419" spans="1:8">
      <c r="A419" t="s">
        <v>845</v>
      </c>
      <c r="B419" t="s">
        <v>991</v>
      </c>
      <c r="C419" t="s">
        <v>981</v>
      </c>
      <c r="D419" t="s">
        <v>989</v>
      </c>
      <c r="E419" t="b">
        <v>1</v>
      </c>
      <c r="G419" t="s">
        <v>996</v>
      </c>
      <c r="H419" s="58" t="s">
        <v>375</v>
      </c>
    </row>
    <row r="420" spans="1:8">
      <c r="A420" t="s">
        <v>846</v>
      </c>
      <c r="B420" t="s">
        <v>980</v>
      </c>
      <c r="C420" t="s">
        <v>981</v>
      </c>
      <c r="D420" t="s">
        <v>989</v>
      </c>
      <c r="E420" t="b">
        <v>1</v>
      </c>
      <c r="G420" t="s">
        <v>996</v>
      </c>
      <c r="H420" s="58" t="s">
        <v>375</v>
      </c>
    </row>
    <row r="421" spans="1:8">
      <c r="A421" t="s">
        <v>847</v>
      </c>
      <c r="B421" t="s">
        <v>980</v>
      </c>
      <c r="C421" t="s">
        <v>981</v>
      </c>
      <c r="D421" t="s">
        <v>989</v>
      </c>
      <c r="E421" t="b">
        <v>1</v>
      </c>
      <c r="G421" t="s">
        <v>997</v>
      </c>
      <c r="H421" t="s">
        <v>376</v>
      </c>
    </row>
    <row r="422" spans="1:8">
      <c r="A422" t="s">
        <v>848</v>
      </c>
      <c r="B422" t="s">
        <v>980</v>
      </c>
      <c r="C422" t="s">
        <v>981</v>
      </c>
      <c r="D422" t="s">
        <v>989</v>
      </c>
      <c r="E422" t="b">
        <v>1</v>
      </c>
      <c r="G422" t="s">
        <v>997</v>
      </c>
      <c r="H422" t="s">
        <v>376</v>
      </c>
    </row>
    <row r="423" spans="1:8">
      <c r="A423" t="s">
        <v>529</v>
      </c>
      <c r="B423" t="s">
        <v>983</v>
      </c>
      <c r="C423" t="s">
        <v>981</v>
      </c>
      <c r="D423" t="s">
        <v>989</v>
      </c>
      <c r="E423" t="b">
        <v>1</v>
      </c>
      <c r="G423" t="s">
        <v>996</v>
      </c>
      <c r="H423" s="58" t="s">
        <v>375</v>
      </c>
    </row>
    <row r="424" spans="1:8">
      <c r="A424" t="s">
        <v>849</v>
      </c>
      <c r="B424" t="s">
        <v>983</v>
      </c>
      <c r="C424" t="s">
        <v>981</v>
      </c>
      <c r="D424" t="s">
        <v>984</v>
      </c>
      <c r="E424" t="b">
        <v>1</v>
      </c>
      <c r="G424" t="s">
        <v>996</v>
      </c>
      <c r="H424" s="58" t="s">
        <v>375</v>
      </c>
    </row>
    <row r="425" spans="1:8">
      <c r="A425" t="s">
        <v>850</v>
      </c>
      <c r="B425" t="s">
        <v>983</v>
      </c>
      <c r="C425" t="s">
        <v>981</v>
      </c>
      <c r="D425" t="s">
        <v>984</v>
      </c>
      <c r="E425" t="b">
        <v>1</v>
      </c>
      <c r="G425" t="s">
        <v>996</v>
      </c>
      <c r="H425" s="58" t="s">
        <v>375</v>
      </c>
    </row>
    <row r="426" spans="1:8">
      <c r="A426" t="s">
        <v>851</v>
      </c>
      <c r="B426" t="s">
        <v>980</v>
      </c>
      <c r="C426" t="s">
        <v>981</v>
      </c>
      <c r="D426" t="s">
        <v>989</v>
      </c>
      <c r="E426" t="b">
        <v>1</v>
      </c>
      <c r="G426" t="s">
        <v>996</v>
      </c>
      <c r="H426" s="58" t="s">
        <v>375</v>
      </c>
    </row>
    <row r="427" spans="1:8">
      <c r="A427" t="s">
        <v>852</v>
      </c>
      <c r="B427" t="s">
        <v>980</v>
      </c>
      <c r="C427" t="s">
        <v>981</v>
      </c>
      <c r="D427" t="s">
        <v>989</v>
      </c>
      <c r="E427" t="b">
        <v>1</v>
      </c>
      <c r="G427" t="s">
        <v>996</v>
      </c>
      <c r="H427" s="58" t="s">
        <v>375</v>
      </c>
    </row>
    <row r="428" spans="1:8">
      <c r="A428" t="s">
        <v>853</v>
      </c>
      <c r="B428" t="s">
        <v>980</v>
      </c>
      <c r="C428" t="s">
        <v>981</v>
      </c>
      <c r="D428" t="s">
        <v>989</v>
      </c>
      <c r="E428" t="b">
        <v>1</v>
      </c>
      <c r="G428" t="s">
        <v>996</v>
      </c>
      <c r="H428" s="58" t="s">
        <v>375</v>
      </c>
    </row>
    <row r="429" spans="1:8">
      <c r="A429" t="s">
        <v>854</v>
      </c>
      <c r="B429" t="s">
        <v>980</v>
      </c>
      <c r="C429" t="s">
        <v>981</v>
      </c>
      <c r="D429" t="s">
        <v>989</v>
      </c>
      <c r="E429" t="b">
        <v>1</v>
      </c>
      <c r="G429" t="s">
        <v>996</v>
      </c>
      <c r="H429" s="58" t="s">
        <v>375</v>
      </c>
    </row>
    <row r="430" spans="1:8">
      <c r="A430" t="s">
        <v>855</v>
      </c>
      <c r="B430" t="s">
        <v>980</v>
      </c>
      <c r="C430" t="s">
        <v>981</v>
      </c>
      <c r="D430" t="s">
        <v>989</v>
      </c>
      <c r="E430" t="b">
        <v>1</v>
      </c>
      <c r="G430" t="s">
        <v>996</v>
      </c>
      <c r="H430" s="58" t="s">
        <v>375</v>
      </c>
    </row>
    <row r="431" spans="1:8">
      <c r="A431" t="s">
        <v>856</v>
      </c>
      <c r="B431" t="s">
        <v>980</v>
      </c>
      <c r="C431" t="s">
        <v>981</v>
      </c>
      <c r="D431" t="s">
        <v>989</v>
      </c>
      <c r="E431" t="b">
        <v>1</v>
      </c>
      <c r="G431" t="s">
        <v>996</v>
      </c>
      <c r="H431" s="58" t="s">
        <v>375</v>
      </c>
    </row>
    <row r="432" spans="1:8">
      <c r="A432" t="s">
        <v>857</v>
      </c>
      <c r="B432" t="s">
        <v>980</v>
      </c>
      <c r="C432" t="s">
        <v>981</v>
      </c>
      <c r="D432" t="s">
        <v>989</v>
      </c>
      <c r="E432" t="b">
        <v>1</v>
      </c>
      <c r="G432" t="s">
        <v>996</v>
      </c>
      <c r="H432" s="58" t="s">
        <v>375</v>
      </c>
    </row>
    <row r="433" spans="1:8">
      <c r="A433" t="s">
        <v>858</v>
      </c>
      <c r="B433" t="s">
        <v>980</v>
      </c>
      <c r="C433" t="s">
        <v>981</v>
      </c>
      <c r="D433" t="s">
        <v>989</v>
      </c>
      <c r="E433" t="b">
        <v>1</v>
      </c>
      <c r="G433" t="s">
        <v>996</v>
      </c>
      <c r="H433" s="58" t="s">
        <v>375</v>
      </c>
    </row>
    <row r="434" spans="1:8">
      <c r="A434" t="s">
        <v>859</v>
      </c>
      <c r="B434" t="s">
        <v>980</v>
      </c>
      <c r="C434" t="s">
        <v>981</v>
      </c>
      <c r="D434" t="s">
        <v>989</v>
      </c>
      <c r="E434" t="b">
        <v>1</v>
      </c>
      <c r="G434" t="s">
        <v>996</v>
      </c>
      <c r="H434" s="58" t="s">
        <v>375</v>
      </c>
    </row>
    <row r="435" spans="1:8">
      <c r="A435" t="s">
        <v>860</v>
      </c>
      <c r="B435" t="s">
        <v>980</v>
      </c>
      <c r="C435" t="s">
        <v>981</v>
      </c>
      <c r="D435" t="s">
        <v>989</v>
      </c>
      <c r="E435" t="b">
        <v>1</v>
      </c>
      <c r="F435" t="s">
        <v>988</v>
      </c>
      <c r="G435" t="s">
        <v>996</v>
      </c>
      <c r="H435" s="58" t="s">
        <v>375</v>
      </c>
    </row>
    <row r="436" spans="1:8">
      <c r="A436" t="s">
        <v>861</v>
      </c>
      <c r="B436" t="s">
        <v>980</v>
      </c>
      <c r="C436" t="s">
        <v>981</v>
      </c>
      <c r="D436" t="s">
        <v>989</v>
      </c>
      <c r="E436" t="b">
        <v>1</v>
      </c>
      <c r="G436" t="s">
        <v>996</v>
      </c>
      <c r="H436" s="58" t="s">
        <v>375</v>
      </c>
    </row>
    <row r="437" spans="1:8">
      <c r="A437" t="s">
        <v>862</v>
      </c>
      <c r="B437" t="s">
        <v>980</v>
      </c>
      <c r="C437" t="s">
        <v>981</v>
      </c>
      <c r="D437" t="s">
        <v>989</v>
      </c>
      <c r="E437" t="b">
        <v>1</v>
      </c>
      <c r="G437" t="s">
        <v>996</v>
      </c>
      <c r="H437" s="58" t="s">
        <v>375</v>
      </c>
    </row>
    <row r="438" spans="1:8">
      <c r="A438" t="s">
        <v>863</v>
      </c>
      <c r="B438" t="s">
        <v>980</v>
      </c>
      <c r="C438" t="s">
        <v>981</v>
      </c>
      <c r="D438" t="s">
        <v>989</v>
      </c>
      <c r="E438" t="b">
        <v>1</v>
      </c>
      <c r="F438" t="s">
        <v>988</v>
      </c>
      <c r="G438" t="s">
        <v>996</v>
      </c>
      <c r="H438" s="58" t="s">
        <v>375</v>
      </c>
    </row>
    <row r="439" spans="1:8">
      <c r="A439" t="s">
        <v>864</v>
      </c>
      <c r="B439" t="s">
        <v>980</v>
      </c>
      <c r="C439" t="s">
        <v>981</v>
      </c>
      <c r="D439" t="s">
        <v>989</v>
      </c>
      <c r="E439" t="b">
        <v>1</v>
      </c>
      <c r="G439" t="s">
        <v>996</v>
      </c>
      <c r="H439" s="58" t="s">
        <v>375</v>
      </c>
    </row>
    <row r="440" spans="1:8">
      <c r="A440" t="s">
        <v>865</v>
      </c>
      <c r="B440" t="s">
        <v>980</v>
      </c>
      <c r="C440" t="s">
        <v>981</v>
      </c>
      <c r="D440" t="s">
        <v>989</v>
      </c>
      <c r="E440" t="b">
        <v>1</v>
      </c>
      <c r="G440" t="s">
        <v>996</v>
      </c>
      <c r="H440" s="58" t="s">
        <v>375</v>
      </c>
    </row>
    <row r="441" spans="1:8">
      <c r="A441" t="s">
        <v>866</v>
      </c>
      <c r="B441" t="s">
        <v>980</v>
      </c>
      <c r="C441" t="s">
        <v>981</v>
      </c>
      <c r="D441" t="s">
        <v>989</v>
      </c>
      <c r="E441" t="b">
        <v>1</v>
      </c>
      <c r="G441" t="s">
        <v>996</v>
      </c>
      <c r="H441" s="58" t="s">
        <v>375</v>
      </c>
    </row>
    <row r="442" spans="1:8">
      <c r="A442" t="s">
        <v>867</v>
      </c>
      <c r="B442" t="s">
        <v>980</v>
      </c>
      <c r="C442" t="s">
        <v>981</v>
      </c>
      <c r="D442" t="s">
        <v>989</v>
      </c>
      <c r="E442" t="b">
        <v>1</v>
      </c>
      <c r="F442" t="s">
        <v>988</v>
      </c>
      <c r="G442" t="s">
        <v>996</v>
      </c>
      <c r="H442" s="58" t="s">
        <v>375</v>
      </c>
    </row>
    <row r="443" spans="1:8">
      <c r="A443" t="s">
        <v>868</v>
      </c>
      <c r="B443" t="s">
        <v>980</v>
      </c>
      <c r="C443" t="s">
        <v>981</v>
      </c>
      <c r="D443" t="s">
        <v>989</v>
      </c>
      <c r="E443" t="b">
        <v>1</v>
      </c>
      <c r="F443" t="s">
        <v>982</v>
      </c>
      <c r="G443" t="s">
        <v>996</v>
      </c>
      <c r="H443" s="58" t="s">
        <v>375</v>
      </c>
    </row>
    <row r="444" spans="1:8">
      <c r="A444" t="s">
        <v>869</v>
      </c>
      <c r="B444" t="s">
        <v>980</v>
      </c>
      <c r="C444" t="s">
        <v>981</v>
      </c>
      <c r="D444" t="s">
        <v>989</v>
      </c>
      <c r="E444" t="b">
        <v>1</v>
      </c>
      <c r="G444" t="s">
        <v>996</v>
      </c>
      <c r="H444" s="58" t="s">
        <v>375</v>
      </c>
    </row>
    <row r="445" spans="1:8">
      <c r="A445" t="s">
        <v>870</v>
      </c>
      <c r="B445" t="s">
        <v>980</v>
      </c>
      <c r="C445" t="s">
        <v>981</v>
      </c>
      <c r="D445" t="s">
        <v>989</v>
      </c>
      <c r="E445" t="b">
        <v>1</v>
      </c>
      <c r="G445" t="s">
        <v>996</v>
      </c>
      <c r="H445" s="58" t="s">
        <v>375</v>
      </c>
    </row>
    <row r="446" spans="1:8">
      <c r="A446" t="s">
        <v>871</v>
      </c>
      <c r="B446" t="s">
        <v>980</v>
      </c>
      <c r="C446" t="s">
        <v>981</v>
      </c>
      <c r="D446" t="s">
        <v>989</v>
      </c>
      <c r="E446" t="b">
        <v>1</v>
      </c>
      <c r="F446" t="s">
        <v>988</v>
      </c>
      <c r="G446" t="s">
        <v>996</v>
      </c>
      <c r="H446" s="58" t="s">
        <v>375</v>
      </c>
    </row>
    <row r="447" spans="1:8">
      <c r="A447" t="s">
        <v>872</v>
      </c>
      <c r="B447" t="s">
        <v>980</v>
      </c>
      <c r="C447" t="s">
        <v>981</v>
      </c>
      <c r="D447" t="s">
        <v>989</v>
      </c>
      <c r="E447" t="b">
        <v>1</v>
      </c>
      <c r="G447" t="s">
        <v>996</v>
      </c>
      <c r="H447" s="58" t="s">
        <v>375</v>
      </c>
    </row>
    <row r="448" spans="1:8">
      <c r="A448" t="s">
        <v>873</v>
      </c>
      <c r="B448" t="s">
        <v>980</v>
      </c>
      <c r="C448" t="s">
        <v>981</v>
      </c>
      <c r="D448" t="s">
        <v>989</v>
      </c>
      <c r="E448" t="b">
        <v>1</v>
      </c>
      <c r="G448" t="s">
        <v>996</v>
      </c>
      <c r="H448" s="58" t="s">
        <v>375</v>
      </c>
    </row>
    <row r="449" spans="1:8">
      <c r="A449" t="s">
        <v>874</v>
      </c>
      <c r="B449" t="s">
        <v>980</v>
      </c>
      <c r="C449" t="s">
        <v>981</v>
      </c>
      <c r="D449" t="s">
        <v>989</v>
      </c>
      <c r="E449" t="b">
        <v>1</v>
      </c>
      <c r="F449" t="s">
        <v>988</v>
      </c>
      <c r="G449" t="s">
        <v>996</v>
      </c>
      <c r="H449" s="58" t="s">
        <v>375</v>
      </c>
    </row>
    <row r="450" spans="1:8">
      <c r="A450" t="s">
        <v>875</v>
      </c>
      <c r="B450" t="s">
        <v>980</v>
      </c>
      <c r="C450" t="s">
        <v>981</v>
      </c>
      <c r="D450" t="s">
        <v>989</v>
      </c>
      <c r="E450" t="b">
        <v>1</v>
      </c>
      <c r="G450" t="s">
        <v>996</v>
      </c>
      <c r="H450" s="58" t="s">
        <v>375</v>
      </c>
    </row>
    <row r="451" spans="1:8">
      <c r="A451" t="s">
        <v>876</v>
      </c>
      <c r="B451" t="s">
        <v>980</v>
      </c>
      <c r="C451" t="s">
        <v>981</v>
      </c>
      <c r="D451" t="s">
        <v>989</v>
      </c>
      <c r="E451" t="b">
        <v>1</v>
      </c>
      <c r="G451" t="s">
        <v>996</v>
      </c>
      <c r="H451" s="58" t="s">
        <v>375</v>
      </c>
    </row>
    <row r="452" spans="1:8">
      <c r="A452" t="s">
        <v>877</v>
      </c>
      <c r="B452" t="s">
        <v>980</v>
      </c>
      <c r="C452" t="s">
        <v>981</v>
      </c>
      <c r="D452" t="s">
        <v>989</v>
      </c>
      <c r="E452" t="b">
        <v>1</v>
      </c>
      <c r="G452" t="s">
        <v>996</v>
      </c>
      <c r="H452" s="58" t="s">
        <v>375</v>
      </c>
    </row>
    <row r="453" spans="1:8">
      <c r="A453" t="s">
        <v>878</v>
      </c>
      <c r="B453" t="s">
        <v>980</v>
      </c>
      <c r="C453" t="s">
        <v>981</v>
      </c>
      <c r="D453" t="s">
        <v>989</v>
      </c>
      <c r="E453" t="b">
        <v>1</v>
      </c>
      <c r="F453" t="s">
        <v>988</v>
      </c>
      <c r="G453" t="s">
        <v>996</v>
      </c>
      <c r="H453" s="58" t="s">
        <v>375</v>
      </c>
    </row>
    <row r="454" spans="1:8">
      <c r="A454" t="s">
        <v>879</v>
      </c>
      <c r="B454" t="s">
        <v>980</v>
      </c>
      <c r="C454" t="s">
        <v>981</v>
      </c>
      <c r="D454" t="s">
        <v>989</v>
      </c>
      <c r="E454" t="b">
        <v>1</v>
      </c>
      <c r="F454" t="s">
        <v>982</v>
      </c>
      <c r="G454" t="s">
        <v>996</v>
      </c>
      <c r="H454" s="58" t="s">
        <v>375</v>
      </c>
    </row>
    <row r="455" spans="1:8">
      <c r="A455" t="s">
        <v>880</v>
      </c>
      <c r="B455" t="s">
        <v>980</v>
      </c>
      <c r="C455" t="s">
        <v>981</v>
      </c>
      <c r="D455" t="s">
        <v>989</v>
      </c>
      <c r="E455" t="b">
        <v>1</v>
      </c>
      <c r="G455" t="s">
        <v>996</v>
      </c>
      <c r="H455" s="58" t="s">
        <v>375</v>
      </c>
    </row>
    <row r="456" spans="1:8">
      <c r="A456" t="s">
        <v>881</v>
      </c>
      <c r="B456" t="s">
        <v>980</v>
      </c>
      <c r="C456" t="s">
        <v>981</v>
      </c>
      <c r="D456" t="s">
        <v>989</v>
      </c>
      <c r="E456" t="b">
        <v>1</v>
      </c>
      <c r="F456" t="s">
        <v>988</v>
      </c>
      <c r="G456" t="s">
        <v>996</v>
      </c>
      <c r="H456" s="58" t="s">
        <v>375</v>
      </c>
    </row>
    <row r="457" spans="1:8">
      <c r="A457" t="s">
        <v>882</v>
      </c>
      <c r="B457" t="s">
        <v>980</v>
      </c>
      <c r="C457" t="s">
        <v>981</v>
      </c>
      <c r="D457" t="s">
        <v>989</v>
      </c>
      <c r="E457" t="b">
        <v>1</v>
      </c>
      <c r="G457" t="s">
        <v>996</v>
      </c>
      <c r="H457" s="58" t="s">
        <v>375</v>
      </c>
    </row>
    <row r="458" spans="1:8">
      <c r="A458" t="s">
        <v>883</v>
      </c>
      <c r="B458" t="s">
        <v>980</v>
      </c>
      <c r="C458" t="s">
        <v>981</v>
      </c>
      <c r="D458" t="s">
        <v>989</v>
      </c>
      <c r="E458" t="b">
        <v>1</v>
      </c>
      <c r="F458" t="s">
        <v>988</v>
      </c>
      <c r="G458" t="s">
        <v>996</v>
      </c>
      <c r="H458" s="58" t="s">
        <v>375</v>
      </c>
    </row>
    <row r="459" spans="1:8">
      <c r="A459" t="s">
        <v>884</v>
      </c>
      <c r="B459" t="s">
        <v>980</v>
      </c>
      <c r="C459" t="s">
        <v>981</v>
      </c>
      <c r="D459" t="s">
        <v>989</v>
      </c>
      <c r="E459" t="b">
        <v>1</v>
      </c>
      <c r="F459" t="s">
        <v>988</v>
      </c>
      <c r="G459" t="s">
        <v>996</v>
      </c>
      <c r="H459" s="58" t="s">
        <v>375</v>
      </c>
    </row>
    <row r="460" spans="1:8">
      <c r="A460" t="s">
        <v>885</v>
      </c>
      <c r="B460" t="s">
        <v>980</v>
      </c>
      <c r="C460" t="s">
        <v>981</v>
      </c>
      <c r="D460" t="s">
        <v>989</v>
      </c>
      <c r="E460" t="b">
        <v>1</v>
      </c>
      <c r="F460" t="s">
        <v>988</v>
      </c>
      <c r="G460" t="s">
        <v>996</v>
      </c>
      <c r="H460" s="58" t="s">
        <v>375</v>
      </c>
    </row>
    <row r="461" spans="1:8">
      <c r="A461" t="s">
        <v>886</v>
      </c>
      <c r="B461" t="s">
        <v>980</v>
      </c>
      <c r="C461" t="s">
        <v>981</v>
      </c>
      <c r="D461" t="s">
        <v>989</v>
      </c>
      <c r="E461" t="b">
        <v>1</v>
      </c>
      <c r="F461" t="s">
        <v>982</v>
      </c>
      <c r="G461" t="s">
        <v>996</v>
      </c>
      <c r="H461" s="58" t="s">
        <v>375</v>
      </c>
    </row>
    <row r="462" spans="1:8">
      <c r="A462" t="s">
        <v>520</v>
      </c>
      <c r="B462" t="s">
        <v>983</v>
      </c>
      <c r="C462" t="s">
        <v>981</v>
      </c>
      <c r="D462" t="s">
        <v>989</v>
      </c>
      <c r="E462" t="b">
        <v>1</v>
      </c>
      <c r="G462" t="s">
        <v>996</v>
      </c>
      <c r="H462" s="58" t="s">
        <v>375</v>
      </c>
    </row>
    <row r="463" spans="1:8">
      <c r="A463" t="s">
        <v>887</v>
      </c>
      <c r="B463" t="s">
        <v>980</v>
      </c>
      <c r="C463" t="s">
        <v>981</v>
      </c>
      <c r="D463" t="s">
        <v>989</v>
      </c>
      <c r="E463" t="b">
        <v>1</v>
      </c>
      <c r="F463" t="s">
        <v>982</v>
      </c>
      <c r="G463" t="s">
        <v>996</v>
      </c>
      <c r="H463" s="58" t="s">
        <v>375</v>
      </c>
    </row>
    <row r="464" spans="1:8">
      <c r="A464" t="s">
        <v>888</v>
      </c>
      <c r="B464" t="s">
        <v>983</v>
      </c>
      <c r="C464" t="s">
        <v>981</v>
      </c>
      <c r="D464" t="s">
        <v>984</v>
      </c>
      <c r="E464" t="b">
        <v>1</v>
      </c>
      <c r="G464" t="s">
        <v>996</v>
      </c>
      <c r="H464" s="58" t="s">
        <v>375</v>
      </c>
    </row>
    <row r="465" spans="1:8">
      <c r="A465" t="s">
        <v>889</v>
      </c>
      <c r="B465" t="s">
        <v>983</v>
      </c>
      <c r="C465" t="s">
        <v>981</v>
      </c>
      <c r="D465" t="s">
        <v>984</v>
      </c>
      <c r="E465" t="b">
        <v>1</v>
      </c>
      <c r="G465" t="s">
        <v>996</v>
      </c>
      <c r="H465" s="58" t="s">
        <v>375</v>
      </c>
    </row>
    <row r="466" spans="1:8">
      <c r="A466" t="s">
        <v>535</v>
      </c>
      <c r="B466" t="s">
        <v>983</v>
      </c>
      <c r="C466" t="s">
        <v>981</v>
      </c>
      <c r="D466" t="s">
        <v>989</v>
      </c>
      <c r="E466" t="b">
        <v>1</v>
      </c>
      <c r="G466" t="s">
        <v>996</v>
      </c>
      <c r="H466" s="58" t="s">
        <v>375</v>
      </c>
    </row>
    <row r="467" spans="1:8">
      <c r="A467" t="s">
        <v>539</v>
      </c>
      <c r="B467" t="s">
        <v>983</v>
      </c>
      <c r="C467" t="s">
        <v>981</v>
      </c>
      <c r="D467" t="s">
        <v>989</v>
      </c>
      <c r="E467" t="b">
        <v>1</v>
      </c>
      <c r="G467" t="s">
        <v>996</v>
      </c>
      <c r="H467" s="58" t="s">
        <v>375</v>
      </c>
    </row>
    <row r="468" spans="1:8">
      <c r="A468" t="s">
        <v>890</v>
      </c>
      <c r="B468" t="s">
        <v>983</v>
      </c>
      <c r="C468" t="s">
        <v>981</v>
      </c>
      <c r="D468" t="s">
        <v>984</v>
      </c>
      <c r="E468" t="b">
        <v>1</v>
      </c>
      <c r="G468" t="s">
        <v>996</v>
      </c>
      <c r="H468" s="58" t="s">
        <v>375</v>
      </c>
    </row>
    <row r="469" spans="1:8">
      <c r="A469" t="s">
        <v>891</v>
      </c>
      <c r="B469" t="s">
        <v>985</v>
      </c>
      <c r="C469" t="s">
        <v>981</v>
      </c>
      <c r="D469" t="s">
        <v>989</v>
      </c>
      <c r="E469" t="b">
        <v>1</v>
      </c>
      <c r="G469" t="s">
        <v>996</v>
      </c>
      <c r="H469" s="58" t="s">
        <v>375</v>
      </c>
    </row>
    <row r="470" spans="1:8">
      <c r="A470" t="s">
        <v>892</v>
      </c>
      <c r="B470" t="s">
        <v>980</v>
      </c>
      <c r="C470" t="s">
        <v>981</v>
      </c>
      <c r="D470" t="s">
        <v>989</v>
      </c>
      <c r="E470" t="b">
        <v>1</v>
      </c>
      <c r="F470" t="s">
        <v>982</v>
      </c>
      <c r="G470" t="s">
        <v>996</v>
      </c>
      <c r="H470" s="58" t="s">
        <v>375</v>
      </c>
    </row>
    <row r="471" spans="1:8">
      <c r="A471" t="s">
        <v>893</v>
      </c>
      <c r="B471" t="s">
        <v>980</v>
      </c>
      <c r="C471" t="s">
        <v>981</v>
      </c>
      <c r="D471" t="s">
        <v>989</v>
      </c>
      <c r="E471" t="b">
        <v>1</v>
      </c>
      <c r="F471" t="s">
        <v>982</v>
      </c>
      <c r="G471" t="s">
        <v>996</v>
      </c>
      <c r="H471" s="58" t="s">
        <v>375</v>
      </c>
    </row>
    <row r="472" spans="1:8">
      <c r="A472" t="s">
        <v>894</v>
      </c>
      <c r="B472" t="s">
        <v>980</v>
      </c>
      <c r="C472" t="s">
        <v>981</v>
      </c>
      <c r="D472" t="s">
        <v>989</v>
      </c>
      <c r="E472" t="b">
        <v>1</v>
      </c>
      <c r="F472" t="s">
        <v>982</v>
      </c>
      <c r="G472" t="s">
        <v>996</v>
      </c>
      <c r="H472" s="58" t="s">
        <v>375</v>
      </c>
    </row>
    <row r="473" spans="1:8">
      <c r="A473" t="s">
        <v>397</v>
      </c>
      <c r="B473" t="s">
        <v>980</v>
      </c>
      <c r="C473" t="s">
        <v>981</v>
      </c>
      <c r="D473" t="s">
        <v>989</v>
      </c>
      <c r="E473" t="b">
        <v>1</v>
      </c>
      <c r="F473" t="s">
        <v>982</v>
      </c>
      <c r="G473" t="s">
        <v>996</v>
      </c>
      <c r="H473" s="58" t="s">
        <v>375</v>
      </c>
    </row>
    <row r="474" spans="1:8">
      <c r="A474" t="s">
        <v>400</v>
      </c>
      <c r="B474" t="s">
        <v>980</v>
      </c>
      <c r="C474" t="s">
        <v>981</v>
      </c>
      <c r="D474" t="s">
        <v>989</v>
      </c>
      <c r="E474" t="b">
        <v>1</v>
      </c>
      <c r="F474" t="s">
        <v>982</v>
      </c>
      <c r="G474" t="s">
        <v>996</v>
      </c>
      <c r="H474" s="58" t="s">
        <v>375</v>
      </c>
    </row>
    <row r="475" spans="1:8">
      <c r="A475" t="s">
        <v>895</v>
      </c>
      <c r="B475" t="s">
        <v>983</v>
      </c>
      <c r="C475" t="s">
        <v>981</v>
      </c>
      <c r="D475" t="s">
        <v>984</v>
      </c>
      <c r="E475" t="b">
        <v>1</v>
      </c>
      <c r="G475" t="s">
        <v>996</v>
      </c>
      <c r="H475" s="58" t="s">
        <v>375</v>
      </c>
    </row>
    <row r="476" spans="1:8">
      <c r="A476" t="s">
        <v>425</v>
      </c>
      <c r="B476" t="s">
        <v>980</v>
      </c>
      <c r="C476" t="s">
        <v>981</v>
      </c>
      <c r="D476" t="s">
        <v>989</v>
      </c>
      <c r="E476" t="b">
        <v>1</v>
      </c>
      <c r="F476" t="s">
        <v>988</v>
      </c>
      <c r="G476" t="s">
        <v>996</v>
      </c>
      <c r="H476" s="58" t="s">
        <v>375</v>
      </c>
    </row>
    <row r="477" spans="1:8">
      <c r="A477" t="s">
        <v>896</v>
      </c>
      <c r="B477" t="s">
        <v>980</v>
      </c>
      <c r="C477" t="s">
        <v>981</v>
      </c>
      <c r="D477" t="s">
        <v>989</v>
      </c>
      <c r="E477" t="b">
        <v>1</v>
      </c>
      <c r="F477" t="s">
        <v>982</v>
      </c>
      <c r="G477" t="s">
        <v>996</v>
      </c>
      <c r="H477" s="58" t="s">
        <v>375</v>
      </c>
    </row>
    <row r="478" spans="1:8">
      <c r="A478" t="s">
        <v>897</v>
      </c>
      <c r="B478" t="s">
        <v>980</v>
      </c>
      <c r="C478" t="s">
        <v>981</v>
      </c>
      <c r="D478" t="s">
        <v>989</v>
      </c>
      <c r="E478" t="b">
        <v>1</v>
      </c>
      <c r="F478" t="s">
        <v>982</v>
      </c>
      <c r="G478" t="s">
        <v>996</v>
      </c>
      <c r="H478" s="58" t="s">
        <v>375</v>
      </c>
    </row>
    <row r="479" spans="1:8">
      <c r="A479" t="s">
        <v>898</v>
      </c>
      <c r="B479" t="s">
        <v>980</v>
      </c>
      <c r="C479" t="s">
        <v>981</v>
      </c>
      <c r="D479" t="s">
        <v>989</v>
      </c>
      <c r="E479" t="b">
        <v>1</v>
      </c>
      <c r="F479" t="s">
        <v>982</v>
      </c>
      <c r="G479" t="s">
        <v>996</v>
      </c>
      <c r="H479" s="58" t="s">
        <v>375</v>
      </c>
    </row>
    <row r="480" spans="1:8">
      <c r="A480" t="s">
        <v>899</v>
      </c>
      <c r="B480" t="s">
        <v>980</v>
      </c>
      <c r="C480" t="s">
        <v>981</v>
      </c>
      <c r="D480" t="s">
        <v>989</v>
      </c>
      <c r="E480" t="b">
        <v>1</v>
      </c>
      <c r="F480" t="s">
        <v>982</v>
      </c>
      <c r="G480" t="s">
        <v>996</v>
      </c>
      <c r="H480" s="58" t="s">
        <v>375</v>
      </c>
    </row>
    <row r="481" spans="1:8">
      <c r="A481" t="s">
        <v>900</v>
      </c>
      <c r="B481" t="s">
        <v>980</v>
      </c>
      <c r="C481" t="s">
        <v>981</v>
      </c>
      <c r="D481" t="s">
        <v>989</v>
      </c>
      <c r="E481" t="b">
        <v>1</v>
      </c>
      <c r="F481" t="s">
        <v>982</v>
      </c>
      <c r="G481" t="s">
        <v>996</v>
      </c>
      <c r="H481" s="58" t="s">
        <v>375</v>
      </c>
    </row>
    <row r="482" spans="1:8">
      <c r="A482" t="s">
        <v>901</v>
      </c>
      <c r="B482" t="s">
        <v>980</v>
      </c>
      <c r="C482" t="s">
        <v>981</v>
      </c>
      <c r="D482" t="s">
        <v>989</v>
      </c>
      <c r="E482" t="b">
        <v>1</v>
      </c>
      <c r="F482" t="s">
        <v>982</v>
      </c>
      <c r="G482" t="s">
        <v>996</v>
      </c>
      <c r="H482" s="58" t="s">
        <v>375</v>
      </c>
    </row>
    <row r="483" spans="1:8">
      <c r="A483" t="s">
        <v>902</v>
      </c>
      <c r="B483" t="s">
        <v>980</v>
      </c>
      <c r="C483" t="s">
        <v>981</v>
      </c>
      <c r="D483" t="s">
        <v>989</v>
      </c>
      <c r="E483" t="b">
        <v>1</v>
      </c>
      <c r="F483" t="s">
        <v>982</v>
      </c>
      <c r="G483" t="s">
        <v>996</v>
      </c>
      <c r="H483" s="58" t="s">
        <v>375</v>
      </c>
    </row>
    <row r="484" spans="1:8">
      <c r="A484" t="s">
        <v>903</v>
      </c>
      <c r="B484" t="s">
        <v>980</v>
      </c>
      <c r="C484" t="s">
        <v>981</v>
      </c>
      <c r="D484" t="s">
        <v>989</v>
      </c>
      <c r="E484" t="b">
        <v>1</v>
      </c>
      <c r="F484" t="s">
        <v>982</v>
      </c>
      <c r="G484" t="s">
        <v>996</v>
      </c>
      <c r="H484" s="58" t="s">
        <v>375</v>
      </c>
    </row>
    <row r="485" spans="1:8">
      <c r="A485" t="s">
        <v>904</v>
      </c>
      <c r="B485" t="s">
        <v>980</v>
      </c>
      <c r="C485" t="s">
        <v>981</v>
      </c>
      <c r="D485" t="s">
        <v>989</v>
      </c>
      <c r="E485" t="b">
        <v>1</v>
      </c>
      <c r="F485" t="s">
        <v>982</v>
      </c>
      <c r="G485" t="s">
        <v>996</v>
      </c>
      <c r="H485" s="58" t="s">
        <v>375</v>
      </c>
    </row>
    <row r="486" spans="1:8">
      <c r="A486" t="s">
        <v>905</v>
      </c>
      <c r="B486" t="s">
        <v>980</v>
      </c>
      <c r="C486" t="s">
        <v>981</v>
      </c>
      <c r="D486" t="s">
        <v>989</v>
      </c>
      <c r="E486" t="b">
        <v>1</v>
      </c>
      <c r="F486" t="s">
        <v>988</v>
      </c>
      <c r="G486" t="s">
        <v>996</v>
      </c>
      <c r="H486" s="58" t="s">
        <v>375</v>
      </c>
    </row>
    <row r="487" spans="1:8">
      <c r="A487" t="s">
        <v>906</v>
      </c>
      <c r="B487" t="s">
        <v>980</v>
      </c>
      <c r="C487" t="s">
        <v>981</v>
      </c>
      <c r="D487" t="s">
        <v>989</v>
      </c>
      <c r="E487" t="b">
        <v>1</v>
      </c>
      <c r="F487" t="s">
        <v>988</v>
      </c>
      <c r="G487" t="s">
        <v>996</v>
      </c>
      <c r="H487" s="58" t="s">
        <v>375</v>
      </c>
    </row>
    <row r="488" spans="1:8">
      <c r="A488" t="s">
        <v>528</v>
      </c>
      <c r="B488" t="s">
        <v>983</v>
      </c>
      <c r="C488" t="s">
        <v>981</v>
      </c>
      <c r="D488" t="s">
        <v>989</v>
      </c>
      <c r="E488" t="b">
        <v>1</v>
      </c>
      <c r="G488" t="s">
        <v>996</v>
      </c>
      <c r="H488" s="58" t="s">
        <v>375</v>
      </c>
    </row>
    <row r="489" spans="1:8">
      <c r="A489" t="s">
        <v>533</v>
      </c>
      <c r="B489" t="s">
        <v>985</v>
      </c>
      <c r="C489" t="s">
        <v>981</v>
      </c>
      <c r="D489" t="s">
        <v>989</v>
      </c>
      <c r="E489" t="b">
        <v>1</v>
      </c>
      <c r="G489" t="s">
        <v>996</v>
      </c>
      <c r="H489" s="58" t="s">
        <v>375</v>
      </c>
    </row>
    <row r="490" spans="1:8">
      <c r="A490" t="s">
        <v>390</v>
      </c>
      <c r="B490" t="s">
        <v>985</v>
      </c>
      <c r="C490" t="s">
        <v>981</v>
      </c>
      <c r="D490" t="s">
        <v>989</v>
      </c>
      <c r="E490" t="b">
        <v>1</v>
      </c>
      <c r="G490" t="s">
        <v>996</v>
      </c>
      <c r="H490" s="58" t="s">
        <v>375</v>
      </c>
    </row>
    <row r="491" spans="1:8">
      <c r="A491" t="s">
        <v>420</v>
      </c>
      <c r="B491" t="s">
        <v>980</v>
      </c>
      <c r="C491" t="s">
        <v>981</v>
      </c>
      <c r="D491" t="s">
        <v>989</v>
      </c>
      <c r="E491" t="b">
        <v>1</v>
      </c>
      <c r="F491" t="s">
        <v>982</v>
      </c>
      <c r="G491" t="s">
        <v>996</v>
      </c>
      <c r="H491" s="58" t="s">
        <v>375</v>
      </c>
    </row>
    <row r="492" spans="1:8">
      <c r="A492" t="s">
        <v>907</v>
      </c>
      <c r="B492" t="s">
        <v>983</v>
      </c>
      <c r="C492" t="s">
        <v>981</v>
      </c>
      <c r="D492" t="s">
        <v>984</v>
      </c>
      <c r="E492" t="b">
        <v>1</v>
      </c>
      <c r="G492" t="s">
        <v>996</v>
      </c>
      <c r="H492" s="58" t="s">
        <v>375</v>
      </c>
    </row>
    <row r="493" spans="1:8">
      <c r="A493" t="s">
        <v>908</v>
      </c>
      <c r="B493" t="s">
        <v>980</v>
      </c>
      <c r="C493" t="s">
        <v>981</v>
      </c>
      <c r="D493" t="s">
        <v>989</v>
      </c>
      <c r="E493" t="b">
        <v>1</v>
      </c>
      <c r="F493" t="s">
        <v>988</v>
      </c>
      <c r="G493" t="s">
        <v>996</v>
      </c>
      <c r="H493" s="58" t="s">
        <v>375</v>
      </c>
    </row>
    <row r="494" spans="1:8">
      <c r="A494" t="s">
        <v>909</v>
      </c>
      <c r="B494" t="s">
        <v>983</v>
      </c>
      <c r="C494" t="s">
        <v>981</v>
      </c>
      <c r="D494" t="s">
        <v>984</v>
      </c>
      <c r="E494" t="b">
        <v>1</v>
      </c>
      <c r="G494" t="s">
        <v>996</v>
      </c>
      <c r="H494" s="58" t="s">
        <v>375</v>
      </c>
    </row>
    <row r="495" spans="1:8">
      <c r="A495" t="s">
        <v>910</v>
      </c>
      <c r="B495" t="s">
        <v>985</v>
      </c>
      <c r="C495" t="s">
        <v>981</v>
      </c>
      <c r="D495" t="s">
        <v>989</v>
      </c>
      <c r="E495" t="b">
        <v>1</v>
      </c>
      <c r="G495" t="s">
        <v>996</v>
      </c>
      <c r="H495" s="58" t="s">
        <v>375</v>
      </c>
    </row>
    <row r="496" spans="1:8">
      <c r="A496" t="s">
        <v>911</v>
      </c>
      <c r="B496" t="s">
        <v>980</v>
      </c>
      <c r="C496" t="s">
        <v>981</v>
      </c>
      <c r="D496" t="s">
        <v>989</v>
      </c>
      <c r="E496" t="b">
        <v>1</v>
      </c>
      <c r="G496" t="s">
        <v>996</v>
      </c>
      <c r="H496" s="58" t="s">
        <v>375</v>
      </c>
    </row>
    <row r="497" spans="1:8">
      <c r="A497" t="s">
        <v>912</v>
      </c>
      <c r="B497" t="s">
        <v>980</v>
      </c>
      <c r="C497" t="s">
        <v>981</v>
      </c>
      <c r="D497" t="s">
        <v>989</v>
      </c>
      <c r="E497" t="b">
        <v>1</v>
      </c>
      <c r="G497" t="s">
        <v>996</v>
      </c>
      <c r="H497" s="58" t="s">
        <v>375</v>
      </c>
    </row>
    <row r="498" spans="1:8">
      <c r="A498" t="s">
        <v>913</v>
      </c>
      <c r="B498" t="s">
        <v>980</v>
      </c>
      <c r="C498" t="s">
        <v>981</v>
      </c>
      <c r="D498" t="s">
        <v>989</v>
      </c>
      <c r="E498" t="b">
        <v>1</v>
      </c>
      <c r="G498" t="s">
        <v>996</v>
      </c>
      <c r="H498" s="58" t="s">
        <v>375</v>
      </c>
    </row>
    <row r="499" spans="1:8">
      <c r="A499" t="s">
        <v>914</v>
      </c>
      <c r="B499" t="s">
        <v>980</v>
      </c>
      <c r="C499" t="s">
        <v>981</v>
      </c>
      <c r="D499" t="s">
        <v>989</v>
      </c>
      <c r="E499" t="b">
        <v>1</v>
      </c>
      <c r="G499" t="s">
        <v>996</v>
      </c>
      <c r="H499" s="58" t="s">
        <v>375</v>
      </c>
    </row>
    <row r="500" spans="1:8">
      <c r="A500" t="s">
        <v>915</v>
      </c>
      <c r="B500" t="s">
        <v>983</v>
      </c>
      <c r="C500" t="s">
        <v>981</v>
      </c>
      <c r="D500" t="s">
        <v>984</v>
      </c>
      <c r="E500" t="b">
        <v>1</v>
      </c>
      <c r="G500" t="s">
        <v>996</v>
      </c>
      <c r="H500" s="58" t="s">
        <v>375</v>
      </c>
    </row>
    <row r="501" spans="1:8">
      <c r="A501" t="s">
        <v>916</v>
      </c>
      <c r="B501" t="s">
        <v>983</v>
      </c>
      <c r="C501" t="s">
        <v>981</v>
      </c>
      <c r="D501" t="s">
        <v>984</v>
      </c>
      <c r="E501" t="b">
        <v>1</v>
      </c>
      <c r="G501" t="s">
        <v>996</v>
      </c>
      <c r="H501" s="58" t="s">
        <v>375</v>
      </c>
    </row>
    <row r="502" spans="1:8">
      <c r="A502" t="s">
        <v>917</v>
      </c>
      <c r="B502" t="s">
        <v>980</v>
      </c>
      <c r="C502" t="s">
        <v>981</v>
      </c>
      <c r="D502" t="s">
        <v>989</v>
      </c>
      <c r="E502" t="b">
        <v>1</v>
      </c>
      <c r="G502" t="s">
        <v>996</v>
      </c>
      <c r="H502" s="58" t="s">
        <v>375</v>
      </c>
    </row>
    <row r="503" spans="1:8">
      <c r="A503" t="s">
        <v>918</v>
      </c>
      <c r="B503" t="s">
        <v>980</v>
      </c>
      <c r="C503" t="s">
        <v>981</v>
      </c>
      <c r="D503" t="s">
        <v>989</v>
      </c>
      <c r="E503" t="b">
        <v>1</v>
      </c>
      <c r="G503" t="s">
        <v>996</v>
      </c>
      <c r="H503" s="58" t="s">
        <v>375</v>
      </c>
    </row>
    <row r="504" spans="1:8">
      <c r="A504" t="s">
        <v>919</v>
      </c>
      <c r="B504" t="s">
        <v>980</v>
      </c>
      <c r="C504" t="s">
        <v>981</v>
      </c>
      <c r="D504" t="s">
        <v>989</v>
      </c>
      <c r="E504" t="b">
        <v>1</v>
      </c>
      <c r="F504" t="s">
        <v>982</v>
      </c>
      <c r="G504" t="s">
        <v>996</v>
      </c>
      <c r="H504" s="58" t="s">
        <v>375</v>
      </c>
    </row>
    <row r="505" spans="1:8">
      <c r="A505" t="s">
        <v>920</v>
      </c>
      <c r="B505" t="s">
        <v>980</v>
      </c>
      <c r="C505" t="s">
        <v>981</v>
      </c>
      <c r="D505" t="s">
        <v>989</v>
      </c>
      <c r="E505" t="b">
        <v>1</v>
      </c>
      <c r="F505" t="s">
        <v>988</v>
      </c>
      <c r="G505" t="s">
        <v>996</v>
      </c>
      <c r="H505" s="58" t="s">
        <v>375</v>
      </c>
    </row>
    <row r="506" spans="1:8">
      <c r="A506" t="s">
        <v>921</v>
      </c>
      <c r="B506" t="s">
        <v>980</v>
      </c>
      <c r="C506" t="s">
        <v>981</v>
      </c>
      <c r="D506" t="s">
        <v>989</v>
      </c>
      <c r="E506" t="b">
        <v>1</v>
      </c>
      <c r="G506" t="s">
        <v>996</v>
      </c>
      <c r="H506" s="58" t="s">
        <v>375</v>
      </c>
    </row>
    <row r="507" spans="1:8">
      <c r="A507" t="s">
        <v>922</v>
      </c>
      <c r="B507" t="s">
        <v>980</v>
      </c>
      <c r="C507" t="s">
        <v>981</v>
      </c>
      <c r="D507" t="s">
        <v>989</v>
      </c>
      <c r="E507" t="b">
        <v>1</v>
      </c>
      <c r="F507" t="s">
        <v>988</v>
      </c>
      <c r="G507" t="s">
        <v>996</v>
      </c>
      <c r="H507" s="58" t="s">
        <v>375</v>
      </c>
    </row>
    <row r="508" spans="1:8">
      <c r="A508" t="s">
        <v>923</v>
      </c>
      <c r="B508" t="s">
        <v>980</v>
      </c>
      <c r="C508" t="s">
        <v>981</v>
      </c>
      <c r="D508" t="s">
        <v>989</v>
      </c>
      <c r="E508" t="b">
        <v>1</v>
      </c>
      <c r="F508" t="s">
        <v>988</v>
      </c>
      <c r="G508" t="s">
        <v>996</v>
      </c>
      <c r="H508" s="58" t="s">
        <v>375</v>
      </c>
    </row>
    <row r="509" spans="1:8">
      <c r="A509" t="s">
        <v>505</v>
      </c>
      <c r="B509" t="s">
        <v>980</v>
      </c>
      <c r="C509" t="s">
        <v>981</v>
      </c>
      <c r="D509" t="s">
        <v>989</v>
      </c>
      <c r="E509" t="b">
        <v>1</v>
      </c>
      <c r="F509" t="s">
        <v>988</v>
      </c>
      <c r="G509" t="s">
        <v>996</v>
      </c>
      <c r="H509" s="58" t="s">
        <v>375</v>
      </c>
    </row>
    <row r="510" spans="1:8">
      <c r="A510" t="s">
        <v>924</v>
      </c>
      <c r="B510" t="s">
        <v>980</v>
      </c>
      <c r="C510" t="s">
        <v>981</v>
      </c>
      <c r="D510" t="s">
        <v>989</v>
      </c>
      <c r="E510" t="b">
        <v>1</v>
      </c>
      <c r="F510" t="s">
        <v>988</v>
      </c>
      <c r="G510" t="s">
        <v>996</v>
      </c>
      <c r="H510" s="58" t="s">
        <v>375</v>
      </c>
    </row>
    <row r="511" spans="1:8">
      <c r="A511" t="s">
        <v>925</v>
      </c>
      <c r="B511" t="s">
        <v>980</v>
      </c>
      <c r="C511" t="s">
        <v>981</v>
      </c>
      <c r="D511" t="s">
        <v>989</v>
      </c>
      <c r="E511" t="b">
        <v>1</v>
      </c>
      <c r="F511" t="s">
        <v>982</v>
      </c>
      <c r="G511" t="s">
        <v>996</v>
      </c>
      <c r="H511" s="58" t="s">
        <v>375</v>
      </c>
    </row>
    <row r="512" spans="1:8">
      <c r="A512" t="s">
        <v>926</v>
      </c>
      <c r="B512" t="s">
        <v>980</v>
      </c>
      <c r="C512" t="s">
        <v>981</v>
      </c>
      <c r="D512" t="s">
        <v>989</v>
      </c>
      <c r="E512" t="b">
        <v>1</v>
      </c>
      <c r="F512" t="s">
        <v>982</v>
      </c>
      <c r="G512" t="s">
        <v>996</v>
      </c>
      <c r="H512" s="58" t="s">
        <v>375</v>
      </c>
    </row>
    <row r="513" spans="1:8">
      <c r="A513" t="s">
        <v>927</v>
      </c>
      <c r="B513" t="s">
        <v>980</v>
      </c>
      <c r="C513" t="s">
        <v>981</v>
      </c>
      <c r="D513" t="s">
        <v>989</v>
      </c>
      <c r="E513" t="b">
        <v>1</v>
      </c>
      <c r="F513" t="s">
        <v>982</v>
      </c>
      <c r="G513" t="s">
        <v>996</v>
      </c>
      <c r="H513" s="58" t="s">
        <v>375</v>
      </c>
    </row>
    <row r="514" spans="1:8">
      <c r="A514" t="s">
        <v>928</v>
      </c>
      <c r="B514" t="s">
        <v>980</v>
      </c>
      <c r="C514" t="s">
        <v>981</v>
      </c>
      <c r="D514" t="s">
        <v>989</v>
      </c>
      <c r="E514" t="b">
        <v>1</v>
      </c>
      <c r="F514" t="s">
        <v>982</v>
      </c>
      <c r="G514" t="s">
        <v>996</v>
      </c>
      <c r="H514" s="58" t="s">
        <v>375</v>
      </c>
    </row>
    <row r="515" spans="1:8">
      <c r="A515" t="s">
        <v>282</v>
      </c>
      <c r="B515" t="s">
        <v>980</v>
      </c>
      <c r="C515" t="s">
        <v>981</v>
      </c>
      <c r="D515" t="s">
        <v>989</v>
      </c>
      <c r="E515" t="b">
        <v>1</v>
      </c>
      <c r="G515" t="s">
        <v>997</v>
      </c>
      <c r="H515" t="s">
        <v>376</v>
      </c>
    </row>
    <row r="516" spans="1:8">
      <c r="A516" t="s">
        <v>284</v>
      </c>
      <c r="B516" t="s">
        <v>980</v>
      </c>
      <c r="C516" t="s">
        <v>981</v>
      </c>
      <c r="D516" t="s">
        <v>989</v>
      </c>
      <c r="E516" t="b">
        <v>1</v>
      </c>
      <c r="G516" t="s">
        <v>997</v>
      </c>
      <c r="H516" t="s">
        <v>376</v>
      </c>
    </row>
    <row r="517" spans="1:8">
      <c r="A517" t="s">
        <v>929</v>
      </c>
      <c r="B517" t="s">
        <v>991</v>
      </c>
      <c r="C517" t="s">
        <v>981</v>
      </c>
      <c r="D517" t="s">
        <v>989</v>
      </c>
      <c r="E517" t="b">
        <v>1</v>
      </c>
      <c r="G517" t="s">
        <v>996</v>
      </c>
      <c r="H517" s="58" t="s">
        <v>375</v>
      </c>
    </row>
    <row r="518" spans="1:8">
      <c r="A518" t="s">
        <v>930</v>
      </c>
      <c r="B518" t="s">
        <v>991</v>
      </c>
      <c r="C518" t="s">
        <v>981</v>
      </c>
      <c r="D518" t="s">
        <v>989</v>
      </c>
      <c r="E518" t="b">
        <v>1</v>
      </c>
      <c r="G518" t="s">
        <v>996</v>
      </c>
      <c r="H518" s="58" t="s">
        <v>375</v>
      </c>
    </row>
    <row r="519" spans="1:8">
      <c r="A519" t="s">
        <v>931</v>
      </c>
      <c r="B519" t="s">
        <v>985</v>
      </c>
      <c r="C519" t="s">
        <v>981</v>
      </c>
      <c r="D519" t="s">
        <v>989</v>
      </c>
      <c r="E519" t="b">
        <v>1</v>
      </c>
      <c r="G519" t="s">
        <v>996</v>
      </c>
      <c r="H519" s="58" t="s">
        <v>375</v>
      </c>
    </row>
    <row r="520" spans="1:8">
      <c r="A520" t="s">
        <v>932</v>
      </c>
      <c r="B520" t="s">
        <v>980</v>
      </c>
      <c r="C520" t="s">
        <v>981</v>
      </c>
      <c r="E520" t="b">
        <v>1</v>
      </c>
      <c r="F520" t="s">
        <v>988</v>
      </c>
      <c r="G520" t="s">
        <v>996</v>
      </c>
      <c r="H520" s="58" t="s">
        <v>375</v>
      </c>
    </row>
    <row r="521" spans="1:8">
      <c r="A521" t="s">
        <v>933</v>
      </c>
      <c r="B521" t="s">
        <v>980</v>
      </c>
      <c r="C521" t="s">
        <v>981</v>
      </c>
      <c r="E521" t="b">
        <v>1</v>
      </c>
      <c r="F521" t="s">
        <v>988</v>
      </c>
      <c r="G521" t="s">
        <v>996</v>
      </c>
      <c r="H521" s="58" t="s">
        <v>375</v>
      </c>
    </row>
    <row r="522" spans="1:8">
      <c r="A522" t="s">
        <v>934</v>
      </c>
      <c r="B522" t="s">
        <v>980</v>
      </c>
      <c r="C522" t="s">
        <v>981</v>
      </c>
      <c r="E522" t="b">
        <v>1</v>
      </c>
      <c r="F522" t="s">
        <v>982</v>
      </c>
      <c r="G522" t="s">
        <v>996</v>
      </c>
      <c r="H522" s="58" t="s">
        <v>375</v>
      </c>
    </row>
    <row r="523" spans="1:8">
      <c r="A523" t="s">
        <v>935</v>
      </c>
      <c r="B523" t="s">
        <v>980</v>
      </c>
      <c r="C523" t="s">
        <v>981</v>
      </c>
      <c r="E523" t="b">
        <v>1</v>
      </c>
      <c r="F523" t="s">
        <v>982</v>
      </c>
      <c r="G523" t="s">
        <v>996</v>
      </c>
      <c r="H523" s="58" t="s">
        <v>375</v>
      </c>
    </row>
    <row r="524" spans="1:8">
      <c r="A524" t="s">
        <v>402</v>
      </c>
      <c r="B524" t="s">
        <v>980</v>
      </c>
      <c r="C524" t="s">
        <v>981</v>
      </c>
      <c r="E524" t="b">
        <v>1</v>
      </c>
      <c r="F524" t="s">
        <v>982</v>
      </c>
      <c r="G524" t="s">
        <v>996</v>
      </c>
      <c r="H524" s="58" t="s">
        <v>375</v>
      </c>
    </row>
    <row r="525" spans="1:8">
      <c r="A525" t="s">
        <v>936</v>
      </c>
      <c r="B525" t="s">
        <v>980</v>
      </c>
      <c r="C525" t="s">
        <v>981</v>
      </c>
      <c r="E525" t="b">
        <v>1</v>
      </c>
      <c r="F525" t="s">
        <v>988</v>
      </c>
      <c r="G525" t="s">
        <v>996</v>
      </c>
      <c r="H525" s="58" t="s">
        <v>375</v>
      </c>
    </row>
    <row r="526" spans="1:8">
      <c r="A526" t="s">
        <v>937</v>
      </c>
      <c r="B526" t="s">
        <v>980</v>
      </c>
      <c r="C526" t="s">
        <v>981</v>
      </c>
      <c r="E526" t="b">
        <v>1</v>
      </c>
      <c r="F526" t="s">
        <v>988</v>
      </c>
      <c r="G526" t="s">
        <v>996</v>
      </c>
      <c r="H526" s="58" t="s">
        <v>375</v>
      </c>
    </row>
    <row r="527" spans="1:8">
      <c r="A527" t="s">
        <v>938</v>
      </c>
      <c r="B527" t="s">
        <v>980</v>
      </c>
      <c r="C527" t="s">
        <v>981</v>
      </c>
      <c r="E527" t="b">
        <v>1</v>
      </c>
      <c r="F527" t="s">
        <v>988</v>
      </c>
      <c r="G527" t="s">
        <v>996</v>
      </c>
      <c r="H527" s="58" t="s">
        <v>375</v>
      </c>
    </row>
    <row r="528" spans="1:8">
      <c r="A528" t="s">
        <v>939</v>
      </c>
      <c r="B528" t="s">
        <v>980</v>
      </c>
      <c r="C528" t="s">
        <v>981</v>
      </c>
      <c r="E528" t="b">
        <v>1</v>
      </c>
      <c r="F528" t="s">
        <v>988</v>
      </c>
      <c r="G528" t="s">
        <v>996</v>
      </c>
      <c r="H528" s="58" t="s">
        <v>375</v>
      </c>
    </row>
    <row r="529" spans="1:8">
      <c r="A529" t="s">
        <v>940</v>
      </c>
      <c r="B529" t="s">
        <v>980</v>
      </c>
      <c r="C529" t="s">
        <v>981</v>
      </c>
      <c r="E529" t="b">
        <v>1</v>
      </c>
      <c r="F529" t="s">
        <v>988</v>
      </c>
      <c r="G529" t="s">
        <v>996</v>
      </c>
      <c r="H529" s="58" t="s">
        <v>375</v>
      </c>
    </row>
    <row r="530" spans="1:8">
      <c r="A530" t="s">
        <v>475</v>
      </c>
      <c r="B530" t="s">
        <v>980</v>
      </c>
      <c r="C530" t="s">
        <v>981</v>
      </c>
      <c r="E530" t="b">
        <v>1</v>
      </c>
      <c r="F530" t="s">
        <v>988</v>
      </c>
      <c r="G530" t="s">
        <v>996</v>
      </c>
      <c r="H530" s="58" t="s">
        <v>375</v>
      </c>
    </row>
    <row r="531" spans="1:8">
      <c r="A531" t="s">
        <v>446</v>
      </c>
      <c r="B531" t="s">
        <v>980</v>
      </c>
      <c r="C531" t="s">
        <v>981</v>
      </c>
      <c r="E531" t="b">
        <v>1</v>
      </c>
      <c r="F531" t="s">
        <v>988</v>
      </c>
      <c r="G531" t="s">
        <v>996</v>
      </c>
      <c r="H531" s="58" t="s">
        <v>375</v>
      </c>
    </row>
    <row r="532" spans="1:8">
      <c r="A532" t="s">
        <v>941</v>
      </c>
      <c r="B532" t="s">
        <v>983</v>
      </c>
      <c r="C532" t="s">
        <v>981</v>
      </c>
      <c r="D532" t="s">
        <v>984</v>
      </c>
      <c r="E532" t="b">
        <v>1</v>
      </c>
      <c r="G532" t="s">
        <v>996</v>
      </c>
      <c r="H532" s="58" t="s">
        <v>375</v>
      </c>
    </row>
    <row r="533" spans="1:8">
      <c r="A533" t="s">
        <v>942</v>
      </c>
      <c r="B533" t="s">
        <v>980</v>
      </c>
      <c r="C533" t="s">
        <v>981</v>
      </c>
      <c r="E533" t="b">
        <v>1</v>
      </c>
      <c r="F533" t="s">
        <v>988</v>
      </c>
      <c r="G533" t="s">
        <v>996</v>
      </c>
      <c r="H533" s="58" t="s">
        <v>375</v>
      </c>
    </row>
    <row r="534" spans="1:8">
      <c r="A534" t="s">
        <v>943</v>
      </c>
      <c r="B534" t="s">
        <v>980</v>
      </c>
      <c r="C534" t="s">
        <v>981</v>
      </c>
      <c r="E534" t="b">
        <v>1</v>
      </c>
      <c r="F534" t="s">
        <v>988</v>
      </c>
      <c r="G534" t="s">
        <v>996</v>
      </c>
      <c r="H534" s="58" t="s">
        <v>375</v>
      </c>
    </row>
    <row r="535" spans="1:8">
      <c r="A535" t="s">
        <v>944</v>
      </c>
      <c r="B535" t="s">
        <v>980</v>
      </c>
      <c r="C535" t="s">
        <v>981</v>
      </c>
      <c r="E535" t="b">
        <v>1</v>
      </c>
      <c r="F535" t="s">
        <v>988</v>
      </c>
      <c r="G535" t="s">
        <v>996</v>
      </c>
      <c r="H535" s="58" t="s">
        <v>375</v>
      </c>
    </row>
    <row r="536" spans="1:8">
      <c r="A536" t="s">
        <v>448</v>
      </c>
      <c r="B536" t="s">
        <v>980</v>
      </c>
      <c r="C536" t="s">
        <v>981</v>
      </c>
      <c r="D536" t="s">
        <v>989</v>
      </c>
      <c r="E536" t="b">
        <v>1</v>
      </c>
      <c r="G536" t="s">
        <v>997</v>
      </c>
      <c r="H536" t="s">
        <v>376</v>
      </c>
    </row>
    <row r="537" spans="1:8">
      <c r="A537" t="s">
        <v>945</v>
      </c>
      <c r="B537" t="s">
        <v>980</v>
      </c>
      <c r="C537" t="s">
        <v>981</v>
      </c>
      <c r="E537" t="b">
        <v>1</v>
      </c>
      <c r="F537" t="s">
        <v>988</v>
      </c>
      <c r="G537" t="s">
        <v>996</v>
      </c>
      <c r="H537" s="58" t="s">
        <v>375</v>
      </c>
    </row>
    <row r="538" spans="1:8">
      <c r="A538" t="s">
        <v>946</v>
      </c>
      <c r="B538" t="s">
        <v>980</v>
      </c>
      <c r="C538" t="s">
        <v>981</v>
      </c>
      <c r="E538" t="b">
        <v>1</v>
      </c>
      <c r="F538" t="s">
        <v>988</v>
      </c>
      <c r="G538" t="s">
        <v>996</v>
      </c>
      <c r="H538" s="58" t="s">
        <v>375</v>
      </c>
    </row>
    <row r="539" spans="1:8">
      <c r="A539" t="s">
        <v>947</v>
      </c>
      <c r="B539" t="s">
        <v>980</v>
      </c>
      <c r="C539" t="s">
        <v>981</v>
      </c>
      <c r="E539" t="b">
        <v>1</v>
      </c>
      <c r="F539" t="s">
        <v>988</v>
      </c>
      <c r="G539" t="s">
        <v>996</v>
      </c>
      <c r="H539" s="58" t="s">
        <v>375</v>
      </c>
    </row>
    <row r="540" spans="1:8">
      <c r="A540" t="s">
        <v>948</v>
      </c>
      <c r="B540" t="s">
        <v>980</v>
      </c>
      <c r="C540" t="s">
        <v>981</v>
      </c>
      <c r="E540" t="b">
        <v>1</v>
      </c>
      <c r="F540" t="s">
        <v>988</v>
      </c>
      <c r="G540" t="s">
        <v>996</v>
      </c>
      <c r="H540" s="58" t="s">
        <v>375</v>
      </c>
    </row>
    <row r="541" spans="1:8">
      <c r="A541" t="s">
        <v>515</v>
      </c>
      <c r="B541" t="s">
        <v>980</v>
      </c>
      <c r="C541" t="s">
        <v>981</v>
      </c>
      <c r="E541" t="b">
        <v>1</v>
      </c>
      <c r="F541" t="s">
        <v>988</v>
      </c>
      <c r="G541" t="s">
        <v>996</v>
      </c>
      <c r="H541" s="58" t="s">
        <v>375</v>
      </c>
    </row>
    <row r="542" spans="1:8">
      <c r="A542" t="s">
        <v>449</v>
      </c>
      <c r="B542" t="s">
        <v>980</v>
      </c>
      <c r="C542" t="s">
        <v>981</v>
      </c>
      <c r="D542" t="s">
        <v>989</v>
      </c>
      <c r="E542" t="b">
        <v>1</v>
      </c>
      <c r="G542" t="s">
        <v>997</v>
      </c>
      <c r="H542" t="s">
        <v>376</v>
      </c>
    </row>
    <row r="543" spans="1:8">
      <c r="A543" t="s">
        <v>949</v>
      </c>
      <c r="B543" t="s">
        <v>980</v>
      </c>
      <c r="C543" t="s">
        <v>981</v>
      </c>
      <c r="E543" t="b">
        <v>1</v>
      </c>
      <c r="F543" t="s">
        <v>988</v>
      </c>
      <c r="G543" t="s">
        <v>996</v>
      </c>
      <c r="H543" s="58" t="s">
        <v>375</v>
      </c>
    </row>
    <row r="544" spans="1:8">
      <c r="A544" t="s">
        <v>450</v>
      </c>
      <c r="B544" t="s">
        <v>980</v>
      </c>
      <c r="C544" t="s">
        <v>981</v>
      </c>
      <c r="D544" t="s">
        <v>989</v>
      </c>
      <c r="E544" t="b">
        <v>1</v>
      </c>
      <c r="G544" t="s">
        <v>997</v>
      </c>
      <c r="H544" t="s">
        <v>376</v>
      </c>
    </row>
    <row r="545" spans="1:8">
      <c r="A545" t="s">
        <v>950</v>
      </c>
      <c r="B545" t="s">
        <v>980</v>
      </c>
      <c r="C545" t="s">
        <v>981</v>
      </c>
      <c r="E545" t="b">
        <v>1</v>
      </c>
      <c r="F545" t="s">
        <v>988</v>
      </c>
      <c r="G545" t="s">
        <v>996</v>
      </c>
      <c r="H545" s="58" t="s">
        <v>375</v>
      </c>
    </row>
    <row r="546" spans="1:8">
      <c r="A546" t="s">
        <v>532</v>
      </c>
      <c r="B546" t="s">
        <v>992</v>
      </c>
      <c r="C546" t="s">
        <v>981</v>
      </c>
      <c r="E546" t="b">
        <v>1</v>
      </c>
      <c r="G546" t="s">
        <v>996</v>
      </c>
      <c r="H546" s="58" t="s">
        <v>375</v>
      </c>
    </row>
    <row r="547" spans="1:8">
      <c r="A547" t="s">
        <v>951</v>
      </c>
      <c r="B547" t="s">
        <v>980</v>
      </c>
      <c r="C547" t="s">
        <v>981</v>
      </c>
      <c r="E547" t="b">
        <v>1</v>
      </c>
      <c r="F547" t="s">
        <v>982</v>
      </c>
      <c r="G547" t="s">
        <v>996</v>
      </c>
      <c r="H547" s="58" t="s">
        <v>375</v>
      </c>
    </row>
    <row r="548" spans="1:8">
      <c r="A548" t="s">
        <v>462</v>
      </c>
      <c r="B548" t="s">
        <v>980</v>
      </c>
      <c r="C548" t="s">
        <v>981</v>
      </c>
      <c r="D548" t="s">
        <v>989</v>
      </c>
      <c r="E548" t="b">
        <v>1</v>
      </c>
      <c r="G548" t="s">
        <v>997</v>
      </c>
      <c r="H548" t="s">
        <v>376</v>
      </c>
    </row>
    <row r="549" spans="1:8">
      <c r="A549" t="s">
        <v>463</v>
      </c>
      <c r="B549" t="s">
        <v>980</v>
      </c>
      <c r="C549" t="s">
        <v>981</v>
      </c>
      <c r="D549" t="s">
        <v>989</v>
      </c>
      <c r="E549" t="b">
        <v>1</v>
      </c>
      <c r="G549" t="s">
        <v>997</v>
      </c>
      <c r="H549" t="s">
        <v>376</v>
      </c>
    </row>
    <row r="550" spans="1:8">
      <c r="A550" t="s">
        <v>952</v>
      </c>
      <c r="B550" t="s">
        <v>980</v>
      </c>
      <c r="C550" t="s">
        <v>981</v>
      </c>
      <c r="E550" t="b">
        <v>1</v>
      </c>
      <c r="F550" t="s">
        <v>982</v>
      </c>
      <c r="G550" t="s">
        <v>996</v>
      </c>
      <c r="H550" s="58" t="s">
        <v>375</v>
      </c>
    </row>
    <row r="551" spans="1:8">
      <c r="A551" t="s">
        <v>464</v>
      </c>
      <c r="B551" t="s">
        <v>980</v>
      </c>
      <c r="C551" t="s">
        <v>981</v>
      </c>
      <c r="D551" t="s">
        <v>989</v>
      </c>
      <c r="E551" t="b">
        <v>1</v>
      </c>
      <c r="G551" t="s">
        <v>997</v>
      </c>
      <c r="H551" t="s">
        <v>376</v>
      </c>
    </row>
    <row r="552" spans="1:8">
      <c r="A552" t="s">
        <v>953</v>
      </c>
      <c r="B552" t="s">
        <v>983</v>
      </c>
      <c r="C552" t="s">
        <v>981</v>
      </c>
      <c r="D552" t="s">
        <v>984</v>
      </c>
      <c r="E552" t="b">
        <v>1</v>
      </c>
      <c r="G552" t="s">
        <v>996</v>
      </c>
      <c r="H552" s="58" t="s">
        <v>375</v>
      </c>
    </row>
    <row r="553" spans="1:8">
      <c r="A553" t="s">
        <v>954</v>
      </c>
      <c r="B553" t="s">
        <v>983</v>
      </c>
      <c r="C553" t="s">
        <v>981</v>
      </c>
      <c r="D553" t="s">
        <v>984</v>
      </c>
      <c r="E553" t="b">
        <v>1</v>
      </c>
      <c r="G553" t="s">
        <v>996</v>
      </c>
      <c r="H553" s="58" t="s">
        <v>375</v>
      </c>
    </row>
    <row r="554" spans="1:8">
      <c r="A554" t="s">
        <v>955</v>
      </c>
      <c r="B554" t="s">
        <v>980</v>
      </c>
      <c r="C554" t="s">
        <v>981</v>
      </c>
      <c r="E554" t="b">
        <v>1</v>
      </c>
      <c r="F554" t="s">
        <v>988</v>
      </c>
      <c r="G554" t="s">
        <v>996</v>
      </c>
      <c r="H554" s="58" t="s">
        <v>375</v>
      </c>
    </row>
    <row r="555" spans="1:8">
      <c r="A555" t="s">
        <v>956</v>
      </c>
      <c r="B555" t="s">
        <v>980</v>
      </c>
      <c r="C555" t="s">
        <v>981</v>
      </c>
      <c r="E555" t="b">
        <v>1</v>
      </c>
      <c r="F555" t="s">
        <v>988</v>
      </c>
      <c r="G555" t="s">
        <v>996</v>
      </c>
      <c r="H555" s="58" t="s">
        <v>375</v>
      </c>
    </row>
    <row r="556" spans="1:8">
      <c r="A556" t="s">
        <v>468</v>
      </c>
      <c r="B556" t="s">
        <v>980</v>
      </c>
      <c r="C556" t="s">
        <v>981</v>
      </c>
      <c r="E556" t="b">
        <v>1</v>
      </c>
      <c r="F556" t="s">
        <v>982</v>
      </c>
      <c r="G556" t="s">
        <v>996</v>
      </c>
      <c r="H556" s="58" t="s">
        <v>375</v>
      </c>
    </row>
    <row r="557" spans="1:8">
      <c r="A557" t="s">
        <v>470</v>
      </c>
      <c r="B557" t="s">
        <v>980</v>
      </c>
      <c r="C557" t="s">
        <v>981</v>
      </c>
      <c r="E557" t="b">
        <v>1</v>
      </c>
      <c r="G557" t="s">
        <v>996</v>
      </c>
      <c r="H557" s="58" t="s">
        <v>375</v>
      </c>
    </row>
    <row r="558" spans="1:8">
      <c r="A558" t="s">
        <v>431</v>
      </c>
      <c r="B558" t="s">
        <v>980</v>
      </c>
      <c r="C558" t="s">
        <v>981</v>
      </c>
      <c r="E558" t="b">
        <v>1</v>
      </c>
      <c r="F558" t="s">
        <v>988</v>
      </c>
      <c r="G558" t="s">
        <v>996</v>
      </c>
      <c r="H558" s="58" t="s">
        <v>375</v>
      </c>
    </row>
    <row r="559" spans="1:8">
      <c r="A559" t="s">
        <v>279</v>
      </c>
      <c r="B559" t="s">
        <v>980</v>
      </c>
      <c r="C559" t="s">
        <v>981</v>
      </c>
      <c r="E559" t="b">
        <v>1</v>
      </c>
      <c r="G559" t="s">
        <v>996</v>
      </c>
      <c r="H559" s="58" t="s">
        <v>375</v>
      </c>
    </row>
    <row r="560" spans="1:8">
      <c r="A560" t="s">
        <v>445</v>
      </c>
      <c r="B560" t="s">
        <v>980</v>
      </c>
      <c r="C560" t="s">
        <v>981</v>
      </c>
      <c r="E560" t="b">
        <v>1</v>
      </c>
      <c r="G560" t="s">
        <v>996</v>
      </c>
      <c r="H560" s="58" t="s">
        <v>375</v>
      </c>
    </row>
    <row r="561" spans="1:8">
      <c r="A561" t="s">
        <v>957</v>
      </c>
      <c r="B561" t="s">
        <v>983</v>
      </c>
      <c r="C561" t="s">
        <v>981</v>
      </c>
      <c r="D561" t="s">
        <v>984</v>
      </c>
      <c r="E561" t="b">
        <v>1</v>
      </c>
      <c r="G561" t="s">
        <v>997</v>
      </c>
      <c r="H561" t="s">
        <v>376</v>
      </c>
    </row>
    <row r="562" spans="1:8">
      <c r="A562" t="s">
        <v>958</v>
      </c>
      <c r="B562" t="s">
        <v>980</v>
      </c>
      <c r="C562" t="s">
        <v>981</v>
      </c>
      <c r="E562" t="b">
        <v>1</v>
      </c>
      <c r="F562" t="s">
        <v>988</v>
      </c>
      <c r="G562" t="s">
        <v>996</v>
      </c>
      <c r="H562" s="58" t="s">
        <v>375</v>
      </c>
    </row>
    <row r="563" spans="1:8">
      <c r="A563" t="s">
        <v>959</v>
      </c>
      <c r="B563" t="s">
        <v>980</v>
      </c>
      <c r="C563" t="s">
        <v>981</v>
      </c>
      <c r="E563" t="b">
        <v>1</v>
      </c>
      <c r="F563" t="s">
        <v>988</v>
      </c>
      <c r="G563" t="s">
        <v>996</v>
      </c>
      <c r="H563" s="58" t="s">
        <v>375</v>
      </c>
    </row>
    <row r="564" spans="1:8">
      <c r="A564" t="s">
        <v>960</v>
      </c>
      <c r="B564" t="s">
        <v>980</v>
      </c>
      <c r="C564" t="s">
        <v>981</v>
      </c>
      <c r="D564" t="s">
        <v>989</v>
      </c>
      <c r="E564" t="b">
        <v>1</v>
      </c>
      <c r="F564" t="s">
        <v>988</v>
      </c>
      <c r="G564" t="s">
        <v>996</v>
      </c>
      <c r="H564" s="58" t="s">
        <v>375</v>
      </c>
    </row>
    <row r="565" spans="1:8">
      <c r="A565" t="s">
        <v>961</v>
      </c>
      <c r="B565" t="s">
        <v>980</v>
      </c>
      <c r="C565" t="s">
        <v>981</v>
      </c>
      <c r="D565" t="s">
        <v>989</v>
      </c>
      <c r="E565" t="b">
        <v>1</v>
      </c>
      <c r="F565" t="s">
        <v>988</v>
      </c>
      <c r="G565" t="s">
        <v>996</v>
      </c>
      <c r="H565" s="58" t="s">
        <v>375</v>
      </c>
    </row>
    <row r="566" spans="1:8">
      <c r="A566" t="s">
        <v>962</v>
      </c>
      <c r="B566" t="s">
        <v>985</v>
      </c>
      <c r="C566" t="s">
        <v>981</v>
      </c>
      <c r="D566" t="s">
        <v>989</v>
      </c>
      <c r="E566" t="b">
        <v>1</v>
      </c>
      <c r="G566" t="s">
        <v>996</v>
      </c>
      <c r="H566" s="58" t="s">
        <v>375</v>
      </c>
    </row>
    <row r="567" spans="1:8">
      <c r="A567" t="s">
        <v>392</v>
      </c>
      <c r="B567" t="s">
        <v>985</v>
      </c>
      <c r="C567" t="s">
        <v>981</v>
      </c>
      <c r="D567" t="s">
        <v>989</v>
      </c>
      <c r="E567" t="b">
        <v>1</v>
      </c>
      <c r="G567" t="s">
        <v>996</v>
      </c>
      <c r="H567" s="58" t="s">
        <v>375</v>
      </c>
    </row>
    <row r="568" spans="1:8">
      <c r="A568" t="s">
        <v>394</v>
      </c>
      <c r="B568" t="s">
        <v>980</v>
      </c>
      <c r="C568" t="s">
        <v>981</v>
      </c>
      <c r="D568" t="s">
        <v>989</v>
      </c>
      <c r="E568" t="b">
        <v>1</v>
      </c>
      <c r="F568" t="s">
        <v>988</v>
      </c>
      <c r="G568" t="s">
        <v>996</v>
      </c>
      <c r="H568" s="58" t="s">
        <v>375</v>
      </c>
    </row>
    <row r="569" spans="1:8">
      <c r="A569" t="s">
        <v>963</v>
      </c>
      <c r="B569" t="s">
        <v>980</v>
      </c>
      <c r="C569" t="s">
        <v>981</v>
      </c>
      <c r="E569" t="b">
        <v>1</v>
      </c>
      <c r="G569" t="s">
        <v>996</v>
      </c>
      <c r="H569" s="58" t="s">
        <v>375</v>
      </c>
    </row>
    <row r="570" spans="1:8">
      <c r="A570" t="s">
        <v>964</v>
      </c>
      <c r="B570" t="s">
        <v>980</v>
      </c>
      <c r="C570" t="s">
        <v>981</v>
      </c>
      <c r="E570" t="b">
        <v>1</v>
      </c>
      <c r="G570" t="s">
        <v>996</v>
      </c>
      <c r="H570" s="58" t="s">
        <v>375</v>
      </c>
    </row>
    <row r="571" spans="1:8">
      <c r="A571" t="s">
        <v>965</v>
      </c>
      <c r="B571" t="s">
        <v>980</v>
      </c>
      <c r="C571" t="s">
        <v>981</v>
      </c>
      <c r="E571" t="b">
        <v>1</v>
      </c>
      <c r="F571" t="s">
        <v>982</v>
      </c>
      <c r="G571" t="s">
        <v>996</v>
      </c>
      <c r="H571" s="58" t="s">
        <v>375</v>
      </c>
    </row>
    <row r="572" spans="1:8">
      <c r="A572" t="s">
        <v>966</v>
      </c>
      <c r="B572" t="s">
        <v>983</v>
      </c>
      <c r="C572" t="s">
        <v>981</v>
      </c>
      <c r="D572" t="s">
        <v>984</v>
      </c>
      <c r="E572" t="b">
        <v>1</v>
      </c>
      <c r="G572" t="s">
        <v>996</v>
      </c>
      <c r="H572" s="58" t="s">
        <v>375</v>
      </c>
    </row>
    <row r="573" spans="1:8">
      <c r="A573" t="s">
        <v>967</v>
      </c>
      <c r="B573" t="s">
        <v>980</v>
      </c>
      <c r="C573" t="s">
        <v>981</v>
      </c>
      <c r="E573" t="b">
        <v>1</v>
      </c>
      <c r="F573" t="s">
        <v>988</v>
      </c>
      <c r="G573" t="s">
        <v>996</v>
      </c>
      <c r="H573" s="58" t="s">
        <v>375</v>
      </c>
    </row>
    <row r="574" spans="1:8">
      <c r="A574" t="s">
        <v>968</v>
      </c>
      <c r="B574" t="s">
        <v>980</v>
      </c>
      <c r="C574" t="s">
        <v>981</v>
      </c>
      <c r="E574" t="b">
        <v>1</v>
      </c>
      <c r="G574" t="s">
        <v>996</v>
      </c>
      <c r="H574" s="58" t="s">
        <v>375</v>
      </c>
    </row>
    <row r="575" spans="1:8">
      <c r="A575" t="s">
        <v>969</v>
      </c>
      <c r="B575" t="s">
        <v>980</v>
      </c>
      <c r="C575" t="s">
        <v>981</v>
      </c>
      <c r="E575" t="b">
        <v>1</v>
      </c>
      <c r="G575" t="s">
        <v>996</v>
      </c>
      <c r="H575" s="58" t="s">
        <v>375</v>
      </c>
    </row>
    <row r="576" spans="1:8">
      <c r="A576" t="s">
        <v>395</v>
      </c>
      <c r="B576" t="s">
        <v>980</v>
      </c>
      <c r="C576" t="s">
        <v>981</v>
      </c>
      <c r="D576" t="s">
        <v>989</v>
      </c>
      <c r="E576" t="b">
        <v>1</v>
      </c>
      <c r="F576" t="s">
        <v>988</v>
      </c>
      <c r="G576" t="s">
        <v>996</v>
      </c>
      <c r="H576" s="58" t="s">
        <v>375</v>
      </c>
    </row>
    <row r="577" spans="1:8">
      <c r="A577" t="s">
        <v>970</v>
      </c>
      <c r="B577" t="s">
        <v>990</v>
      </c>
      <c r="C577" t="s">
        <v>981</v>
      </c>
      <c r="E577" t="b">
        <v>1</v>
      </c>
      <c r="G577" t="s">
        <v>996</v>
      </c>
      <c r="H577" s="58" t="s">
        <v>375</v>
      </c>
    </row>
    <row r="578" spans="1:8">
      <c r="A578" t="s">
        <v>391</v>
      </c>
      <c r="B578" t="s">
        <v>985</v>
      </c>
      <c r="C578" t="s">
        <v>981</v>
      </c>
      <c r="D578" t="s">
        <v>989</v>
      </c>
      <c r="E578" t="b">
        <v>1</v>
      </c>
      <c r="G578" t="s">
        <v>996</v>
      </c>
      <c r="H578" s="58" t="s">
        <v>375</v>
      </c>
    </row>
    <row r="579" spans="1:8">
      <c r="A579" t="s">
        <v>540</v>
      </c>
      <c r="B579" t="s">
        <v>983</v>
      </c>
      <c r="C579" t="s">
        <v>981</v>
      </c>
      <c r="D579" t="s">
        <v>989</v>
      </c>
      <c r="E579" t="b">
        <v>1</v>
      </c>
      <c r="G579" t="s">
        <v>996</v>
      </c>
      <c r="H579" s="58" t="s">
        <v>375</v>
      </c>
    </row>
    <row r="580" spans="1:8">
      <c r="A580" t="s">
        <v>526</v>
      </c>
      <c r="B580" t="s">
        <v>983</v>
      </c>
      <c r="C580" t="s">
        <v>981</v>
      </c>
      <c r="D580" t="s">
        <v>989</v>
      </c>
      <c r="E580" t="b">
        <v>1</v>
      </c>
      <c r="G580" t="s">
        <v>996</v>
      </c>
      <c r="H580" s="58" t="s">
        <v>375</v>
      </c>
    </row>
    <row r="581" spans="1:8">
      <c r="A581" t="s">
        <v>971</v>
      </c>
      <c r="B581" t="s">
        <v>980</v>
      </c>
      <c r="C581" t="s">
        <v>981</v>
      </c>
      <c r="D581" t="s">
        <v>989</v>
      </c>
      <c r="E581" t="b">
        <v>1</v>
      </c>
      <c r="F581" t="s">
        <v>988</v>
      </c>
      <c r="G581" t="s">
        <v>996</v>
      </c>
      <c r="H581" s="58" t="s">
        <v>375</v>
      </c>
    </row>
    <row r="582" spans="1:8">
      <c r="A582" t="s">
        <v>972</v>
      </c>
      <c r="B582" t="s">
        <v>980</v>
      </c>
      <c r="C582" t="s">
        <v>981</v>
      </c>
      <c r="E582" t="b">
        <v>1</v>
      </c>
      <c r="G582" t="s">
        <v>996</v>
      </c>
      <c r="H582" s="58" t="s">
        <v>375</v>
      </c>
    </row>
    <row r="583" spans="1:8">
      <c r="A583" t="s">
        <v>973</v>
      </c>
      <c r="B583" t="s">
        <v>985</v>
      </c>
      <c r="C583" t="s">
        <v>981</v>
      </c>
      <c r="E583" t="b">
        <v>1</v>
      </c>
      <c r="G583" t="s">
        <v>996</v>
      </c>
      <c r="H583" s="58" t="s">
        <v>375</v>
      </c>
    </row>
    <row r="584" spans="1:8">
      <c r="A584" t="s">
        <v>974</v>
      </c>
      <c r="B584" t="s">
        <v>985</v>
      </c>
      <c r="C584" t="s">
        <v>981</v>
      </c>
      <c r="E584" t="b">
        <v>1</v>
      </c>
      <c r="G584" t="s">
        <v>996</v>
      </c>
      <c r="H584" s="58" t="s">
        <v>375</v>
      </c>
    </row>
    <row r="585" spans="1:8">
      <c r="A585" t="s">
        <v>975</v>
      </c>
      <c r="B585" t="s">
        <v>993</v>
      </c>
      <c r="E585" t="b">
        <v>0</v>
      </c>
    </row>
    <row r="586" spans="1:8">
      <c r="A586" t="s">
        <v>401</v>
      </c>
      <c r="B586" t="s">
        <v>980</v>
      </c>
      <c r="C586" t="s">
        <v>981</v>
      </c>
      <c r="E586" t="b">
        <v>1</v>
      </c>
      <c r="G586" t="s">
        <v>996</v>
      </c>
      <c r="H586" s="58" t="s">
        <v>375</v>
      </c>
    </row>
    <row r="587" spans="1:8">
      <c r="A587" t="s">
        <v>976</v>
      </c>
      <c r="B587" t="s">
        <v>980</v>
      </c>
      <c r="C587" t="s">
        <v>981</v>
      </c>
      <c r="E587" t="b">
        <v>1</v>
      </c>
      <c r="G587" t="s">
        <v>996</v>
      </c>
      <c r="H587" s="58" t="s">
        <v>375</v>
      </c>
    </row>
    <row r="588" spans="1:8">
      <c r="A588" t="s">
        <v>977</v>
      </c>
      <c r="B588" t="s">
        <v>980</v>
      </c>
      <c r="C588" t="s">
        <v>981</v>
      </c>
      <c r="E588" t="b">
        <v>1</v>
      </c>
      <c r="G588" t="s">
        <v>996</v>
      </c>
      <c r="H588" s="58" t="s">
        <v>375</v>
      </c>
    </row>
    <row r="589" spans="1:8">
      <c r="A589" t="s">
        <v>978</v>
      </c>
      <c r="B589" t="s">
        <v>983</v>
      </c>
      <c r="C589" t="s">
        <v>994</v>
      </c>
      <c r="D589" t="s">
        <v>984</v>
      </c>
      <c r="E589" t="b">
        <v>1</v>
      </c>
      <c r="G589" t="s">
        <v>996</v>
      </c>
      <c r="H589" s="58" t="s">
        <v>375</v>
      </c>
    </row>
    <row r="590" spans="1:8">
      <c r="A590" t="s">
        <v>979</v>
      </c>
      <c r="B590" t="s">
        <v>983</v>
      </c>
      <c r="C590" t="s">
        <v>995</v>
      </c>
      <c r="D590" t="s">
        <v>984</v>
      </c>
      <c r="E590" t="b">
        <v>1</v>
      </c>
      <c r="G590" t="s">
        <v>996</v>
      </c>
      <c r="H590" s="58" t="s">
        <v>375</v>
      </c>
    </row>
  </sheetData>
  <autoFilter ref="A1:H590" xr:uid="{BC0CACD0-1AF0-4B58-B82E-2853765A1FAA}"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0"/>
  <sheetViews>
    <sheetView topLeftCell="G1" workbookViewId="0">
      <selection activeCell="J2" sqref="J2"/>
    </sheetView>
  </sheetViews>
  <sheetFormatPr defaultColWidth="6.88671875" defaultRowHeight="13.8"/>
  <cols>
    <col min="1" max="1" width="16.44140625" style="4" customWidth="1"/>
    <col min="2" max="2" width="54.44140625" style="4" customWidth="1"/>
    <col min="3" max="3" width="18.21875" style="4" customWidth="1"/>
    <col min="4" max="4" width="17.44140625" style="4" customWidth="1"/>
    <col min="5" max="5" width="27.77734375" style="4" customWidth="1"/>
    <col min="6" max="6" width="35.5546875" style="4" customWidth="1"/>
    <col min="7" max="7" width="26.109375" style="4" customWidth="1"/>
    <col min="8" max="8" width="18.88671875" style="4" customWidth="1"/>
    <col min="9" max="9" width="28.5546875" style="4" customWidth="1"/>
    <col min="10" max="16384" width="6.88671875" style="4"/>
  </cols>
  <sheetData>
    <row r="1" spans="1:33" ht="15" customHeight="1">
      <c r="A1" s="3" t="s">
        <v>256</v>
      </c>
      <c r="B1" s="3" t="s">
        <v>257</v>
      </c>
      <c r="C1" s="3" t="s">
        <v>258</v>
      </c>
      <c r="D1" s="3" t="s">
        <v>259</v>
      </c>
      <c r="E1" s="3" t="s">
        <v>260</v>
      </c>
      <c r="F1" s="3" t="s">
        <v>261</v>
      </c>
      <c r="G1" s="3" t="s">
        <v>262</v>
      </c>
      <c r="H1" s="4" t="s">
        <v>263</v>
      </c>
      <c r="I1" s="4" t="s">
        <v>264</v>
      </c>
      <c r="AG1" s="3"/>
    </row>
    <row r="2" spans="1:33" ht="15" customHeight="1">
      <c r="A2" s="3" t="s">
        <v>25</v>
      </c>
      <c r="B2" s="3" t="s">
        <v>25</v>
      </c>
      <c r="C2" s="3" t="s">
        <v>25</v>
      </c>
      <c r="D2" s="3" t="s">
        <v>25</v>
      </c>
      <c r="E2" s="3" t="s">
        <v>25</v>
      </c>
      <c r="F2" s="1" t="s">
        <v>274</v>
      </c>
      <c r="G2" s="1" t="s">
        <v>274</v>
      </c>
      <c r="H2" s="1" t="s">
        <v>274</v>
      </c>
      <c r="I2" s="1" t="s">
        <v>274</v>
      </c>
      <c r="AG2" s="3"/>
    </row>
    <row r="3" spans="1:33" ht="15" customHeight="1">
      <c r="A3" s="3" t="s">
        <v>265</v>
      </c>
      <c r="B3" s="3" t="s">
        <v>266</v>
      </c>
      <c r="C3" s="3" t="s">
        <v>267</v>
      </c>
      <c r="D3" s="4" t="s">
        <v>268</v>
      </c>
      <c r="E3" s="3">
        <v>6</v>
      </c>
      <c r="F3" s="27">
        <v>1247087</v>
      </c>
      <c r="G3" s="27">
        <v>0</v>
      </c>
      <c r="H3" s="27">
        <v>0</v>
      </c>
      <c r="I3" s="27">
        <f>F3</f>
        <v>1247087</v>
      </c>
      <c r="AG3" s="3"/>
    </row>
    <row r="4" spans="1:33" ht="15" customHeight="1">
      <c r="A4" s="3" t="s">
        <v>265</v>
      </c>
      <c r="B4" s="3" t="s">
        <v>269</v>
      </c>
      <c r="C4" s="3" t="s">
        <v>270</v>
      </c>
      <c r="D4" s="4" t="s">
        <v>271</v>
      </c>
      <c r="E4" s="3">
        <v>18</v>
      </c>
      <c r="F4" s="27">
        <v>4041377</v>
      </c>
      <c r="G4" s="27">
        <v>0</v>
      </c>
      <c r="H4" s="27">
        <v>0</v>
      </c>
      <c r="I4" s="27">
        <f>F4</f>
        <v>4041377</v>
      </c>
      <c r="AG4" s="3"/>
    </row>
    <row r="5" spans="1:33" ht="15" customHeight="1">
      <c r="A5" s="3" t="s">
        <v>265</v>
      </c>
      <c r="B5" s="3" t="s">
        <v>272</v>
      </c>
      <c r="C5" s="3" t="s">
        <v>270</v>
      </c>
      <c r="D5" s="3" t="s">
        <v>271</v>
      </c>
      <c r="E5" s="3">
        <v>18</v>
      </c>
      <c r="F5" s="27">
        <v>1443005</v>
      </c>
      <c r="G5" s="27">
        <v>0</v>
      </c>
      <c r="H5" s="27">
        <v>0</v>
      </c>
      <c r="I5" s="27">
        <f>F5</f>
        <v>1443005</v>
      </c>
      <c r="AG5" s="3"/>
    </row>
    <row r="6" spans="1:33" ht="15" customHeight="1">
      <c r="A6" s="3"/>
      <c r="B6" s="3"/>
      <c r="C6" s="3"/>
      <c r="D6" s="3"/>
      <c r="E6" s="3"/>
      <c r="F6" s="3" t="s">
        <v>25</v>
      </c>
      <c r="G6" s="3" t="s">
        <v>25</v>
      </c>
      <c r="H6" s="4" t="s">
        <v>25</v>
      </c>
      <c r="I6" s="4" t="s">
        <v>25</v>
      </c>
      <c r="AG6" s="3"/>
    </row>
    <row r="7" spans="1:33" ht="15" customHeight="1">
      <c r="A7" s="3"/>
      <c r="B7" s="3"/>
      <c r="C7" s="3"/>
      <c r="D7" s="3"/>
      <c r="E7" s="3"/>
      <c r="F7" s="27">
        <f>SUM(F3:F5)</f>
        <v>6731469</v>
      </c>
      <c r="G7" s="27">
        <v>0</v>
      </c>
      <c r="H7" s="27">
        <v>0</v>
      </c>
      <c r="I7" s="27">
        <f>SUM(I3:I5)</f>
        <v>6731469</v>
      </c>
      <c r="AG7" s="3"/>
    </row>
    <row r="8" spans="1:33" ht="15" customHeight="1">
      <c r="A8" s="3"/>
      <c r="B8" s="3"/>
      <c r="C8" s="3"/>
      <c r="D8" s="3"/>
      <c r="E8" s="3"/>
      <c r="F8" s="3" t="s">
        <v>25</v>
      </c>
      <c r="G8" s="3" t="s">
        <v>25</v>
      </c>
      <c r="H8" s="4" t="s">
        <v>25</v>
      </c>
      <c r="I8" s="4" t="s">
        <v>25</v>
      </c>
      <c r="AG8" s="3"/>
    </row>
    <row r="9" spans="1:33" ht="15" customHeight="1">
      <c r="A9" s="3"/>
      <c r="B9" s="3"/>
      <c r="C9" s="3"/>
      <c r="D9" s="3"/>
      <c r="E9" s="3"/>
      <c r="F9" s="34" t="s">
        <v>1</v>
      </c>
      <c r="G9" s="3"/>
      <c r="AG9" s="3"/>
    </row>
    <row r="10" spans="1:33" ht="15" customHeight="1">
      <c r="A10" s="3"/>
      <c r="B10" s="3"/>
      <c r="C10" s="3"/>
      <c r="D10" s="3"/>
      <c r="E10" s="3"/>
      <c r="F10" s="3"/>
      <c r="G10" s="3"/>
      <c r="AG10" s="3"/>
    </row>
    <row r="11" spans="1:33" ht="15" customHeight="1">
      <c r="A11" s="3"/>
      <c r="B11" s="3"/>
      <c r="C11" s="3"/>
      <c r="D11" s="3"/>
      <c r="E11" s="3"/>
      <c r="F11" s="3"/>
      <c r="G11" s="3"/>
      <c r="AG11" s="3"/>
    </row>
    <row r="12" spans="1:33" ht="15" customHeight="1">
      <c r="A12" s="3"/>
      <c r="B12" s="3"/>
      <c r="C12" s="3"/>
      <c r="D12" s="3"/>
      <c r="E12" s="3"/>
      <c r="F12" s="3"/>
      <c r="G12" s="3"/>
      <c r="AG12" s="3"/>
    </row>
    <row r="13" spans="1:33" ht="15" customHeight="1">
      <c r="A13" s="3"/>
      <c r="B13" s="3"/>
      <c r="C13" s="3"/>
      <c r="D13" s="3"/>
      <c r="E13" s="3"/>
      <c r="F13" s="3"/>
      <c r="G13" s="3"/>
      <c r="AG13" s="3"/>
    </row>
    <row r="14" spans="1:33" ht="15" customHeight="1">
      <c r="A14" s="3"/>
      <c r="B14" s="3"/>
      <c r="C14" s="3"/>
      <c r="D14" s="3"/>
      <c r="E14" s="3"/>
      <c r="F14" s="3"/>
      <c r="G14" s="3"/>
      <c r="AG14" s="3"/>
    </row>
    <row r="15" spans="1:33" ht="15" customHeight="1">
      <c r="A15" s="3"/>
      <c r="B15" s="3"/>
      <c r="C15" s="3"/>
      <c r="D15" s="3"/>
      <c r="E15" s="3"/>
      <c r="F15" s="3"/>
      <c r="G15" s="3"/>
      <c r="AG15" s="3"/>
    </row>
    <row r="16" spans="1:33" ht="15" customHeight="1">
      <c r="A16" s="3"/>
      <c r="B16" s="3"/>
      <c r="C16" s="3"/>
      <c r="D16" s="3"/>
      <c r="E16" s="3"/>
      <c r="F16" s="3"/>
      <c r="G16" s="3"/>
      <c r="AG16" s="3"/>
    </row>
    <row r="17" spans="1:33" ht="15" customHeight="1">
      <c r="A17" s="3"/>
      <c r="B17" s="3"/>
      <c r="C17" s="3"/>
      <c r="D17" s="3"/>
      <c r="E17" s="3"/>
      <c r="F17" s="3"/>
      <c r="G17" s="3"/>
      <c r="AG17" s="3"/>
    </row>
    <row r="18" spans="1:33" ht="15" customHeight="1">
      <c r="A18" s="3"/>
      <c r="B18" s="3"/>
      <c r="C18" s="3"/>
      <c r="D18" s="3"/>
      <c r="E18" s="3"/>
      <c r="F18" s="3"/>
      <c r="G18" s="3"/>
      <c r="AG18" s="3"/>
    </row>
    <row r="19" spans="1:33" ht="15" customHeight="1">
      <c r="A19" s="3"/>
      <c r="B19" s="3"/>
      <c r="C19" s="3"/>
      <c r="D19" s="3"/>
      <c r="E19" s="3"/>
      <c r="F19" s="3"/>
      <c r="G19" s="3"/>
      <c r="AG19" s="3"/>
    </row>
    <row r="20" spans="1:33" ht="15" customHeight="1">
      <c r="A20" s="3"/>
      <c r="B20" s="3"/>
      <c r="C20" s="3"/>
      <c r="D20" s="3"/>
      <c r="E20" s="3"/>
      <c r="F20" s="3"/>
      <c r="G20" s="3"/>
      <c r="AG20" s="3"/>
    </row>
    <row r="21" spans="1:33" ht="15" customHeight="1">
      <c r="A21" s="3"/>
      <c r="B21" s="3"/>
      <c r="C21" s="3"/>
      <c r="D21" s="3"/>
      <c r="E21" s="3"/>
      <c r="F21" s="3"/>
      <c r="G21" s="3"/>
      <c r="AG21" s="3"/>
    </row>
    <row r="22" spans="1:33" ht="15" customHeight="1">
      <c r="A22" s="3"/>
      <c r="B22" s="3"/>
      <c r="C22" s="3"/>
      <c r="D22" s="3"/>
      <c r="E22" s="3"/>
      <c r="F22" s="3"/>
      <c r="G22" s="3"/>
      <c r="AG22" s="3"/>
    </row>
    <row r="23" spans="1:33" ht="15" customHeight="1">
      <c r="A23" s="3"/>
      <c r="B23" s="3"/>
      <c r="C23" s="3"/>
      <c r="D23" s="3"/>
      <c r="E23" s="3"/>
      <c r="F23" s="3"/>
      <c r="G23" s="3"/>
      <c r="AG23" s="3"/>
    </row>
    <row r="24" spans="1:33" ht="15" customHeight="1">
      <c r="A24" s="3"/>
      <c r="B24" s="3"/>
      <c r="C24" s="3"/>
      <c r="D24" s="3"/>
      <c r="E24" s="3"/>
      <c r="F24" s="3"/>
      <c r="G24" s="3"/>
      <c r="AG24" s="3"/>
    </row>
    <row r="25" spans="1:33" ht="15" customHeight="1">
      <c r="A25" s="3"/>
      <c r="B25" s="3"/>
      <c r="C25" s="3"/>
      <c r="D25" s="3"/>
      <c r="E25" s="3"/>
      <c r="F25" s="3"/>
      <c r="G25" s="3"/>
      <c r="AG25" s="3"/>
    </row>
    <row r="26" spans="1:33" ht="15" customHeight="1">
      <c r="A26" s="3"/>
      <c r="B26" s="3"/>
      <c r="C26" s="3"/>
      <c r="D26" s="3"/>
      <c r="E26" s="3"/>
      <c r="F26" s="3"/>
      <c r="G26" s="3"/>
      <c r="AG26" s="3"/>
    </row>
    <row r="27" spans="1:33" ht="15" customHeight="1">
      <c r="A27" s="3"/>
      <c r="B27" s="3"/>
      <c r="C27" s="3"/>
      <c r="D27" s="3"/>
      <c r="E27" s="3"/>
      <c r="F27" s="3"/>
      <c r="G27" s="3"/>
      <c r="AG27" s="3"/>
    </row>
    <row r="28" spans="1:33" ht="15" customHeight="1">
      <c r="A28" s="3"/>
      <c r="B28" s="3"/>
      <c r="C28" s="3"/>
      <c r="D28" s="3"/>
      <c r="E28" s="3"/>
      <c r="F28" s="3"/>
      <c r="G28" s="3"/>
      <c r="AG28" s="3"/>
    </row>
    <row r="29" spans="1:33" ht="15" customHeight="1">
      <c r="A29" s="3"/>
      <c r="B29" s="3"/>
      <c r="C29" s="3"/>
      <c r="D29" s="3"/>
      <c r="E29" s="3"/>
      <c r="F29" s="3"/>
      <c r="G29" s="3"/>
      <c r="AG29" s="3"/>
    </row>
    <row r="30" spans="1:33" ht="15" customHeight="1">
      <c r="A30" s="3"/>
      <c r="B30" s="3"/>
      <c r="C30" s="3"/>
      <c r="D30" s="3"/>
      <c r="E30" s="3"/>
      <c r="F30" s="3"/>
      <c r="G30" s="3"/>
      <c r="AG30" s="3"/>
    </row>
    <row r="31" spans="1:33" ht="15" customHeight="1">
      <c r="A31" s="3"/>
      <c r="B31" s="3"/>
      <c r="C31" s="3"/>
      <c r="D31" s="3"/>
      <c r="E31" s="3"/>
      <c r="F31" s="3"/>
      <c r="G31" s="3"/>
      <c r="AG31" s="3"/>
    </row>
    <row r="32" spans="1:33" ht="15" customHeight="1">
      <c r="A32" s="3"/>
      <c r="B32" s="3"/>
      <c r="C32" s="3"/>
      <c r="D32" s="3"/>
      <c r="E32" s="3"/>
      <c r="F32" s="3"/>
      <c r="G32" s="3"/>
      <c r="AG32" s="3"/>
    </row>
    <row r="33" spans="1:33" ht="15" customHeight="1">
      <c r="A33" s="3"/>
      <c r="B33" s="3"/>
      <c r="C33" s="3"/>
      <c r="D33" s="3"/>
      <c r="E33" s="3"/>
      <c r="F33" s="3"/>
      <c r="G33" s="3"/>
      <c r="AG33" s="3"/>
    </row>
    <row r="34" spans="1:33" ht="15" customHeight="1">
      <c r="A34" s="3"/>
      <c r="B34" s="3"/>
      <c r="C34" s="3"/>
      <c r="D34" s="3"/>
      <c r="E34" s="3"/>
      <c r="F34" s="3"/>
      <c r="G34" s="3"/>
      <c r="AG34" s="3"/>
    </row>
    <row r="35" spans="1:33" ht="15" customHeight="1">
      <c r="A35" s="3"/>
      <c r="B35" s="3"/>
      <c r="C35" s="3"/>
      <c r="D35" s="3"/>
      <c r="E35" s="3"/>
      <c r="F35" s="3"/>
      <c r="G35" s="3"/>
      <c r="AG35" s="3"/>
    </row>
    <row r="36" spans="1:33" ht="15" customHeight="1">
      <c r="A36" s="3"/>
      <c r="B36" s="3"/>
      <c r="C36" s="3"/>
      <c r="D36" s="3"/>
      <c r="E36" s="3"/>
      <c r="F36" s="3"/>
      <c r="G36" s="3"/>
      <c r="AG36" s="3"/>
    </row>
    <row r="37" spans="1:33" ht="15" customHeight="1">
      <c r="A37" s="3"/>
      <c r="B37" s="3"/>
      <c r="C37" s="3"/>
      <c r="D37" s="3"/>
      <c r="E37" s="3"/>
      <c r="F37" s="3"/>
      <c r="G37" s="3"/>
      <c r="AG37" s="3"/>
    </row>
    <row r="38" spans="1:33" ht="15" customHeight="1">
      <c r="A38" s="3"/>
      <c r="B38" s="3"/>
      <c r="C38" s="3"/>
      <c r="D38" s="3"/>
      <c r="E38" s="3"/>
      <c r="F38" s="3"/>
      <c r="G38" s="3"/>
      <c r="AG38" s="3"/>
    </row>
    <row r="39" spans="1:33" ht="15" customHeight="1">
      <c r="A39" s="3"/>
      <c r="B39" s="3"/>
      <c r="C39" s="3"/>
      <c r="D39" s="3"/>
      <c r="E39" s="3"/>
      <c r="F39" s="3"/>
      <c r="G39" s="3"/>
      <c r="AG39" s="3"/>
    </row>
    <row r="40" spans="1:33" ht="15" customHeight="1">
      <c r="A40" s="3"/>
      <c r="B40" s="3"/>
      <c r="C40" s="3"/>
      <c r="D40" s="3"/>
      <c r="E40" s="3"/>
      <c r="F40" s="3"/>
      <c r="G40" s="3"/>
      <c r="AG40" s="3"/>
    </row>
    <row r="41" spans="1:33" ht="15" customHeight="1">
      <c r="A41" s="3"/>
      <c r="B41" s="3"/>
      <c r="C41" s="3"/>
      <c r="D41" s="3"/>
      <c r="E41" s="3"/>
      <c r="F41" s="3"/>
      <c r="G41" s="3"/>
      <c r="AG41" s="3"/>
    </row>
    <row r="42" spans="1:33" ht="15" customHeight="1">
      <c r="A42" s="3"/>
      <c r="B42" s="3"/>
      <c r="C42" s="3"/>
      <c r="D42" s="3"/>
      <c r="E42" s="3"/>
      <c r="F42" s="3"/>
      <c r="G42" s="3"/>
      <c r="AG42" s="3"/>
    </row>
    <row r="43" spans="1:33" ht="15" customHeight="1">
      <c r="A43" s="3"/>
      <c r="B43" s="3"/>
      <c r="C43" s="3"/>
      <c r="D43" s="3"/>
      <c r="E43" s="3"/>
      <c r="F43" s="3"/>
      <c r="G43" s="3"/>
      <c r="AG43" s="3"/>
    </row>
    <row r="44" spans="1:33" ht="15" customHeight="1">
      <c r="A44" s="3"/>
      <c r="B44" s="3"/>
      <c r="C44" s="3"/>
      <c r="D44" s="3"/>
      <c r="E44" s="3"/>
      <c r="F44" s="3"/>
      <c r="G44" s="3"/>
      <c r="AG44" s="3"/>
    </row>
    <row r="45" spans="1:33" ht="15" customHeight="1">
      <c r="A45" s="3"/>
      <c r="B45" s="3"/>
      <c r="C45" s="3"/>
      <c r="D45" s="3"/>
      <c r="E45" s="3"/>
      <c r="F45" s="3"/>
      <c r="G45" s="3"/>
      <c r="AG45" s="3"/>
    </row>
    <row r="46" spans="1:33" ht="15" customHeight="1">
      <c r="A46" s="3"/>
      <c r="B46" s="3"/>
      <c r="C46" s="3"/>
      <c r="D46" s="3"/>
      <c r="E46" s="3"/>
      <c r="F46" s="3"/>
      <c r="G46" s="3"/>
      <c r="AG46" s="3"/>
    </row>
    <row r="47" spans="1:33" ht="15" customHeight="1">
      <c r="A47" s="3"/>
      <c r="B47" s="3"/>
      <c r="C47" s="3"/>
      <c r="D47" s="3"/>
      <c r="E47" s="3"/>
      <c r="F47" s="3"/>
      <c r="G47" s="3"/>
      <c r="AG47" s="3"/>
    </row>
    <row r="48" spans="1:33" ht="15" customHeight="1">
      <c r="A48" s="3"/>
      <c r="B48" s="3"/>
      <c r="C48" s="3"/>
      <c r="D48" s="3"/>
      <c r="E48" s="3"/>
      <c r="F48" s="3"/>
      <c r="G48" s="3"/>
      <c r="AG48" s="3"/>
    </row>
    <row r="49" spans="1:33" ht="15" customHeight="1">
      <c r="A49" s="3"/>
      <c r="B49" s="3"/>
      <c r="C49" s="3"/>
      <c r="D49" s="3"/>
      <c r="E49" s="3"/>
      <c r="F49" s="3"/>
      <c r="G49" s="3"/>
      <c r="AG49" s="3"/>
    </row>
    <row r="50" spans="1:33" ht="15" customHeight="1">
      <c r="A50" s="3"/>
      <c r="B50" s="3"/>
      <c r="C50" s="3"/>
      <c r="D50" s="3"/>
      <c r="E50" s="3"/>
      <c r="F50" s="3"/>
      <c r="G50" s="3"/>
      <c r="AG50" s="3"/>
    </row>
    <row r="51" spans="1:33" ht="15" customHeight="1">
      <c r="A51" s="3"/>
      <c r="B51" s="3"/>
      <c r="C51" s="3"/>
      <c r="D51" s="3"/>
      <c r="E51" s="3"/>
      <c r="F51" s="3"/>
      <c r="G51" s="3"/>
      <c r="AG51" s="3"/>
    </row>
    <row r="52" spans="1:33" ht="15" customHeight="1">
      <c r="A52" s="3"/>
      <c r="B52" s="3"/>
      <c r="C52" s="3"/>
      <c r="D52" s="3"/>
      <c r="E52" s="3"/>
      <c r="F52" s="3"/>
      <c r="G52" s="3"/>
      <c r="AG52" s="3"/>
    </row>
    <row r="53" spans="1:33" ht="15" customHeight="1">
      <c r="A53" s="3"/>
      <c r="B53" s="3"/>
      <c r="C53" s="3"/>
      <c r="D53" s="3"/>
      <c r="E53" s="3"/>
      <c r="F53" s="3"/>
      <c r="G53" s="3"/>
      <c r="AG53" s="3"/>
    </row>
    <row r="54" spans="1:33" ht="15" customHeight="1">
      <c r="A54" s="3"/>
      <c r="B54" s="3"/>
      <c r="C54" s="3"/>
      <c r="D54" s="3"/>
      <c r="E54" s="3"/>
      <c r="F54" s="3"/>
      <c r="G54" s="3"/>
      <c r="AG54" s="3"/>
    </row>
    <row r="55" spans="1:33" ht="15" customHeight="1">
      <c r="A55" s="3"/>
      <c r="B55" s="3"/>
      <c r="C55" s="3"/>
      <c r="D55" s="3"/>
      <c r="E55" s="3"/>
      <c r="F55" s="3"/>
      <c r="G55" s="3"/>
      <c r="AG55" s="3"/>
    </row>
    <row r="56" spans="1:33" ht="15" customHeight="1">
      <c r="A56" s="3"/>
      <c r="B56" s="3"/>
      <c r="C56" s="3"/>
      <c r="D56" s="3"/>
      <c r="E56" s="3"/>
      <c r="F56" s="3"/>
      <c r="G56" s="3"/>
      <c r="AG56" s="3"/>
    </row>
    <row r="57" spans="1:33" ht="15" customHeight="1">
      <c r="A57" s="3"/>
      <c r="B57" s="3"/>
      <c r="C57" s="3"/>
      <c r="D57" s="3"/>
      <c r="E57" s="3"/>
      <c r="F57" s="3"/>
      <c r="G57" s="3"/>
      <c r="AG57" s="3"/>
    </row>
    <row r="58" spans="1:33" ht="15" customHeight="1">
      <c r="A58" s="3"/>
      <c r="B58" s="3"/>
      <c r="C58" s="3"/>
      <c r="D58" s="3"/>
      <c r="E58" s="3"/>
      <c r="F58" s="3"/>
      <c r="G58" s="3"/>
      <c r="AG58" s="3"/>
    </row>
    <row r="59" spans="1:33" ht="15" customHeight="1">
      <c r="A59" s="3"/>
      <c r="B59" s="3"/>
      <c r="C59" s="3"/>
      <c r="D59" s="3"/>
      <c r="E59" s="3"/>
      <c r="F59" s="3"/>
      <c r="G59" s="3"/>
      <c r="AG59" s="3"/>
    </row>
    <row r="60" spans="1:33" ht="15" customHeight="1">
      <c r="A60" s="3"/>
      <c r="B60" s="3"/>
      <c r="C60" s="3"/>
      <c r="D60" s="3"/>
      <c r="E60" s="3"/>
      <c r="F60" s="3"/>
      <c r="G60" s="3"/>
      <c r="AG60" s="3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0FA2-7417-4991-B80D-0A5DFC4188A8}">
  <sheetPr>
    <tabColor theme="0"/>
  </sheetPr>
  <dimension ref="A1:C24"/>
  <sheetViews>
    <sheetView workbookViewId="0">
      <selection activeCell="D1" sqref="D1:D1048576"/>
    </sheetView>
  </sheetViews>
  <sheetFormatPr defaultColWidth="9.109375" defaultRowHeight="13.8"/>
  <cols>
    <col min="1" max="1" width="68.5546875" style="58" customWidth="1"/>
    <col min="2" max="2" width="28" style="58" customWidth="1"/>
    <col min="3" max="3" width="57.33203125" style="63" customWidth="1"/>
    <col min="4" max="16384" width="9.109375" style="58"/>
  </cols>
  <sheetData>
    <row r="1" spans="1:3">
      <c r="A1" s="55" t="s">
        <v>436</v>
      </c>
      <c r="B1" s="55" t="s">
        <v>437</v>
      </c>
      <c r="C1" s="56" t="s">
        <v>438</v>
      </c>
    </row>
    <row r="2" spans="1:3">
      <c r="A2" s="59" t="s">
        <v>519</v>
      </c>
      <c r="B2" s="60" t="s">
        <v>329</v>
      </c>
      <c r="C2" s="61" t="s">
        <v>330</v>
      </c>
    </row>
    <row r="3" spans="1:3">
      <c r="A3" s="59" t="s">
        <v>520</v>
      </c>
      <c r="B3" s="60" t="s">
        <v>331</v>
      </c>
      <c r="C3" s="61" t="s">
        <v>332</v>
      </c>
    </row>
    <row r="4" spans="1:3">
      <c r="A4" s="59" t="s">
        <v>521</v>
      </c>
      <c r="B4" s="60"/>
      <c r="C4" s="61" t="s">
        <v>333</v>
      </c>
    </row>
    <row r="5" spans="1:3">
      <c r="A5" s="59" t="s">
        <v>386</v>
      </c>
      <c r="B5" s="60"/>
      <c r="C5" s="61" t="s">
        <v>334</v>
      </c>
    </row>
    <row r="6" spans="1:3">
      <c r="A6" s="59" t="s">
        <v>522</v>
      </c>
      <c r="B6" s="60" t="s">
        <v>335</v>
      </c>
      <c r="C6" s="61" t="s">
        <v>336</v>
      </c>
    </row>
    <row r="7" spans="1:3">
      <c r="A7" s="59" t="s">
        <v>523</v>
      </c>
      <c r="B7" s="60"/>
      <c r="C7" s="61" t="s">
        <v>337</v>
      </c>
    </row>
    <row r="8" spans="1:3">
      <c r="A8" s="59" t="s">
        <v>524</v>
      </c>
      <c r="B8" s="60" t="s">
        <v>338</v>
      </c>
      <c r="C8" s="61" t="s">
        <v>339</v>
      </c>
    </row>
    <row r="9" spans="1:3">
      <c r="A9" s="59" t="s">
        <v>525</v>
      </c>
      <c r="B9" s="60" t="s">
        <v>340</v>
      </c>
      <c r="C9" s="61" t="s">
        <v>341</v>
      </c>
    </row>
    <row r="10" spans="1:3">
      <c r="A10" s="59" t="s">
        <v>526</v>
      </c>
      <c r="B10" s="60" t="s">
        <v>342</v>
      </c>
      <c r="C10" s="61" t="s">
        <v>343</v>
      </c>
    </row>
    <row r="11" spans="1:3">
      <c r="A11" s="59" t="s">
        <v>527</v>
      </c>
      <c r="B11" s="60"/>
      <c r="C11" s="61" t="s">
        <v>344</v>
      </c>
    </row>
    <row r="12" spans="1:3">
      <c r="A12" s="59" t="s">
        <v>528</v>
      </c>
      <c r="B12" s="60" t="s">
        <v>345</v>
      </c>
      <c r="C12" s="61" t="s">
        <v>346</v>
      </c>
    </row>
    <row r="13" spans="1:3">
      <c r="A13" s="59" t="s">
        <v>529</v>
      </c>
      <c r="B13" s="62" t="s">
        <v>347</v>
      </c>
      <c r="C13" s="61" t="s">
        <v>348</v>
      </c>
    </row>
    <row r="14" spans="1:3">
      <c r="A14" s="59" t="s">
        <v>530</v>
      </c>
      <c r="B14" s="60" t="s">
        <v>349</v>
      </c>
      <c r="C14" s="61" t="s">
        <v>350</v>
      </c>
    </row>
    <row r="15" spans="1:3">
      <c r="A15" s="59" t="s">
        <v>531</v>
      </c>
      <c r="B15" s="60" t="s">
        <v>351</v>
      </c>
      <c r="C15" s="61" t="s">
        <v>352</v>
      </c>
    </row>
    <row r="16" spans="1:3">
      <c r="A16" s="59" t="s">
        <v>532</v>
      </c>
      <c r="B16" s="60" t="s">
        <v>353</v>
      </c>
      <c r="C16" s="61" t="s">
        <v>354</v>
      </c>
    </row>
    <row r="17" spans="1:3">
      <c r="A17" s="59" t="s">
        <v>533</v>
      </c>
      <c r="B17" s="60" t="s">
        <v>351</v>
      </c>
      <c r="C17" s="61" t="s">
        <v>355</v>
      </c>
    </row>
    <row r="18" spans="1:3">
      <c r="A18" s="59" t="s">
        <v>534</v>
      </c>
      <c r="B18" s="60"/>
      <c r="C18" s="61" t="s">
        <v>356</v>
      </c>
    </row>
    <row r="19" spans="1:3">
      <c r="A19" s="59" t="s">
        <v>535</v>
      </c>
      <c r="B19" s="60" t="s">
        <v>357</v>
      </c>
      <c r="C19" s="61" t="s">
        <v>358</v>
      </c>
    </row>
    <row r="20" spans="1:3">
      <c r="A20" s="59" t="s">
        <v>536</v>
      </c>
      <c r="B20" s="60" t="s">
        <v>359</v>
      </c>
      <c r="C20" s="61" t="s">
        <v>360</v>
      </c>
    </row>
    <row r="21" spans="1:3">
      <c r="A21" s="59" t="s">
        <v>537</v>
      </c>
      <c r="B21" s="60" t="s">
        <v>361</v>
      </c>
      <c r="C21" s="61" t="s">
        <v>362</v>
      </c>
    </row>
    <row r="22" spans="1:3">
      <c r="A22" s="59" t="s">
        <v>538</v>
      </c>
      <c r="B22" s="60">
        <v>1</v>
      </c>
      <c r="C22" s="61" t="s">
        <v>363</v>
      </c>
    </row>
    <row r="23" spans="1:3">
      <c r="A23" s="59" t="s">
        <v>539</v>
      </c>
      <c r="B23" s="60"/>
      <c r="C23" s="61" t="s">
        <v>364</v>
      </c>
    </row>
    <row r="24" spans="1:3">
      <c r="A24" s="59" t="s">
        <v>540</v>
      </c>
      <c r="B24" s="60"/>
      <c r="C24" s="61" t="s">
        <v>365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86A5-A4D1-4FA5-B168-0FD884E7AF1A}">
  <dimension ref="A1:C53"/>
  <sheetViews>
    <sheetView tabSelected="1" topLeftCell="A2" workbookViewId="0">
      <selection activeCell="E6" sqref="E6"/>
    </sheetView>
  </sheetViews>
  <sheetFormatPr defaultColWidth="9.109375" defaultRowHeight="13.8"/>
  <cols>
    <col min="1" max="1" width="59.88671875" style="64" customWidth="1"/>
    <col min="2" max="2" width="22.44140625" style="64" customWidth="1"/>
    <col min="3" max="3" width="26.44140625" style="64" customWidth="1"/>
    <col min="4" max="16384" width="9.109375" style="64"/>
  </cols>
  <sheetData>
    <row r="1" spans="1:3">
      <c r="A1" s="55" t="s">
        <v>436</v>
      </c>
      <c r="B1" s="55" t="s">
        <v>444</v>
      </c>
      <c r="C1" s="55" t="s">
        <v>437</v>
      </c>
    </row>
    <row r="2" spans="1:3">
      <c r="A2" s="49" t="s">
        <v>518</v>
      </c>
      <c r="B2" s="49"/>
      <c r="C2" s="68">
        <v>0</v>
      </c>
    </row>
    <row r="3" spans="1:3">
      <c r="A3" s="49" t="s">
        <v>435</v>
      </c>
      <c r="B3" s="49"/>
      <c r="C3" s="68" t="s">
        <v>338</v>
      </c>
    </row>
    <row r="4" spans="1:3">
      <c r="A4" s="49" t="s">
        <v>386</v>
      </c>
      <c r="B4" s="49"/>
      <c r="C4" s="68" t="s">
        <v>340</v>
      </c>
    </row>
    <row r="5" spans="1:3">
      <c r="A5" s="49" t="s">
        <v>387</v>
      </c>
      <c r="B5" s="49"/>
      <c r="C5" s="68" t="s">
        <v>999</v>
      </c>
    </row>
    <row r="6" spans="1:3">
      <c r="A6" s="49" t="s">
        <v>388</v>
      </c>
      <c r="B6" s="49"/>
      <c r="C6" s="68" t="s">
        <v>999</v>
      </c>
    </row>
    <row r="7" spans="1:3">
      <c r="A7" s="49" t="s">
        <v>389</v>
      </c>
      <c r="B7" s="49"/>
      <c r="C7" s="68" t="s">
        <v>999</v>
      </c>
    </row>
    <row r="8" spans="1:3">
      <c r="A8" s="49" t="s">
        <v>390</v>
      </c>
      <c r="B8" s="49"/>
      <c r="C8" s="68" t="s">
        <v>999</v>
      </c>
    </row>
    <row r="9" spans="1:3">
      <c r="A9" s="49" t="s">
        <v>391</v>
      </c>
      <c r="B9" s="49"/>
      <c r="C9" s="68" t="s">
        <v>999</v>
      </c>
    </row>
    <row r="10" spans="1:3">
      <c r="A10" s="49" t="s">
        <v>392</v>
      </c>
      <c r="B10" s="49"/>
      <c r="C10" s="68" t="s">
        <v>999</v>
      </c>
    </row>
    <row r="11" spans="1:3">
      <c r="A11" s="49" t="s">
        <v>393</v>
      </c>
      <c r="B11" s="49"/>
      <c r="C11" s="68" t="s">
        <v>999</v>
      </c>
    </row>
    <row r="12" spans="1:3">
      <c r="A12" s="49" t="s">
        <v>394</v>
      </c>
      <c r="B12" s="49"/>
      <c r="C12" s="68">
        <v>0</v>
      </c>
    </row>
    <row r="13" spans="1:3">
      <c r="A13" s="49" t="s">
        <v>395</v>
      </c>
      <c r="B13" s="49"/>
      <c r="C13" s="68">
        <v>0</v>
      </c>
    </row>
    <row r="14" spans="1:3">
      <c r="A14" s="49" t="s">
        <v>396</v>
      </c>
      <c r="B14" s="49"/>
      <c r="C14" s="68">
        <v>0</v>
      </c>
    </row>
    <row r="15" spans="1:3">
      <c r="A15" s="49" t="s">
        <v>397</v>
      </c>
      <c r="B15" s="49"/>
      <c r="C15" s="68">
        <v>0</v>
      </c>
    </row>
    <row r="16" spans="1:3">
      <c r="A16" s="49" t="s">
        <v>398</v>
      </c>
      <c r="B16" s="49"/>
      <c r="C16" s="68">
        <v>0</v>
      </c>
    </row>
    <row r="17" spans="1:3">
      <c r="A17" s="49" t="s">
        <v>399</v>
      </c>
      <c r="B17" s="49"/>
      <c r="C17" s="68">
        <v>0</v>
      </c>
    </row>
    <row r="18" spans="1:3">
      <c r="A18" s="49" t="s">
        <v>400</v>
      </c>
      <c r="B18" s="49"/>
      <c r="C18" s="68">
        <v>0</v>
      </c>
    </row>
    <row r="19" spans="1:3">
      <c r="A19" s="49" t="s">
        <v>401</v>
      </c>
      <c r="B19" s="49"/>
      <c r="C19" s="68">
        <v>0</v>
      </c>
    </row>
    <row r="20" spans="1:3">
      <c r="A20" s="49" t="s">
        <v>402</v>
      </c>
      <c r="B20" s="49"/>
      <c r="C20" s="68">
        <v>0</v>
      </c>
    </row>
    <row r="21" spans="1:3">
      <c r="A21" s="49" t="s">
        <v>403</v>
      </c>
      <c r="B21" s="49"/>
      <c r="C21" s="68">
        <v>0</v>
      </c>
    </row>
    <row r="22" spans="1:3">
      <c r="A22" s="49" t="s">
        <v>404</v>
      </c>
      <c r="B22" s="49"/>
      <c r="C22" s="68">
        <v>0</v>
      </c>
    </row>
    <row r="23" spans="1:3">
      <c r="A23" s="49" t="s">
        <v>405</v>
      </c>
      <c r="B23" s="49"/>
      <c r="C23" s="68">
        <v>0</v>
      </c>
    </row>
    <row r="24" spans="1:3">
      <c r="A24" s="49" t="s">
        <v>406</v>
      </c>
      <c r="B24" s="49"/>
      <c r="C24" s="68">
        <v>0</v>
      </c>
    </row>
    <row r="25" spans="1:3">
      <c r="A25" s="49" t="s">
        <v>407</v>
      </c>
      <c r="B25" s="49"/>
      <c r="C25" s="68">
        <v>0</v>
      </c>
    </row>
    <row r="26" spans="1:3">
      <c r="A26" s="49" t="s">
        <v>998</v>
      </c>
      <c r="B26" s="49"/>
      <c r="C26" s="68">
        <v>0</v>
      </c>
    </row>
    <row r="27" spans="1:3">
      <c r="A27" s="49" t="s">
        <v>408</v>
      </c>
      <c r="B27" s="49"/>
      <c r="C27" s="68">
        <v>0</v>
      </c>
    </row>
    <row r="28" spans="1:3">
      <c r="A28" s="49" t="s">
        <v>409</v>
      </c>
      <c r="B28" s="49"/>
      <c r="C28" s="68">
        <v>0</v>
      </c>
    </row>
    <row r="29" spans="1:3">
      <c r="A29" s="49" t="s">
        <v>410</v>
      </c>
      <c r="B29" s="49"/>
      <c r="C29" s="68">
        <v>0</v>
      </c>
    </row>
    <row r="30" spans="1:3">
      <c r="A30" s="49" t="s">
        <v>411</v>
      </c>
      <c r="B30" s="49"/>
      <c r="C30" s="68">
        <v>0</v>
      </c>
    </row>
    <row r="31" spans="1:3">
      <c r="A31" s="49" t="s">
        <v>412</v>
      </c>
      <c r="B31" s="49"/>
      <c r="C31" s="68">
        <v>0</v>
      </c>
    </row>
    <row r="32" spans="1:3">
      <c r="A32" s="49" t="s">
        <v>413</v>
      </c>
      <c r="B32" s="49"/>
      <c r="C32" s="68">
        <v>0</v>
      </c>
    </row>
    <row r="33" spans="1:3">
      <c r="A33" s="49" t="s">
        <v>414</v>
      </c>
      <c r="B33" s="49"/>
      <c r="C33" s="68">
        <v>0</v>
      </c>
    </row>
    <row r="34" spans="1:3">
      <c r="A34" s="49" t="s">
        <v>415</v>
      </c>
      <c r="B34" s="49"/>
      <c r="C34" s="68">
        <v>0</v>
      </c>
    </row>
    <row r="35" spans="1:3">
      <c r="A35" s="49" t="s">
        <v>416</v>
      </c>
      <c r="B35" s="49"/>
      <c r="C35" s="68">
        <v>0</v>
      </c>
    </row>
    <row r="36" spans="1:3">
      <c r="A36" s="49" t="s">
        <v>417</v>
      </c>
      <c r="B36" s="49"/>
      <c r="C36" s="68">
        <v>0</v>
      </c>
    </row>
    <row r="37" spans="1:3">
      <c r="A37" s="49" t="s">
        <v>418</v>
      </c>
      <c r="B37" s="49"/>
      <c r="C37" s="68">
        <v>0</v>
      </c>
    </row>
    <row r="38" spans="1:3">
      <c r="A38" s="49" t="s">
        <v>419</v>
      </c>
      <c r="B38" s="49"/>
      <c r="C38" s="68">
        <v>0</v>
      </c>
    </row>
    <row r="39" spans="1:3">
      <c r="A39" s="49" t="s">
        <v>420</v>
      </c>
      <c r="B39" s="49"/>
      <c r="C39" s="68">
        <v>0</v>
      </c>
    </row>
    <row r="40" spans="1:3">
      <c r="A40" s="49" t="s">
        <v>421</v>
      </c>
      <c r="B40" s="49"/>
      <c r="C40" s="68">
        <v>0</v>
      </c>
    </row>
    <row r="41" spans="1:3">
      <c r="A41" s="49" t="s">
        <v>422</v>
      </c>
      <c r="B41" s="49"/>
      <c r="C41" s="68">
        <v>0</v>
      </c>
    </row>
    <row r="42" spans="1:3">
      <c r="A42" s="49" t="s">
        <v>423</v>
      </c>
      <c r="B42" s="49"/>
      <c r="C42" s="68">
        <v>0</v>
      </c>
    </row>
    <row r="43" spans="1:3">
      <c r="A43" s="49" t="s">
        <v>424</v>
      </c>
      <c r="B43" s="49"/>
      <c r="C43" s="68">
        <v>0</v>
      </c>
    </row>
    <row r="44" spans="1:3">
      <c r="A44" s="49" t="s">
        <v>425</v>
      </c>
      <c r="B44" s="49"/>
      <c r="C44" s="68">
        <v>0</v>
      </c>
    </row>
    <row r="45" spans="1:3">
      <c r="A45" s="49" t="s">
        <v>426</v>
      </c>
      <c r="B45" s="49"/>
      <c r="C45" s="68">
        <v>0</v>
      </c>
    </row>
    <row r="46" spans="1:3">
      <c r="A46" s="49" t="s">
        <v>427</v>
      </c>
      <c r="B46" s="49"/>
      <c r="C46" s="68">
        <v>0</v>
      </c>
    </row>
    <row r="47" spans="1:3">
      <c r="A47" s="49" t="s">
        <v>428</v>
      </c>
      <c r="B47" s="49"/>
      <c r="C47" s="68">
        <v>0</v>
      </c>
    </row>
    <row r="48" spans="1:3">
      <c r="A48" s="49" t="s">
        <v>429</v>
      </c>
      <c r="B48" s="49"/>
      <c r="C48" s="68">
        <v>0</v>
      </c>
    </row>
    <row r="49" spans="1:3">
      <c r="A49" s="49" t="s">
        <v>430</v>
      </c>
      <c r="B49" s="49"/>
      <c r="C49" s="68">
        <v>0</v>
      </c>
    </row>
    <row r="50" spans="1:3">
      <c r="A50" s="49" t="s">
        <v>431</v>
      </c>
      <c r="B50" s="49"/>
      <c r="C50" s="68">
        <v>0</v>
      </c>
    </row>
    <row r="51" spans="1:3">
      <c r="A51" s="49" t="s">
        <v>432</v>
      </c>
      <c r="B51" s="49"/>
      <c r="C51" s="68">
        <v>0</v>
      </c>
    </row>
    <row r="52" spans="1:3">
      <c r="A52" s="49" t="s">
        <v>433</v>
      </c>
      <c r="B52" s="49"/>
      <c r="C52" s="68">
        <v>0</v>
      </c>
    </row>
    <row r="53" spans="1:3">
      <c r="A53" s="49" t="s">
        <v>434</v>
      </c>
      <c r="B53" s="49"/>
      <c r="C53" s="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D043-7B34-46AB-B1C3-F7C09FE68602}">
  <dimension ref="A1:E81"/>
  <sheetViews>
    <sheetView workbookViewId="0">
      <selection activeCell="E1" sqref="E1:E1048576"/>
    </sheetView>
  </sheetViews>
  <sheetFormatPr defaultRowHeight="13.8"/>
  <cols>
    <col min="1" max="2" width="13.77734375" customWidth="1"/>
    <col min="3" max="3" width="20" customWidth="1"/>
    <col min="4" max="4" width="30" customWidth="1"/>
    <col min="5" max="5" width="48.44140625" customWidth="1"/>
  </cols>
  <sheetData>
    <row r="1" spans="1:5">
      <c r="A1" s="48" t="s">
        <v>440</v>
      </c>
      <c r="B1" s="48" t="s">
        <v>441</v>
      </c>
      <c r="C1" s="48" t="s">
        <v>442</v>
      </c>
      <c r="D1" s="48" t="s">
        <v>443</v>
      </c>
      <c r="E1" s="48" t="s">
        <v>379</v>
      </c>
    </row>
    <row r="2" spans="1:5">
      <c r="A2" s="49" t="s">
        <v>285</v>
      </c>
      <c r="B2" s="49"/>
      <c r="C2" s="50">
        <f>A!B3</f>
        <v>-27269478</v>
      </c>
      <c r="D2" s="50" t="s">
        <v>0</v>
      </c>
      <c r="E2" s="50" t="s">
        <v>445</v>
      </c>
    </row>
    <row r="3" spans="1:5">
      <c r="A3" s="49" t="s">
        <v>285</v>
      </c>
      <c r="B3" s="49"/>
      <c r="C3" s="50">
        <f>A!B15</f>
        <v>29000</v>
      </c>
      <c r="D3" s="51" t="s">
        <v>12</v>
      </c>
      <c r="E3" s="50" t="s">
        <v>446</v>
      </c>
    </row>
    <row r="4" spans="1:5" ht="27.6">
      <c r="A4" s="49" t="s">
        <v>285</v>
      </c>
      <c r="B4" s="49"/>
      <c r="C4" s="50">
        <f ca="1">A!B44</f>
        <v>-203986</v>
      </c>
      <c r="D4" s="51" t="s">
        <v>28</v>
      </c>
      <c r="E4" s="50" t="s">
        <v>447</v>
      </c>
    </row>
    <row r="5" spans="1:5" ht="55.2">
      <c r="A5" s="49" t="s">
        <v>285</v>
      </c>
      <c r="B5" s="49"/>
      <c r="C5" s="50">
        <f>A!B45</f>
        <v>-330761</v>
      </c>
      <c r="D5" s="51" t="str">
        <f>"Commercial building allowance"&amp;CHAR(10)&amp;" - Balancing (allowance) / charge"</f>
        <v>Commercial building allowance
 - Balancing (allowance) / charge</v>
      </c>
      <c r="E5" s="50" t="s">
        <v>276</v>
      </c>
    </row>
    <row r="6" spans="1:5" ht="27.6">
      <c r="A6" s="49" t="s">
        <v>285</v>
      </c>
      <c r="B6" s="49"/>
      <c r="C6" s="50">
        <f ca="1">A!B49</f>
        <v>-20287443</v>
      </c>
      <c r="D6" s="52" t="s">
        <v>277</v>
      </c>
      <c r="E6" s="50" t="s">
        <v>279</v>
      </c>
    </row>
    <row r="7" spans="1:5">
      <c r="A7" s="49" t="s">
        <v>285</v>
      </c>
      <c r="B7" s="49"/>
      <c r="C7" s="50">
        <f>A!B56</f>
        <v>-4726845</v>
      </c>
      <c r="D7" s="53" t="s">
        <v>280</v>
      </c>
      <c r="E7" s="50" t="s">
        <v>282</v>
      </c>
    </row>
    <row r="8" spans="1:5">
      <c r="A8" s="49" t="s">
        <v>285</v>
      </c>
      <c r="B8" s="49"/>
      <c r="C8" s="50">
        <f ca="1">A!B58</f>
        <v>-25014288</v>
      </c>
      <c r="D8" s="53" t="s">
        <v>44</v>
      </c>
      <c r="E8" s="50" t="s">
        <v>284</v>
      </c>
    </row>
    <row r="9" spans="1:5">
      <c r="A9" s="50" t="s">
        <v>286</v>
      </c>
      <c r="B9" s="50"/>
      <c r="C9" s="50">
        <f>'A2'!B3</f>
        <v>-4726845</v>
      </c>
      <c r="D9" s="53" t="s">
        <v>280</v>
      </c>
      <c r="E9" s="50" t="s">
        <v>282</v>
      </c>
    </row>
    <row r="10" spans="1:5">
      <c r="A10" s="50" t="s">
        <v>286</v>
      </c>
      <c r="B10" s="50"/>
      <c r="C10" s="50">
        <f ca="1">'A2'!B8</f>
        <v>-25014288</v>
      </c>
      <c r="D10" s="53" t="s">
        <v>44</v>
      </c>
      <c r="E10" s="50" t="s">
        <v>284</v>
      </c>
    </row>
    <row r="11" spans="1:5" ht="27.6">
      <c r="A11" s="50" t="s">
        <v>287</v>
      </c>
      <c r="B11" s="50"/>
      <c r="C11" s="50">
        <f>'B1'!B3</f>
        <v>180622</v>
      </c>
      <c r="D11" s="52" t="s">
        <v>288</v>
      </c>
      <c r="E11" s="50" t="s">
        <v>448</v>
      </c>
    </row>
    <row r="12" spans="1:5" ht="27.6">
      <c r="A12" s="50" t="s">
        <v>287</v>
      </c>
      <c r="B12" s="50"/>
      <c r="C12" s="50">
        <f>'B1'!C3</f>
        <v>1020305</v>
      </c>
      <c r="D12" s="52" t="s">
        <v>289</v>
      </c>
      <c r="E12" s="50" t="s">
        <v>449</v>
      </c>
    </row>
    <row r="13" spans="1:5" ht="27.6">
      <c r="A13" s="50" t="s">
        <v>287</v>
      </c>
      <c r="B13" s="50"/>
      <c r="C13" s="50">
        <f>'B1'!D3</f>
        <v>77543</v>
      </c>
      <c r="D13" s="52" t="s">
        <v>290</v>
      </c>
      <c r="E13" s="50" t="s">
        <v>450</v>
      </c>
    </row>
    <row r="14" spans="1:5">
      <c r="A14" s="50" t="s">
        <v>287</v>
      </c>
      <c r="B14" s="50"/>
      <c r="C14" s="50">
        <f>'B1'!B5</f>
        <v>0</v>
      </c>
      <c r="D14" s="53" t="s">
        <v>291</v>
      </c>
      <c r="E14" s="50" t="s">
        <v>451</v>
      </c>
    </row>
    <row r="15" spans="1:5">
      <c r="A15" s="50" t="s">
        <v>287</v>
      </c>
      <c r="B15" s="50"/>
      <c r="C15" s="50">
        <f>'B1'!C5</f>
        <v>30948</v>
      </c>
      <c r="D15" s="53" t="s">
        <v>292</v>
      </c>
      <c r="E15" s="50" t="s">
        <v>452</v>
      </c>
    </row>
    <row r="16" spans="1:5">
      <c r="A16" s="50" t="s">
        <v>287</v>
      </c>
      <c r="B16" s="50"/>
      <c r="C16" s="50">
        <f>'B1'!D5</f>
        <v>0</v>
      </c>
      <c r="D16" s="53" t="s">
        <v>293</v>
      </c>
      <c r="E16" s="50" t="s">
        <v>453</v>
      </c>
    </row>
    <row r="17" spans="1:5">
      <c r="A17" s="50" t="s">
        <v>287</v>
      </c>
      <c r="B17" s="50"/>
      <c r="C17" s="50">
        <f>'B1'!B13</f>
        <v>0</v>
      </c>
      <c r="D17" s="53" t="s">
        <v>294</v>
      </c>
      <c r="E17" s="50" t="s">
        <v>454</v>
      </c>
    </row>
    <row r="18" spans="1:5">
      <c r="A18" s="50" t="s">
        <v>287</v>
      </c>
      <c r="B18" s="50"/>
      <c r="C18" s="50">
        <f>'B1'!C13</f>
        <v>-18569</v>
      </c>
      <c r="D18" s="53" t="s">
        <v>295</v>
      </c>
      <c r="E18" s="50" t="s">
        <v>455</v>
      </c>
    </row>
    <row r="19" spans="1:5">
      <c r="A19" s="50" t="s">
        <v>287</v>
      </c>
      <c r="B19" s="50"/>
      <c r="C19" s="50">
        <f>'B1'!D13</f>
        <v>0</v>
      </c>
      <c r="D19" s="53" t="s">
        <v>296</v>
      </c>
      <c r="E19" s="50" t="s">
        <v>456</v>
      </c>
    </row>
    <row r="20" spans="1:5" ht="27.6">
      <c r="A20" s="50" t="s">
        <v>287</v>
      </c>
      <c r="B20" s="50"/>
      <c r="C20" s="50">
        <f>'B1'!E13</f>
        <v>-18569</v>
      </c>
      <c r="D20" s="53" t="s">
        <v>297</v>
      </c>
      <c r="E20" s="50" t="s">
        <v>457</v>
      </c>
    </row>
    <row r="21" spans="1:5" ht="27.6">
      <c r="A21" s="50" t="s">
        <v>287</v>
      </c>
      <c r="B21" s="50"/>
      <c r="C21" s="50">
        <f>'B1'!B34</f>
        <v>-18062</v>
      </c>
      <c r="D21" s="53" t="s">
        <v>298</v>
      </c>
      <c r="E21" s="50" t="s">
        <v>458</v>
      </c>
    </row>
    <row r="22" spans="1:5" ht="27.6">
      <c r="A22" s="50" t="s">
        <v>287</v>
      </c>
      <c r="B22" s="50"/>
      <c r="C22" s="50">
        <f>'B1'!C34</f>
        <v>-206537</v>
      </c>
      <c r="D22" s="53" t="s">
        <v>299</v>
      </c>
      <c r="E22" s="50" t="s">
        <v>459</v>
      </c>
    </row>
    <row r="23" spans="1:5" ht="27.6">
      <c r="A23" s="50" t="s">
        <v>287</v>
      </c>
      <c r="B23" s="50"/>
      <c r="C23" s="50" t="s">
        <v>301</v>
      </c>
      <c r="D23" s="53" t="s">
        <v>300</v>
      </c>
      <c r="E23" s="50" t="s">
        <v>460</v>
      </c>
    </row>
    <row r="24" spans="1:5" ht="27.6">
      <c r="A24" s="50" t="s">
        <v>287</v>
      </c>
      <c r="B24" s="50"/>
      <c r="C24" s="50">
        <f>'B1'!E34</f>
        <v>-247862</v>
      </c>
      <c r="D24" s="53" t="s">
        <v>302</v>
      </c>
      <c r="E24" s="50" t="s">
        <v>461</v>
      </c>
    </row>
    <row r="25" spans="1:5" ht="27.6">
      <c r="A25" s="50" t="s">
        <v>287</v>
      </c>
      <c r="B25" s="50"/>
      <c r="C25" s="50">
        <f>'B1'!B36</f>
        <v>162560</v>
      </c>
      <c r="D25" s="52" t="s">
        <v>303</v>
      </c>
      <c r="E25" s="50" t="s">
        <v>462</v>
      </c>
    </row>
    <row r="26" spans="1:5" ht="27.6">
      <c r="A26" s="50" t="s">
        <v>287</v>
      </c>
      <c r="B26" s="50"/>
      <c r="C26" s="50">
        <f>'B1'!C36</f>
        <v>826147</v>
      </c>
      <c r="D26" s="52" t="s">
        <v>304</v>
      </c>
      <c r="E26" s="50" t="s">
        <v>463</v>
      </c>
    </row>
    <row r="27" spans="1:5" ht="27.6">
      <c r="A27" s="50" t="s">
        <v>287</v>
      </c>
      <c r="B27" s="50"/>
      <c r="C27" s="50">
        <f>'B1'!D36</f>
        <v>54280</v>
      </c>
      <c r="D27" s="52" t="s">
        <v>305</v>
      </c>
      <c r="E27" s="50" t="s">
        <v>464</v>
      </c>
    </row>
    <row r="28" spans="1:5" ht="27.6">
      <c r="A28" s="50" t="s">
        <v>306</v>
      </c>
      <c r="B28" s="50"/>
      <c r="C28" s="50">
        <f>'C'!D7</f>
        <v>118448</v>
      </c>
      <c r="D28" s="53" t="s">
        <v>307</v>
      </c>
      <c r="E28" s="50" t="s">
        <v>465</v>
      </c>
    </row>
    <row r="29" spans="1:5" ht="27.6">
      <c r="A29" s="50" t="s">
        <v>306</v>
      </c>
      <c r="B29" s="50"/>
      <c r="C29" s="50">
        <f>'C'!K7</f>
        <v>87500</v>
      </c>
      <c r="D29" s="53" t="s">
        <v>308</v>
      </c>
      <c r="E29" s="50" t="s">
        <v>466</v>
      </c>
    </row>
    <row r="30" spans="1:5" ht="27.6">
      <c r="A30" s="50" t="s">
        <v>309</v>
      </c>
      <c r="B30" s="50"/>
      <c r="C30" s="50">
        <f>'C2'!B7</f>
        <v>1165497</v>
      </c>
      <c r="D30" s="53" t="s">
        <v>310</v>
      </c>
      <c r="E30" s="50" t="s">
        <v>467</v>
      </c>
    </row>
    <row r="31" spans="1:5">
      <c r="A31" s="50" t="s">
        <v>311</v>
      </c>
      <c r="B31" s="50"/>
      <c r="C31" s="50">
        <f>'D1'!D4</f>
        <v>50603391</v>
      </c>
      <c r="D31" s="50" t="s">
        <v>312</v>
      </c>
      <c r="E31" s="50" t="s">
        <v>468</v>
      </c>
    </row>
    <row r="32" spans="1:5">
      <c r="A32" s="50" t="s">
        <v>311</v>
      </c>
      <c r="B32" s="50"/>
      <c r="C32" s="50">
        <f>'D1'!D6</f>
        <v>-28334432</v>
      </c>
      <c r="D32" s="53" t="s">
        <v>313</v>
      </c>
      <c r="E32" s="50" t="s">
        <v>469</v>
      </c>
    </row>
    <row r="33" spans="1:5">
      <c r="A33" s="50" t="s">
        <v>311</v>
      </c>
      <c r="B33" s="50"/>
      <c r="C33" s="50">
        <f>'D1'!D8</f>
        <v>22268959</v>
      </c>
      <c r="D33" s="50" t="s">
        <v>314</v>
      </c>
      <c r="E33" s="50" t="s">
        <v>470</v>
      </c>
    </row>
    <row r="34" spans="1:5">
      <c r="A34" s="50" t="s">
        <v>311</v>
      </c>
      <c r="B34" s="50"/>
      <c r="C34" s="50">
        <f>'D1'!D15</f>
        <v>1629766</v>
      </c>
      <c r="D34" s="50" t="s">
        <v>315</v>
      </c>
      <c r="E34" s="50" t="s">
        <v>471</v>
      </c>
    </row>
    <row r="35" spans="1:5">
      <c r="A35" s="50" t="s">
        <v>311</v>
      </c>
      <c r="B35" s="50"/>
      <c r="C35" s="50">
        <f>'D1'!D27</f>
        <v>-27269478</v>
      </c>
      <c r="D35" s="53" t="s">
        <v>316</v>
      </c>
      <c r="E35" s="50" t="s">
        <v>445</v>
      </c>
    </row>
    <row r="36" spans="1:5" ht="41.4">
      <c r="A36" s="50" t="s">
        <v>317</v>
      </c>
      <c r="B36" s="50"/>
      <c r="C36" s="50">
        <f>'D2'!E5</f>
        <v>-150000</v>
      </c>
      <c r="D36" s="53" t="s">
        <v>318</v>
      </c>
      <c r="E36" s="50" t="s">
        <v>472</v>
      </c>
    </row>
    <row r="37" spans="1:5">
      <c r="A37" s="50" t="s">
        <v>319</v>
      </c>
      <c r="B37" s="50"/>
      <c r="C37" s="50">
        <f>'D3'!D5</f>
        <v>314470</v>
      </c>
      <c r="D37" s="52" t="s">
        <v>186</v>
      </c>
      <c r="E37" s="50" t="s">
        <v>473</v>
      </c>
    </row>
    <row r="38" spans="1:5">
      <c r="A38" s="50" t="s">
        <v>319</v>
      </c>
      <c r="B38" s="50"/>
      <c r="C38" s="50">
        <f>'D3'!D6</f>
        <v>69964</v>
      </c>
      <c r="D38" s="52" t="s">
        <v>187</v>
      </c>
      <c r="E38" s="50" t="s">
        <v>474</v>
      </c>
    </row>
    <row r="39" spans="1:5">
      <c r="A39" s="50" t="s">
        <v>319</v>
      </c>
      <c r="B39" s="50"/>
      <c r="C39" s="50">
        <f>'D3'!D7</f>
        <v>2354512</v>
      </c>
      <c r="D39" s="52" t="s">
        <v>188</v>
      </c>
      <c r="E39" s="50" t="s">
        <v>475</v>
      </c>
    </row>
    <row r="40" spans="1:5">
      <c r="A40" s="50" t="s">
        <v>319</v>
      </c>
      <c r="B40" s="50"/>
      <c r="C40" s="50">
        <f>'D3'!D8</f>
        <v>3591</v>
      </c>
      <c r="D40" s="52" t="s">
        <v>189</v>
      </c>
      <c r="E40" s="50" t="s">
        <v>476</v>
      </c>
    </row>
    <row r="41" spans="1:5" ht="20.7" customHeight="1">
      <c r="A41" s="50" t="s">
        <v>319</v>
      </c>
      <c r="B41" s="50"/>
      <c r="C41" s="50" t="str">
        <f>'D3'!A9</f>
        <v>Commission expenses to sales staff</v>
      </c>
      <c r="D41" s="52"/>
      <c r="E41" s="50" t="s">
        <v>477</v>
      </c>
    </row>
    <row r="42" spans="1:5" ht="27.6">
      <c r="A42" s="50" t="s">
        <v>319</v>
      </c>
      <c r="B42" s="50"/>
      <c r="C42" s="50">
        <f>'D3'!D9</f>
        <v>1601345</v>
      </c>
      <c r="D42" s="52" t="s">
        <v>190</v>
      </c>
      <c r="E42" s="50" t="s">
        <v>478</v>
      </c>
    </row>
    <row r="43" spans="1:5" ht="27.6">
      <c r="A43" s="50" t="s">
        <v>319</v>
      </c>
      <c r="B43" s="50"/>
      <c r="C43" s="50">
        <f>'D3'!D12</f>
        <v>1763114</v>
      </c>
      <c r="D43" s="52" t="s">
        <v>193</v>
      </c>
      <c r="E43" s="50" t="s">
        <v>479</v>
      </c>
    </row>
    <row r="44" spans="1:5">
      <c r="A44" s="50" t="s">
        <v>319</v>
      </c>
      <c r="B44" s="50"/>
      <c r="C44" s="50">
        <f>'D3'!D13</f>
        <v>499685</v>
      </c>
      <c r="D44" s="52" t="s">
        <v>194</v>
      </c>
      <c r="E44" s="50" t="s">
        <v>480</v>
      </c>
    </row>
    <row r="45" spans="1:5" ht="27.6">
      <c r="A45" s="50" t="s">
        <v>319</v>
      </c>
      <c r="B45" s="50"/>
      <c r="C45" s="50">
        <f>'D3'!D14</f>
        <v>16729101</v>
      </c>
      <c r="D45" s="52" t="s">
        <v>195</v>
      </c>
      <c r="E45" s="50" t="s">
        <v>481</v>
      </c>
    </row>
    <row r="46" spans="1:5">
      <c r="A46" s="50" t="s">
        <v>319</v>
      </c>
      <c r="B46" s="50"/>
      <c r="C46" s="50">
        <f>'D3'!D15</f>
        <v>420000</v>
      </c>
      <c r="D46" s="52" t="s">
        <v>196</v>
      </c>
      <c r="E46" s="50" t="s">
        <v>482</v>
      </c>
    </row>
    <row r="47" spans="1:5">
      <c r="A47" s="50" t="s">
        <v>319</v>
      </c>
      <c r="B47" s="50"/>
      <c r="C47" s="50" t="str">
        <f>'D3'!A16</f>
        <v>Approved donations</v>
      </c>
      <c r="D47" s="52"/>
      <c r="E47" s="50" t="s">
        <v>483</v>
      </c>
    </row>
    <row r="48" spans="1:5">
      <c r="A48" s="50" t="s">
        <v>319</v>
      </c>
      <c r="B48" s="50"/>
      <c r="C48" s="50">
        <f>'D3'!D16</f>
        <v>29000</v>
      </c>
      <c r="D48" s="52" t="s">
        <v>12</v>
      </c>
      <c r="E48" s="50" t="s">
        <v>484</v>
      </c>
    </row>
    <row r="49" spans="1:5">
      <c r="A49" s="50" t="s">
        <v>319</v>
      </c>
      <c r="B49" s="50"/>
      <c r="C49" s="50">
        <f>'D3'!D17</f>
        <v>244121</v>
      </c>
      <c r="D49" s="52" t="s">
        <v>197</v>
      </c>
      <c r="E49" s="50" t="s">
        <v>485</v>
      </c>
    </row>
    <row r="50" spans="1:5" ht="27.6">
      <c r="A50" s="50" t="s">
        <v>319</v>
      </c>
      <c r="B50" s="50"/>
      <c r="C50" s="50">
        <f>'D3'!D18</f>
        <v>-22314</v>
      </c>
      <c r="D50" s="52" t="s">
        <v>198</v>
      </c>
      <c r="E50" s="50" t="s">
        <v>486</v>
      </c>
    </row>
    <row r="51" spans="1:5" ht="27.6">
      <c r="A51" s="50" t="s">
        <v>319</v>
      </c>
      <c r="B51" s="50"/>
      <c r="C51" s="50" t="str">
        <f>'D3'!A22</f>
        <v>Legal and professional fee</v>
      </c>
      <c r="D51" s="52"/>
      <c r="E51" s="50" t="s">
        <v>487</v>
      </c>
    </row>
    <row r="52" spans="1:5">
      <c r="A52" s="50" t="s">
        <v>319</v>
      </c>
      <c r="B52" s="50"/>
      <c r="C52" s="50">
        <f>'D3'!D22</f>
        <v>218248</v>
      </c>
      <c r="D52" s="52" t="s">
        <v>13</v>
      </c>
      <c r="E52" s="50" t="s">
        <v>488</v>
      </c>
    </row>
    <row r="53" spans="1:5">
      <c r="A53" s="50" t="s">
        <v>319</v>
      </c>
      <c r="B53" s="50"/>
      <c r="C53" s="50">
        <f>'D3'!D23</f>
        <v>35648</v>
      </c>
      <c r="D53" s="52" t="s">
        <v>202</v>
      </c>
      <c r="E53" s="50" t="s">
        <v>489</v>
      </c>
    </row>
    <row r="54" spans="1:5">
      <c r="A54" s="50" t="s">
        <v>319</v>
      </c>
      <c r="B54" s="50"/>
      <c r="C54" s="50">
        <f>'D3'!D24</f>
        <v>484106</v>
      </c>
      <c r="D54" s="52" t="s">
        <v>203</v>
      </c>
      <c r="E54" s="50" t="s">
        <v>490</v>
      </c>
    </row>
    <row r="55" spans="1:5">
      <c r="A55" s="50" t="s">
        <v>319</v>
      </c>
      <c r="B55" s="50"/>
      <c r="C55" s="50">
        <f>'D3'!D25</f>
        <v>474563</v>
      </c>
      <c r="D55" s="52" t="s">
        <v>204</v>
      </c>
      <c r="E55" s="50" t="s">
        <v>491</v>
      </c>
    </row>
    <row r="56" spans="1:5">
      <c r="A56" s="50" t="s">
        <v>319</v>
      </c>
      <c r="B56" s="50"/>
      <c r="C56" s="50">
        <f>'D3'!D27</f>
        <v>2392752</v>
      </c>
      <c r="D56" s="52" t="s">
        <v>206</v>
      </c>
      <c r="E56" s="50" t="s">
        <v>492</v>
      </c>
    </row>
    <row r="57" spans="1:5" ht="27.6">
      <c r="A57" s="50" t="s">
        <v>319</v>
      </c>
      <c r="B57" s="50"/>
      <c r="C57" s="50">
        <f>'D3'!D28</f>
        <v>12070007</v>
      </c>
      <c r="D57" s="52" t="s">
        <v>207</v>
      </c>
      <c r="E57" s="50" t="s">
        <v>493</v>
      </c>
    </row>
    <row r="58" spans="1:5" ht="41.4">
      <c r="A58" s="50" t="s">
        <v>319</v>
      </c>
      <c r="B58" s="50"/>
      <c r="C58" s="50">
        <f>'D3'!D29</f>
        <v>73600</v>
      </c>
      <c r="D58" s="52" t="s">
        <v>208</v>
      </c>
      <c r="E58" s="50" t="s">
        <v>494</v>
      </c>
    </row>
    <row r="59" spans="1:5">
      <c r="A59" s="50" t="s">
        <v>319</v>
      </c>
      <c r="B59" s="50"/>
      <c r="C59" s="50">
        <f>'D3'!D30</f>
        <v>112632</v>
      </c>
      <c r="D59" s="52" t="s">
        <v>209</v>
      </c>
      <c r="E59" s="50" t="s">
        <v>495</v>
      </c>
    </row>
    <row r="60" spans="1:5">
      <c r="A60" s="50" t="s">
        <v>319</v>
      </c>
      <c r="B60" s="50"/>
      <c r="C60" s="50">
        <f>'D3'!D31</f>
        <v>741305</v>
      </c>
      <c r="D60" s="52" t="s">
        <v>210</v>
      </c>
      <c r="E60" s="50" t="s">
        <v>496</v>
      </c>
    </row>
    <row r="61" spans="1:5" ht="26.7" customHeight="1">
      <c r="A61" s="50"/>
      <c r="B61" s="50"/>
      <c r="C61" s="50" t="str">
        <f>'D3'!A32</f>
        <v>Interest expenses paid/payable to a financial institution</v>
      </c>
      <c r="D61" s="52"/>
      <c r="E61" s="50" t="s">
        <v>497</v>
      </c>
    </row>
    <row r="62" spans="1:5" ht="27.6">
      <c r="A62" s="50" t="s">
        <v>319</v>
      </c>
      <c r="B62" s="50"/>
      <c r="C62" s="50">
        <f>'D3'!D32</f>
        <v>30359</v>
      </c>
      <c r="D62" s="52" t="s">
        <v>211</v>
      </c>
      <c r="E62" s="50" t="s">
        <v>498</v>
      </c>
    </row>
    <row r="63" spans="1:5">
      <c r="A63" s="50" t="s">
        <v>319</v>
      </c>
      <c r="B63" s="50"/>
      <c r="C63" s="50">
        <f>'D3'!D33</f>
        <v>121404</v>
      </c>
      <c r="D63" s="52" t="s">
        <v>212</v>
      </c>
      <c r="E63" s="50" t="s">
        <v>499</v>
      </c>
    </row>
    <row r="64" spans="1:5">
      <c r="A64" s="50" t="s">
        <v>319</v>
      </c>
      <c r="B64" s="50"/>
      <c r="C64" s="50">
        <f>'D3'!D34</f>
        <v>2554898</v>
      </c>
      <c r="D64" s="52" t="s">
        <v>213</v>
      </c>
      <c r="E64" s="50" t="s">
        <v>500</v>
      </c>
    </row>
    <row r="65" spans="1:5">
      <c r="A65" s="50" t="s">
        <v>319</v>
      </c>
      <c r="B65" s="50"/>
      <c r="C65" s="50" t="str">
        <f>'D3'!A40</f>
        <v>Total</v>
      </c>
      <c r="D65" s="52"/>
      <c r="E65" s="50" t="s">
        <v>501</v>
      </c>
    </row>
    <row r="66" spans="1:5">
      <c r="A66" s="50" t="s">
        <v>320</v>
      </c>
      <c r="B66" s="50"/>
      <c r="C66" s="50">
        <f>'D5'!D5</f>
        <v>98000</v>
      </c>
      <c r="D66" s="52" t="s">
        <v>218</v>
      </c>
      <c r="E66" s="50" t="s">
        <v>502</v>
      </c>
    </row>
    <row r="67" spans="1:5" ht="27.6">
      <c r="A67" s="50" t="s">
        <v>320</v>
      </c>
      <c r="B67" s="50"/>
      <c r="C67" s="50">
        <f>'D5'!D6</f>
        <v>13780</v>
      </c>
      <c r="D67" s="52" t="s">
        <v>219</v>
      </c>
      <c r="E67" s="50" t="s">
        <v>503</v>
      </c>
    </row>
    <row r="68" spans="1:5" ht="27.6">
      <c r="A68" s="50" t="s">
        <v>320</v>
      </c>
      <c r="B68" s="50"/>
      <c r="C68" s="50">
        <f>'D5'!D7</f>
        <v>3959</v>
      </c>
      <c r="D68" s="52" t="s">
        <v>220</v>
      </c>
      <c r="E68" s="50" t="s">
        <v>504</v>
      </c>
    </row>
    <row r="69" spans="1:5" ht="27.6">
      <c r="A69" s="50" t="s">
        <v>320</v>
      </c>
      <c r="B69" s="50"/>
      <c r="C69" s="50">
        <f>'D5'!D8</f>
        <v>7445</v>
      </c>
      <c r="D69" s="52" t="s">
        <v>221</v>
      </c>
      <c r="E69" s="50" t="s">
        <v>505</v>
      </c>
    </row>
    <row r="70" spans="1:5" ht="27.6">
      <c r="A70" s="50" t="s">
        <v>320</v>
      </c>
      <c r="B70" s="50"/>
      <c r="C70" s="50">
        <f>'D5'!D9</f>
        <v>11394</v>
      </c>
      <c r="D70" s="52" t="s">
        <v>222</v>
      </c>
      <c r="E70" s="50" t="s">
        <v>506</v>
      </c>
    </row>
    <row r="71" spans="1:5">
      <c r="A71" s="50" t="s">
        <v>320</v>
      </c>
      <c r="B71" s="50"/>
      <c r="C71" s="50">
        <f>'D5'!D10</f>
        <v>44530</v>
      </c>
      <c r="D71" s="52" t="s">
        <v>223</v>
      </c>
      <c r="E71" s="50" t="s">
        <v>507</v>
      </c>
    </row>
    <row r="72" spans="1:5">
      <c r="A72" s="50" t="s">
        <v>320</v>
      </c>
      <c r="B72" s="50"/>
      <c r="C72" s="50">
        <f>'D5'!D11</f>
        <v>39140</v>
      </c>
      <c r="D72" s="52" t="s">
        <v>224</v>
      </c>
      <c r="E72" s="50" t="s">
        <v>508</v>
      </c>
    </row>
    <row r="73" spans="1:5" ht="27.6">
      <c r="A73" s="50" t="s">
        <v>321</v>
      </c>
      <c r="B73" s="50"/>
      <c r="C73" s="50">
        <f>'D6'!B4</f>
        <v>0</v>
      </c>
      <c r="D73" s="53" t="s">
        <v>322</v>
      </c>
      <c r="E73" s="50" t="s">
        <v>509</v>
      </c>
    </row>
    <row r="74" spans="1:5" ht="27.6">
      <c r="A74" s="50" t="s">
        <v>321</v>
      </c>
      <c r="B74" s="50"/>
      <c r="C74" s="50">
        <f>'D6'!C4</f>
        <v>101334</v>
      </c>
      <c r="D74" s="53" t="s">
        <v>323</v>
      </c>
      <c r="E74" s="50" t="s">
        <v>510</v>
      </c>
    </row>
    <row r="75" spans="1:5" ht="27.6">
      <c r="A75" s="50" t="s">
        <v>321</v>
      </c>
      <c r="B75" s="50"/>
      <c r="C75" s="50">
        <f>'D6'!B7</f>
        <v>0</v>
      </c>
      <c r="D75" s="53" t="s">
        <v>324</v>
      </c>
      <c r="E75" s="50" t="s">
        <v>511</v>
      </c>
    </row>
    <row r="76" spans="1:5" ht="27.6">
      <c r="A76" s="50" t="s">
        <v>321</v>
      </c>
      <c r="B76" s="50"/>
      <c r="C76" s="50">
        <f>'D6'!C7</f>
        <v>-1020</v>
      </c>
      <c r="D76" s="53" t="s">
        <v>325</v>
      </c>
      <c r="E76" s="50" t="s">
        <v>512</v>
      </c>
    </row>
    <row r="77" spans="1:5" ht="27.6">
      <c r="A77" s="50" t="s">
        <v>321</v>
      </c>
      <c r="B77" s="50"/>
      <c r="C77" s="50">
        <f>'D6'!B12</f>
        <v>54000</v>
      </c>
      <c r="D77" s="53" t="s">
        <v>326</v>
      </c>
      <c r="E77" s="50" t="s">
        <v>513</v>
      </c>
    </row>
    <row r="78" spans="1:5" ht="27.6">
      <c r="A78" s="50" t="s">
        <v>321</v>
      </c>
      <c r="B78" s="50"/>
      <c r="C78" s="50">
        <f>'D6'!C12</f>
        <v>100314</v>
      </c>
      <c r="D78" s="53" t="s">
        <v>327</v>
      </c>
      <c r="E78" s="50" t="s">
        <v>514</v>
      </c>
    </row>
    <row r="79" spans="1:5">
      <c r="A79" s="50" t="s">
        <v>321</v>
      </c>
      <c r="B79" s="50"/>
      <c r="C79" s="50">
        <f>'D6'!B15</f>
        <v>54000</v>
      </c>
      <c r="D79" s="53" t="s">
        <v>328</v>
      </c>
      <c r="E79" s="50" t="s">
        <v>515</v>
      </c>
    </row>
    <row r="80" spans="1:5">
      <c r="A80" s="50" t="s">
        <v>321</v>
      </c>
      <c r="B80" s="49"/>
      <c r="C80" s="49" t="str">
        <f>'D6'!A27</f>
        <v>A Novel Idea Ltd.</v>
      </c>
      <c r="D80" s="49"/>
      <c r="E80" s="54" t="s">
        <v>516</v>
      </c>
    </row>
    <row r="81" spans="1:5">
      <c r="A81" s="50" t="s">
        <v>321</v>
      </c>
      <c r="B81" s="49"/>
      <c r="C81" s="49" t="str">
        <f>'D6'!A28</f>
        <v>AR &amp; Co., S.r.l.</v>
      </c>
      <c r="D81" s="49"/>
      <c r="E81" s="54" t="s">
        <v>517</v>
      </c>
    </row>
  </sheetData>
  <autoFilter ref="A1:E81" xr:uid="{EFB4D043-7B34-46AB-B1C3-F7C09FE68602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opLeftCell="A16" workbookViewId="0">
      <selection activeCell="C3" sqref="C3"/>
    </sheetView>
  </sheetViews>
  <sheetFormatPr defaultColWidth="7.109375" defaultRowHeight="13.8"/>
  <cols>
    <col min="1" max="1" width="44.44140625" style="12" customWidth="1"/>
    <col min="2" max="2" width="26.44140625" style="13" customWidth="1"/>
    <col min="3" max="3" width="10.5546875" style="3" customWidth="1"/>
    <col min="4" max="4" width="9.21875" style="3" customWidth="1"/>
    <col min="5" max="5" width="9.77734375" style="3" customWidth="1"/>
    <col min="6" max="6" width="27.44140625" style="4" customWidth="1"/>
    <col min="7" max="7" width="15.88671875" style="4" customWidth="1"/>
    <col min="8" max="8" width="54.109375" style="4" bestFit="1" customWidth="1"/>
    <col min="9" max="16384" width="7.109375" style="4"/>
  </cols>
  <sheetData>
    <row r="1" spans="1:8" ht="12.75" customHeight="1">
      <c r="A1" s="1"/>
      <c r="B1" s="2" t="s">
        <v>274</v>
      </c>
    </row>
    <row r="2" spans="1:8" ht="15" hidden="1" customHeight="1">
      <c r="A2" s="1"/>
      <c r="B2" s="5"/>
    </row>
    <row r="3" spans="1:8" ht="12.75" customHeight="1">
      <c r="A3" s="1" t="s">
        <v>0</v>
      </c>
      <c r="B3" s="41">
        <f>'D1'!$D$27</f>
        <v>-27269478</v>
      </c>
      <c r="C3" s="3" t="s">
        <v>1</v>
      </c>
    </row>
    <row r="4" spans="1:8" ht="12.75" hidden="1" customHeight="1">
      <c r="A4" s="1" t="s">
        <v>2</v>
      </c>
      <c r="B4" s="6">
        <f>'D1'!$D$33</f>
        <v>0</v>
      </c>
    </row>
    <row r="5" spans="1:8" ht="23.25" customHeight="1">
      <c r="A5" s="1" t="s">
        <v>3</v>
      </c>
      <c r="B5" s="6"/>
    </row>
    <row r="6" spans="1:8" ht="15" hidden="1" customHeight="1">
      <c r="A6" s="7" t="s">
        <v>4</v>
      </c>
      <c r="B6" s="6">
        <v>0</v>
      </c>
      <c r="F6" s="7" t="str">
        <f>"Commercial building allowance"&amp;CHAR(10)&amp;" - Balancing (allowance) / charge"</f>
        <v>Commercial building allowance
 - Balancing (allowance) / charge</v>
      </c>
      <c r="G6" s="47" t="s">
        <v>275</v>
      </c>
      <c r="H6" s="47" t="s">
        <v>276</v>
      </c>
    </row>
    <row r="7" spans="1:8" ht="15" hidden="1" customHeight="1">
      <c r="A7" s="7" t="s">
        <v>5</v>
      </c>
      <c r="B7" s="6">
        <f>MAX(0,IF('C2'!B10&lt;&gt;0,'C2'!$B$17,'C2'!X7))</f>
        <v>0</v>
      </c>
      <c r="F7" s="1" t="s">
        <v>277</v>
      </c>
      <c r="G7" s="47" t="s">
        <v>278</v>
      </c>
      <c r="H7" s="47" t="s">
        <v>279</v>
      </c>
    </row>
    <row r="8" spans="1:8" ht="40.5" hidden="1" customHeight="1">
      <c r="A8" s="7" t="s">
        <v>6</v>
      </c>
      <c r="B8" s="6">
        <f>IF('C2'!$B$21&lt;&gt;0,-'C2'!Q$23,-'C2'!$Q$7)</f>
        <v>0</v>
      </c>
      <c r="F8" s="10" t="s">
        <v>280</v>
      </c>
      <c r="G8" s="47" t="s">
        <v>281</v>
      </c>
      <c r="H8" s="47" t="s">
        <v>282</v>
      </c>
    </row>
    <row r="9" spans="1:8" ht="40.5" hidden="1" customHeight="1">
      <c r="A9" s="7" t="s">
        <v>7</v>
      </c>
      <c r="B9" s="6">
        <f>IF('C2'!$B$21&lt;&gt;0,-'C2'!P$23,-'C2'!$P$7)</f>
        <v>0</v>
      </c>
      <c r="F9" s="10" t="s">
        <v>44</v>
      </c>
      <c r="G9" s="47" t="s">
        <v>283</v>
      </c>
      <c r="H9" s="47" t="s">
        <v>284</v>
      </c>
    </row>
    <row r="10" spans="1:8" ht="40.5" hidden="1" customHeight="1">
      <c r="A10" s="7" t="s">
        <v>8</v>
      </c>
      <c r="B10" s="6">
        <f>-'C2'!R7</f>
        <v>0</v>
      </c>
    </row>
    <row r="11" spans="1:8" ht="15" hidden="1" customHeight="1">
      <c r="A11" s="7" t="s">
        <v>9</v>
      </c>
      <c r="B11" s="6"/>
    </row>
    <row r="12" spans="1:8" ht="27.75" hidden="1" customHeight="1">
      <c r="A12" s="7" t="str">
        <f>"Net offshore loss"&amp;CHAR(10)&amp;" (based on turnover ratio)"</f>
        <v>Net offshore loss
 (based on turnover ratio)</v>
      </c>
      <c r="B12" s="6">
        <v>0</v>
      </c>
    </row>
    <row r="13" spans="1:8" ht="15" hidden="1" customHeight="1">
      <c r="A13" s="7" t="s">
        <v>10</v>
      </c>
      <c r="B13" s="6">
        <f>MAX(0,'D2'!E9)</f>
        <v>0</v>
      </c>
    </row>
    <row r="14" spans="1:8" ht="15" customHeight="1">
      <c r="A14" s="7" t="s">
        <v>11</v>
      </c>
      <c r="B14" s="6">
        <f>MAX(0,'D3'!E40)</f>
        <v>9713399</v>
      </c>
    </row>
    <row r="15" spans="1:8" ht="15" customHeight="1">
      <c r="A15" s="7" t="s">
        <v>12</v>
      </c>
      <c r="B15" s="41">
        <f>MAX(0,'D4'!E8)</f>
        <v>29000</v>
      </c>
    </row>
    <row r="16" spans="1:8" ht="27.75" customHeight="1">
      <c r="A16" s="7" t="s">
        <v>13</v>
      </c>
      <c r="B16" s="6">
        <f>MAX(0,'D5'!E15)</f>
        <v>3959</v>
      </c>
    </row>
    <row r="17" spans="1:2" ht="27.75" hidden="1" customHeight="1">
      <c r="A17" s="7" t="str">
        <f>"Provision for bad and doubtful debts"&amp;" - statement of financial position"</f>
        <v>Provision for bad and doubtful debts - statement of financial position</v>
      </c>
      <c r="B17" s="6">
        <f>MAX(0,-'D6'!G12+'D6'!G4)</f>
        <v>0</v>
      </c>
    </row>
    <row r="18" spans="1:2" ht="15" customHeight="1">
      <c r="A18" s="7" t="s">
        <v>14</v>
      </c>
      <c r="B18" s="6">
        <f>MAX(0,'D6'!B15)</f>
        <v>54000</v>
      </c>
    </row>
    <row r="19" spans="1:2" ht="15" hidden="1" customHeight="1">
      <c r="A19" s="7" t="str">
        <f>"Provision for bad and doubtful debts"</f>
        <v>Provision for bad and doubtful debts</v>
      </c>
      <c r="B19" s="6">
        <f>MAX(0,'D6'!D12)</f>
        <v>0</v>
      </c>
    </row>
    <row r="20" spans="1:2" ht="15" hidden="1" customHeight="1">
      <c r="A20" s="7" t="s">
        <v>15</v>
      </c>
      <c r="B20" s="8"/>
    </row>
    <row r="21" spans="1:2" ht="12.75" hidden="1" customHeight="1">
      <c r="A21" s="7" t="s">
        <v>15</v>
      </c>
      <c r="B21" s="8"/>
    </row>
    <row r="22" spans="1:2" ht="23.25" customHeight="1">
      <c r="A22" s="1" t="s">
        <v>16</v>
      </c>
      <c r="B22" s="6"/>
    </row>
    <row r="23" spans="1:2" ht="12.75" hidden="1" customHeight="1">
      <c r="A23" s="7" t="s">
        <v>17</v>
      </c>
      <c r="B23" s="6"/>
    </row>
    <row r="24" spans="1:2" ht="12.75" hidden="1" customHeight="1">
      <c r="A24" s="7" t="s">
        <v>18</v>
      </c>
      <c r="B24" s="6">
        <f>MIN(0,IF('C2'!B10&lt;&gt;0,'C2'!$B$17,'C2'!X7))</f>
        <v>0</v>
      </c>
    </row>
    <row r="25" spans="1:2" ht="15" hidden="1" customHeight="1">
      <c r="A25" s="7"/>
      <c r="B25" s="6"/>
    </row>
    <row r="26" spans="1:2" ht="15" hidden="1" customHeight="1">
      <c r="A26" s="7" t="s">
        <v>19</v>
      </c>
      <c r="B26" s="6"/>
    </row>
    <row r="27" spans="1:2" ht="12.75" hidden="1" customHeight="1">
      <c r="A27" s="7" t="s">
        <v>20</v>
      </c>
      <c r="B27" s="6"/>
    </row>
    <row r="28" spans="1:2" ht="15" customHeight="1">
      <c r="A28" s="7" t="s">
        <v>10</v>
      </c>
      <c r="B28" s="6">
        <f>MIN(0,'D2'!E9)</f>
        <v>-1569375</v>
      </c>
    </row>
    <row r="29" spans="1:2" ht="15" hidden="1" customHeight="1">
      <c r="A29" s="7" t="s">
        <v>11</v>
      </c>
      <c r="B29" s="6">
        <f>MIN(0,'D3'!E40)</f>
        <v>0</v>
      </c>
    </row>
    <row r="30" spans="1:2" ht="15" hidden="1" customHeight="1">
      <c r="A30" s="7" t="s">
        <v>21</v>
      </c>
      <c r="B30" s="6">
        <f>MIN(0,'D4'!E8)</f>
        <v>0</v>
      </c>
    </row>
    <row r="31" spans="1:2" ht="27.75" hidden="1" customHeight="1">
      <c r="A31" s="7" t="s">
        <v>22</v>
      </c>
      <c r="B31" s="6">
        <f>MIN(0,'D5'!E15)</f>
        <v>0</v>
      </c>
    </row>
    <row r="32" spans="1:2" ht="27.75" hidden="1" customHeight="1">
      <c r="A32" s="7" t="s">
        <v>23</v>
      </c>
      <c r="B32" s="6">
        <f>-'C'!O7</f>
        <v>0</v>
      </c>
    </row>
    <row r="33" spans="1:2" ht="15" customHeight="1">
      <c r="A33" s="7" t="s">
        <v>24</v>
      </c>
      <c r="B33" s="6">
        <f>IF('B3'!F14&lt;&gt;0,'B3'!F14,'B3'!F6)</f>
        <v>-447770</v>
      </c>
    </row>
    <row r="34" spans="1:2" ht="15" hidden="1" customHeight="1">
      <c r="A34" s="7"/>
      <c r="B34" s="6"/>
    </row>
    <row r="35" spans="1:2" ht="27.75" hidden="1" customHeight="1">
      <c r="A35" s="7" t="str">
        <f>"Provision for bad and doubtful debts"&amp;" - statement of financial position"</f>
        <v>Provision for bad and doubtful debts - statement of financial position</v>
      </c>
      <c r="B35" s="6">
        <f>MIN(0,-'D6'!G12+'D6'!G4)</f>
        <v>0</v>
      </c>
    </row>
    <row r="36" spans="1:2" ht="15" hidden="1" customHeight="1">
      <c r="A36" s="7" t="str">
        <f>"Provision for bad and doubtful debts"&amp;" - general"</f>
        <v>Provision for bad and doubtful debts - general</v>
      </c>
      <c r="B36" s="6">
        <f>MIN(0,'D6'!B15)</f>
        <v>0</v>
      </c>
    </row>
    <row r="37" spans="1:2" ht="15" hidden="1" customHeight="1">
      <c r="A37" s="7" t="str">
        <f>"Provision for bad and doubtful debts"</f>
        <v>Provision for bad and doubtful debts</v>
      </c>
      <c r="B37" s="6">
        <f>MIN(0,'D6'!D12)</f>
        <v>0</v>
      </c>
    </row>
    <row r="38" spans="1:2" ht="12.75" hidden="1" customHeight="1">
      <c r="A38" s="7" t="s">
        <v>15</v>
      </c>
      <c r="B38" s="8"/>
    </row>
    <row r="39" spans="1:2" ht="12.75" hidden="1" customHeight="1">
      <c r="A39" s="7" t="s">
        <v>15</v>
      </c>
      <c r="B39" s="8"/>
    </row>
    <row r="40" spans="1:2" ht="15" customHeight="1">
      <c r="A40" s="1"/>
      <c r="B40" s="9" t="s">
        <v>25</v>
      </c>
    </row>
    <row r="41" spans="1:2" ht="12.75" customHeight="1">
      <c r="A41" s="1"/>
      <c r="B41" s="6">
        <f>SUM(B2:B40)</f>
        <v>-19486265</v>
      </c>
    </row>
    <row r="42" spans="1:2" ht="23.25" customHeight="1">
      <c r="A42" s="1" t="s">
        <v>26</v>
      </c>
      <c r="B42" s="6"/>
    </row>
    <row r="43" spans="1:2" ht="15" customHeight="1">
      <c r="A43" s="7" t="s">
        <v>27</v>
      </c>
      <c r="B43" s="6">
        <f>IF('B1'!E44&lt;&gt;0,'B1'!E44,'B1'!E36)</f>
        <v>-266431</v>
      </c>
    </row>
    <row r="44" spans="1:2" ht="15" customHeight="1">
      <c r="A44" s="7" t="s">
        <v>28</v>
      </c>
      <c r="B44" s="41">
        <f ca="1">IF('B2'!P25&lt;&gt;0,'B2'!P25,'B2'!P16)</f>
        <v>-203986</v>
      </c>
    </row>
    <row r="45" spans="1:2" ht="27.75" customHeight="1">
      <c r="A45" s="7" t="str">
        <f>"Commercial building allowance"&amp;CHAR(10)&amp;" - Balancing (allowance) / charge"</f>
        <v>Commercial building allowance
 - Balancing (allowance) / charge</v>
      </c>
      <c r="B45" s="41">
        <f>IF('B2'!T25&lt;&gt;0,'B2'!T25,'B2'!T16)</f>
        <v>-330761</v>
      </c>
    </row>
    <row r="46" spans="1:2" ht="15" hidden="1" customHeight="1">
      <c r="A46" s="1"/>
      <c r="B46" s="6"/>
    </row>
    <row r="47" spans="1:2" ht="12.75" hidden="1" customHeight="1">
      <c r="A47" s="7" t="s">
        <v>15</v>
      </c>
      <c r="B47" s="8"/>
    </row>
    <row r="48" spans="1:2" ht="15" customHeight="1">
      <c r="A48" s="1"/>
      <c r="B48" s="9" t="s">
        <v>25</v>
      </c>
    </row>
    <row r="49" spans="1:2" ht="12.75" customHeight="1">
      <c r="A49" s="1" t="s">
        <v>29</v>
      </c>
      <c r="B49" s="41">
        <f ca="1">ROUND(SUM($B$41:$B$48),0)</f>
        <v>-20287443</v>
      </c>
    </row>
    <row r="50" spans="1:2" ht="12.75" hidden="1" customHeight="1">
      <c r="A50" s="10" t="e">
        <f ca="1">IF($B$49&lt;0,"Adjusted tax loss","Assessable profits")&amp;" for "&amp;[1]O!$B$4&amp;" (Local currency)"</f>
        <v>#REF!</v>
      </c>
      <c r="B50" s="41">
        <f ca="1">B49</f>
        <v>-20287443</v>
      </c>
    </row>
    <row r="51" spans="1:2" ht="24.75" hidden="1" customHeight="1">
      <c r="A51" s="1" t="e">
        <f>"Less:Deductible approved donations"&amp;CHAR(10)&amp;"(limited to "&amp;TEXT([1]O!$B$33,"0%")&amp;" of assessable profits)"</f>
        <v>#REF!</v>
      </c>
      <c r="B51" s="41"/>
    </row>
    <row r="52" spans="1:2" ht="12.75" hidden="1" customHeight="1">
      <c r="A52" s="1" t="s">
        <v>30</v>
      </c>
      <c r="B52" s="42"/>
    </row>
    <row r="53" spans="1:2" ht="12.75" hidden="1" customHeight="1">
      <c r="A53" s="1" t="s">
        <v>31</v>
      </c>
      <c r="B53" s="42"/>
    </row>
    <row r="54" spans="1:2" ht="15" hidden="1" customHeight="1">
      <c r="A54" s="1"/>
      <c r="B54" s="43" t="s">
        <v>25</v>
      </c>
    </row>
    <row r="55" spans="1:2" ht="12.75" hidden="1" customHeight="1">
      <c r="A55" s="1" t="str">
        <f ca="1">IF($B$55&lt;0,"Adjusted Loss (before loss brought forward)","Assessable Profits (before loss brought forward)")</f>
        <v>Adjusted Loss (before loss brought forward)</v>
      </c>
      <c r="B55" s="41">
        <f ca="1">IF($B$49&lt;&gt;$B$50,SUM($B$50:$B$54),SUM($B$49,$B$51:$B$54))</f>
        <v>-20287443</v>
      </c>
    </row>
    <row r="56" spans="1:2" ht="23.25" customHeight="1">
      <c r="A56" s="4" t="str">
        <f ca="1">CHAR(10)&amp;IF($B$49&gt;0,"Less: Tax loss brought forward","Add: Tax loss brought forward")</f>
        <v xml:space="preserve">
Add: Tax loss brought forward</v>
      </c>
      <c r="B56" s="41">
        <f>MIN(B67,0)</f>
        <v>-4726845</v>
      </c>
    </row>
    <row r="57" spans="1:2" ht="15" customHeight="1">
      <c r="A57" s="1"/>
      <c r="B57" s="9" t="s">
        <v>25</v>
      </c>
    </row>
    <row r="58" spans="1:2" ht="23.1" customHeight="1">
      <c r="A58" s="10" t="str">
        <f ca="1">_xlfn.IFS($B$58&lt;0,"Tax loss carried forward",AND($B$58&gt;0,$B$59&lt;&gt;0),"Net assessable profits for "&amp;[1]O!$B$4,TRUE,"Net assessable profits for "&amp;[1]O!$B$4)</f>
        <v>Tax loss carried forward</v>
      </c>
      <c r="B58" s="41">
        <f ca="1">SUM($B$55:$B$57)</f>
        <v>-25014288</v>
      </c>
    </row>
    <row r="59" spans="1:2" ht="33.75" hidden="1" customHeight="1">
      <c r="A59" s="1" t="str">
        <f>CHAR(10)&amp;"Less: Enterprise Income Tax not allowed"&amp;CHAR(10)&amp;"as a tax credit but a deductible expenditure"</f>
        <v xml:space="preserve">
Less: Enterprise Income Tax not allowed
as a tax credit but a deductible expenditure</v>
      </c>
      <c r="B59" s="6"/>
    </row>
    <row r="60" spans="1:2" ht="15" hidden="1" customHeight="1">
      <c r="A60" s="1"/>
      <c r="B60" s="9" t="s">
        <v>25</v>
      </c>
    </row>
    <row r="61" spans="1:2" ht="12.75" hidden="1" customHeight="1">
      <c r="A61" s="10" t="str">
        <f ca="1">_xlfn.IFS($B$61&lt;0,"Tax loss carried forward",AND($B$61&gt;0,$B$59&lt;&gt;0),"Net assessable profits for "&amp;[1]O!$B$4,TRUE,"Net assessable profits for "&amp;[1]O!$B$4)</f>
        <v>Tax loss carried forward</v>
      </c>
      <c r="B61" s="6">
        <f ca="1">SUM(B57:B60)</f>
        <v>-25014288</v>
      </c>
    </row>
    <row r="62" spans="1:2" ht="15" customHeight="1">
      <c r="A62" s="1"/>
      <c r="B62" s="9" t="s">
        <v>25</v>
      </c>
    </row>
    <row r="63" spans="1:2" ht="15" hidden="1" customHeight="1">
      <c r="A63" s="1"/>
      <c r="B63" s="5"/>
    </row>
    <row r="64" spans="1:2" ht="12.75" hidden="1" customHeight="1">
      <c r="A64" s="1" t="s">
        <v>32</v>
      </c>
      <c r="B64" s="8">
        <v>-4726845</v>
      </c>
    </row>
    <row r="65" spans="1:2" ht="12.75" hidden="1" customHeight="1">
      <c r="A65" s="1" t="s">
        <v>33</v>
      </c>
      <c r="B65" s="8"/>
    </row>
    <row r="66" spans="1:2" ht="15" hidden="1" customHeight="1">
      <c r="A66" s="1"/>
      <c r="B66" s="9" t="s">
        <v>25</v>
      </c>
    </row>
    <row r="67" spans="1:2" ht="12.75" hidden="1" customHeight="1">
      <c r="A67" s="1"/>
      <c r="B67" s="6">
        <f>SUM($B$64:B66)</f>
        <v>-4726845</v>
      </c>
    </row>
    <row r="68" spans="1:2" ht="15" hidden="1" customHeight="1">
      <c r="A68" s="1"/>
      <c r="B68" s="9" t="s">
        <v>25</v>
      </c>
    </row>
    <row r="69" spans="1:2" ht="15" hidden="1" customHeight="1">
      <c r="A69" s="1"/>
      <c r="B69" s="5"/>
    </row>
    <row r="70" spans="1:2" ht="16.350000000000001" hidden="1" customHeight="1">
      <c r="A70" s="11" t="e">
        <f>"Year of assessment "&amp;[1]O!B4&amp;" (Final)"</f>
        <v>#REF!</v>
      </c>
      <c r="B70" s="5"/>
    </row>
    <row r="71" spans="1:2" ht="15" hidden="1" customHeight="1">
      <c r="A71" s="1"/>
      <c r="B71" s="5"/>
    </row>
    <row r="72" spans="1:2" ht="20.100000000000001" hidden="1" customHeight="1">
      <c r="A72" s="10" t="e">
        <f ca="1">"Profits tax for "&amp;[1]O!$B$4&amp;" at "&amp;TEXT([1]O!$B$11,"0.00%")&amp;IF($B$61&lt;=0,""," on HK$"&amp;TEXT([1]O!$B$21,"#,#"))</f>
        <v>#REF!</v>
      </c>
      <c r="B72" s="6" t="e">
        <f>IF([2]Q!$C$58="Yes",[1]O!$B$24,0)</f>
        <v>#REF!</v>
      </c>
    </row>
    <row r="73" spans="1:2" ht="18.600000000000001" hidden="1" customHeight="1">
      <c r="A73" s="10" t="e">
        <f ca="1">"Profits tax for "&amp;[1]O!$B$4&amp;" at "&amp;TEXT([1]O!$B$12,"0.0%")&amp;IF($B$61&lt;=0,""," on HK$"&amp;IF([2]Q!$C$58="Yes",TEXT([1]O!$B$22,"#,#"),TEXT($B$61,"#,#")))</f>
        <v>#REF!</v>
      </c>
      <c r="B73" s="6" t="e">
        <f>IF([2]Q!$C$58="Yes",[1]O!$B$25,[1]O!$B$26)</f>
        <v>#REF!</v>
      </c>
    </row>
    <row r="74" spans="1:2" ht="48.6" hidden="1" customHeight="1">
      <c r="A74" s="10" t="e">
        <f>"Less: One-off reduction of profits tax for "&amp;[1]O!$B$4&amp;"  
          subject to a ceiling of HK$"&amp;TEXT([1]O!$B$36,"#,#")</f>
        <v>#REF!</v>
      </c>
      <c r="B74" s="6" t="e">
        <f>-MIN(SUM($B$72:$B$73)*[1]O!$B$35,[1]O!$B$36)</f>
        <v>#REF!</v>
      </c>
    </row>
    <row r="75" spans="1:2" ht="12.75" hidden="1" customHeight="1">
      <c r="A75" s="1" t="s">
        <v>31</v>
      </c>
      <c r="B75" s="8"/>
    </row>
    <row r="76" spans="1:2" ht="12.75" hidden="1" customHeight="1">
      <c r="A76" s="1" t="s">
        <v>34</v>
      </c>
      <c r="B76" s="5"/>
    </row>
    <row r="77" spans="1:2" ht="12.75" hidden="1" customHeight="1">
      <c r="A77" s="10" t="e">
        <f ca="1">IF($B$61&gt;0,"Less: ","")&amp;"Provisional profits tax "&amp;[1]O!$B$4&amp;" charged"</f>
        <v>#REF!</v>
      </c>
      <c r="B77" s="8"/>
    </row>
    <row r="78" spans="1:2" ht="15" hidden="1" customHeight="1">
      <c r="A78" s="1"/>
      <c r="B78" s="9" t="s">
        <v>25</v>
      </c>
    </row>
    <row r="79" spans="1:2" ht="12.75" hidden="1" customHeight="1">
      <c r="A79" s="10" t="e">
        <f>IF($B$79&lt;0,"Balance of tax repayable","Balance of tax payable")</f>
        <v>#REF!</v>
      </c>
      <c r="B79" s="6" t="e">
        <f>SUM($B$72:B78)</f>
        <v>#REF!</v>
      </c>
    </row>
    <row r="80" spans="1:2" ht="15" hidden="1" customHeight="1">
      <c r="A80" s="1"/>
      <c r="B80" s="5"/>
    </row>
    <row r="81" spans="1:2" ht="12.75" hidden="1" customHeight="1">
      <c r="A81" s="1" t="s">
        <v>35</v>
      </c>
      <c r="B81" s="5"/>
    </row>
    <row r="82" spans="1:2" ht="12.75" hidden="1" customHeight="1">
      <c r="A82" s="1"/>
      <c r="B82" s="8"/>
    </row>
    <row r="83" spans="1:2" ht="12.75" hidden="1" customHeight="1">
      <c r="A83" s="1"/>
      <c r="B83" s="8"/>
    </row>
    <row r="84" spans="1:2" ht="12.75" hidden="1" customHeight="1">
      <c r="A84" s="1"/>
      <c r="B84" s="8"/>
    </row>
    <row r="85" spans="1:2" ht="12.75" hidden="1" customHeight="1">
      <c r="A85" s="1"/>
      <c r="B85" s="8"/>
    </row>
    <row r="86" spans="1:2" ht="12.75" hidden="1" customHeight="1">
      <c r="A86" s="1"/>
      <c r="B86" s="8"/>
    </row>
    <row r="87" spans="1:2" ht="12.75" hidden="1" customHeight="1">
      <c r="A87" s="1"/>
      <c r="B87" s="8"/>
    </row>
    <row r="88" spans="1:2" ht="12.75" hidden="1" customHeight="1">
      <c r="A88" s="1"/>
      <c r="B88" s="8"/>
    </row>
    <row r="89" spans="1:2" ht="12.75" hidden="1" customHeight="1">
      <c r="A89" s="1"/>
      <c r="B89" s="8"/>
    </row>
    <row r="90" spans="1:2" ht="15" hidden="1" customHeight="1">
      <c r="A90" s="1"/>
      <c r="B90" s="9" t="s">
        <v>25</v>
      </c>
    </row>
    <row r="91" spans="1:2" ht="12.75" hidden="1" customHeight="1">
      <c r="A91" s="10" t="e">
        <f>IF($B$91&lt;0,"Tax overpaid","Profits tax outstanding")</f>
        <v>#REF!</v>
      </c>
      <c r="B91" s="6" t="e">
        <f>SUM(B78:B90)</f>
        <v>#REF!</v>
      </c>
    </row>
    <row r="92" spans="1:2" ht="15" hidden="1" customHeight="1">
      <c r="A92" s="1"/>
      <c r="B92" s="9" t="s">
        <v>25</v>
      </c>
    </row>
    <row r="93" spans="1:2" ht="15" hidden="1" customHeight="1">
      <c r="A93" s="1"/>
      <c r="B93" s="6"/>
    </row>
    <row r="94" spans="1:2" ht="27.75" hidden="1" customHeight="1">
      <c r="A94" s="1" t="s">
        <v>36</v>
      </c>
      <c r="B94" s="6"/>
    </row>
    <row r="95" spans="1:2" ht="15" hidden="1" customHeight="1">
      <c r="A95" s="1" t="s">
        <v>37</v>
      </c>
      <c r="B95" s="6"/>
    </row>
    <row r="96" spans="1:2" ht="15" hidden="1" customHeight="1">
      <c r="A96" s="1"/>
      <c r="B96" s="9" t="s">
        <v>25</v>
      </c>
    </row>
    <row r="97" spans="1:5" ht="27.75" hidden="1" customHeight="1">
      <c r="A97" s="1" t="s">
        <v>38</v>
      </c>
      <c r="B97" s="6">
        <f>SUM(B94:B96)</f>
        <v>0</v>
      </c>
    </row>
    <row r="98" spans="1:5" ht="15" hidden="1" customHeight="1">
      <c r="A98" s="1"/>
      <c r="B98" s="9" t="s">
        <v>25</v>
      </c>
    </row>
    <row r="99" spans="1:5" ht="15" hidden="1" customHeight="1">
      <c r="A99" s="1"/>
      <c r="B99" s="6"/>
    </row>
    <row r="100" spans="1:5" ht="15" hidden="1" customHeight="1">
      <c r="A100" s="1"/>
      <c r="B100" s="9" t="s">
        <v>25</v>
      </c>
    </row>
    <row r="101" spans="1:5" ht="27.75" hidden="1" customHeight="1">
      <c r="A101" s="1" t="s">
        <v>39</v>
      </c>
      <c r="B101" s="6">
        <f>SUM(B99:B100)</f>
        <v>0</v>
      </c>
    </row>
    <row r="102" spans="1:5" ht="15" hidden="1" customHeight="1">
      <c r="A102" s="1"/>
      <c r="B102" s="9" t="s">
        <v>25</v>
      </c>
    </row>
    <row r="103" spans="1:5" ht="15" customHeight="1">
      <c r="A103" s="1"/>
      <c r="B103" s="5"/>
    </row>
    <row r="104" spans="1:5" ht="15" customHeight="1">
      <c r="A104" s="1"/>
      <c r="B104" s="5"/>
    </row>
    <row r="105" spans="1:5" ht="15" customHeight="1">
      <c r="A105" s="1"/>
      <c r="B105" s="5"/>
    </row>
    <row r="106" spans="1:5" ht="15" customHeight="1">
      <c r="A106" s="1"/>
      <c r="B106" s="5"/>
    </row>
    <row r="107" spans="1:5" ht="15" customHeight="1">
      <c r="A107" s="1"/>
      <c r="B107" s="5"/>
    </row>
    <row r="108" spans="1:5" ht="15" customHeight="1">
      <c r="A108" s="1"/>
      <c r="B108" s="5"/>
    </row>
    <row r="109" spans="1:5" ht="15" customHeight="1">
      <c r="A109" s="1"/>
      <c r="B109" s="5"/>
    </row>
    <row r="110" spans="1:5" ht="15" customHeight="1">
      <c r="A110" s="1"/>
      <c r="B110" s="5"/>
    </row>
    <row r="111" spans="1:5" ht="15" customHeight="1">
      <c r="A111" s="1"/>
      <c r="B111" s="2"/>
      <c r="C111" s="4"/>
      <c r="D111" s="4"/>
      <c r="E111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8" sqref="B8"/>
    </sheetView>
  </sheetViews>
  <sheetFormatPr defaultColWidth="6.21875" defaultRowHeight="13.8"/>
  <cols>
    <col min="1" max="1" width="37.21875" style="1" customWidth="1"/>
    <col min="2" max="2" width="17.5546875" style="1" customWidth="1"/>
    <col min="3" max="5" width="6.21875" style="1"/>
    <col min="6" max="16384" width="6.21875" style="4"/>
  </cols>
  <sheetData>
    <row r="1" spans="1:2">
      <c r="A1" s="14" t="s">
        <v>40</v>
      </c>
      <c r="B1" s="10"/>
    </row>
    <row r="2" spans="1:2" ht="15" customHeight="1">
      <c r="B2" s="10" t="s">
        <v>274</v>
      </c>
    </row>
    <row r="3" spans="1:2">
      <c r="A3" s="10" t="s">
        <v>41</v>
      </c>
      <c r="B3" s="41">
        <f>A!B56</f>
        <v>-4726845</v>
      </c>
    </row>
    <row r="4" spans="1:2" ht="15" customHeight="1">
      <c r="B4" s="10"/>
    </row>
    <row r="5" spans="1:2" ht="27.6" hidden="1">
      <c r="A5" s="1" t="s">
        <v>42</v>
      </c>
      <c r="B5" s="6">
        <f ca="1">IF(A!B49&gt;0,IF(A!B49&lt;&gt;A!B50,MIN(A!B50,-B3),MIN(A!B49,-B3)),0)</f>
        <v>0</v>
      </c>
    </row>
    <row r="6" spans="1:2" ht="27.6">
      <c r="A6" s="1" t="s">
        <v>43</v>
      </c>
      <c r="B6" s="6">
        <f ca="1">IF(A!B49&lt;0,IF(A!B49&lt;&gt;A!B50,A!B50,A!B49),0)</f>
        <v>-20287443</v>
      </c>
    </row>
    <row r="7" spans="1:2" ht="15" customHeight="1">
      <c r="B7" s="1" t="s">
        <v>25</v>
      </c>
    </row>
    <row r="8" spans="1:2">
      <c r="A8" s="1" t="s">
        <v>44</v>
      </c>
      <c r="B8" s="41">
        <f ca="1">SUM(B3:B6)</f>
        <v>-25014288</v>
      </c>
    </row>
    <row r="9" spans="1:2" ht="15" customHeight="1">
      <c r="B9" s="1" t="s">
        <v>25</v>
      </c>
    </row>
    <row r="10" spans="1:2" ht="15" customHeight="1"/>
    <row r="11" spans="1:2" ht="15" customHeight="1"/>
    <row r="12" spans="1:2" ht="15" customHeight="1"/>
    <row r="13" spans="1:2" ht="15" customHeight="1"/>
    <row r="14" spans="1:2" ht="15" customHeight="1"/>
    <row r="15" spans="1:2" ht="15" customHeight="1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workbookViewId="0">
      <selection activeCell="A3" sqref="A3"/>
    </sheetView>
  </sheetViews>
  <sheetFormatPr defaultColWidth="7.109375" defaultRowHeight="13.8"/>
  <cols>
    <col min="1" max="1" width="37.88671875" style="1" customWidth="1"/>
    <col min="2" max="2" width="28" style="1" customWidth="1"/>
    <col min="3" max="4" width="29.44140625" style="1" customWidth="1"/>
    <col min="5" max="5" width="19.5546875" style="1" customWidth="1"/>
    <col min="6" max="10" width="7.109375" style="1"/>
    <col min="11" max="16384" width="7.109375" style="4"/>
  </cols>
  <sheetData>
    <row r="1" spans="1:5" s="1" customFormat="1" ht="40.950000000000003" customHeight="1">
      <c r="B1" s="15" t="s">
        <v>45</v>
      </c>
      <c r="C1" s="16" t="s">
        <v>46</v>
      </c>
      <c r="D1" s="16" t="s">
        <v>47</v>
      </c>
      <c r="E1" s="17" t="s">
        <v>48</v>
      </c>
    </row>
    <row r="2" spans="1:5" ht="15" customHeight="1">
      <c r="B2" s="1" t="s">
        <v>274</v>
      </c>
      <c r="C2" s="1" t="s">
        <v>274</v>
      </c>
      <c r="D2" s="1" t="s">
        <v>274</v>
      </c>
      <c r="E2" s="1" t="s">
        <v>274</v>
      </c>
    </row>
    <row r="3" spans="1:5" ht="12.75" customHeight="1">
      <c r="A3" s="1" t="s">
        <v>49</v>
      </c>
      <c r="B3" s="44">
        <v>180622</v>
      </c>
      <c r="C3" s="44">
        <v>1020305</v>
      </c>
      <c r="D3" s="44">
        <v>77543</v>
      </c>
      <c r="E3" s="5"/>
    </row>
    <row r="4" spans="1:5" ht="15" hidden="1" customHeight="1">
      <c r="B4" s="45"/>
      <c r="C4" s="45"/>
      <c r="D4" s="45"/>
      <c r="E4" s="5"/>
    </row>
    <row r="5" spans="1:5" ht="15.75" customHeight="1">
      <c r="A5" s="1" t="s">
        <v>50</v>
      </c>
      <c r="B5" s="45">
        <f>'C'!F7</f>
        <v>0</v>
      </c>
      <c r="C5" s="45">
        <f>'C'!G7</f>
        <v>30948</v>
      </c>
      <c r="D5" s="45">
        <f>'C'!H7</f>
        <v>0</v>
      </c>
      <c r="E5" s="5"/>
    </row>
    <row r="6" spans="1:5" ht="15" hidden="1" customHeight="1">
      <c r="B6" s="46" t="s">
        <v>25</v>
      </c>
      <c r="C6" s="46" t="s">
        <v>25</v>
      </c>
      <c r="D6" s="46" t="s">
        <v>25</v>
      </c>
      <c r="E6" s="5"/>
    </row>
    <row r="7" spans="1:5" ht="12.75" hidden="1" customHeight="1">
      <c r="B7" s="41">
        <f>SUM(B4:B6)</f>
        <v>0</v>
      </c>
      <c r="C7" s="41">
        <f>SUM(C4:C6)</f>
        <v>30948</v>
      </c>
      <c r="D7" s="41">
        <f>SUM(D4:D6)</f>
        <v>0</v>
      </c>
      <c r="E7" s="5"/>
    </row>
    <row r="8" spans="1:5" ht="15" hidden="1" customHeight="1">
      <c r="B8" s="45"/>
      <c r="C8" s="45"/>
      <c r="D8" s="45"/>
      <c r="E8" s="5"/>
    </row>
    <row r="9" spans="1:5" ht="12.75" hidden="1" customHeight="1">
      <c r="A9" s="1" t="s">
        <v>51</v>
      </c>
      <c r="B9" s="44"/>
      <c r="C9" s="44"/>
      <c r="D9" s="44"/>
      <c r="E9" s="5"/>
    </row>
    <row r="10" spans="1:5" ht="15" hidden="1" customHeight="1">
      <c r="B10" s="46" t="s">
        <v>25</v>
      </c>
      <c r="C10" s="46" t="s">
        <v>25</v>
      </c>
      <c r="D10" s="46" t="s">
        <v>25</v>
      </c>
      <c r="E10" s="5"/>
    </row>
    <row r="11" spans="1:5" ht="12.75" hidden="1" customHeight="1">
      <c r="B11" s="41">
        <f>SUM(B6:B10)</f>
        <v>0</v>
      </c>
      <c r="C11" s="41">
        <f>SUM(C6:C10)</f>
        <v>30948</v>
      </c>
      <c r="D11" s="41">
        <f>SUM(D6:D10)</f>
        <v>0</v>
      </c>
      <c r="E11" s="5"/>
    </row>
    <row r="12" spans="1:5" ht="15" hidden="1" customHeight="1">
      <c r="B12" s="45"/>
      <c r="C12" s="45"/>
      <c r="D12" s="45"/>
      <c r="E12" s="5"/>
    </row>
    <row r="13" spans="1:5" ht="12.75" customHeight="1">
      <c r="A13" s="1" t="s">
        <v>52</v>
      </c>
      <c r="B13" s="41">
        <f>-ROUND($B$50*B11,0)</f>
        <v>0</v>
      </c>
      <c r="C13" s="41">
        <f>-ROUND($B$50*C11,0)</f>
        <v>-18569</v>
      </c>
      <c r="D13" s="41">
        <f>-ROUND($B$50*D11,0)</f>
        <v>0</v>
      </c>
      <c r="E13" s="41">
        <f>SUM(B13:D13)</f>
        <v>-18569</v>
      </c>
    </row>
    <row r="14" spans="1:5" ht="15" hidden="1" customHeight="1">
      <c r="B14" s="1" t="s">
        <v>25</v>
      </c>
      <c r="C14" s="1" t="s">
        <v>25</v>
      </c>
      <c r="D14" s="1" t="s">
        <v>25</v>
      </c>
      <c r="E14" s="5"/>
    </row>
    <row r="15" spans="1:5" ht="12.75" hidden="1" customHeight="1">
      <c r="B15" s="6">
        <f>SUM(B10:B14)</f>
        <v>0</v>
      </c>
      <c r="C15" s="6">
        <f>SUM(C10:C14)</f>
        <v>12379</v>
      </c>
      <c r="D15" s="6">
        <f>SUM(D10:D14)</f>
        <v>0</v>
      </c>
      <c r="E15" s="5"/>
    </row>
    <row r="16" spans="1:5" ht="15" hidden="1" customHeight="1">
      <c r="B16" s="5"/>
      <c r="C16" s="5"/>
      <c r="D16" s="5"/>
      <c r="E16" s="5"/>
    </row>
    <row r="17" spans="1:5" ht="15" hidden="1" customHeight="1">
      <c r="B17" s="5"/>
      <c r="C17" s="5"/>
      <c r="D17" s="5"/>
      <c r="E17" s="5"/>
    </row>
    <row r="18" spans="1:5" ht="12.75" hidden="1" customHeight="1">
      <c r="A18" s="1" t="s">
        <v>53</v>
      </c>
      <c r="B18" s="18"/>
      <c r="C18" s="18"/>
      <c r="D18" s="18"/>
      <c r="E18" s="5"/>
    </row>
    <row r="19" spans="1:5" ht="15" hidden="1" customHeight="1">
      <c r="B19" s="5"/>
      <c r="C19" s="5"/>
      <c r="D19" s="5"/>
      <c r="E19" s="5"/>
    </row>
    <row r="20" spans="1:5" ht="23.1" hidden="1" customHeight="1">
      <c r="A20" s="1" t="s">
        <v>54</v>
      </c>
      <c r="B20" s="18"/>
      <c r="C20" s="18"/>
      <c r="D20" s="18"/>
      <c r="E20" s="5"/>
    </row>
    <row r="21" spans="1:5" ht="15" hidden="1" customHeight="1">
      <c r="B21" s="5"/>
      <c r="C21" s="5"/>
      <c r="D21" s="5"/>
      <c r="E21" s="5"/>
    </row>
    <row r="22" spans="1:5" ht="33.299999999999997" hidden="1" customHeight="1">
      <c r="A22" s="1" t="s">
        <v>55</v>
      </c>
      <c r="B22" s="18"/>
      <c r="C22" s="18"/>
      <c r="D22" s="18"/>
      <c r="E22" s="5"/>
    </row>
    <row r="23" spans="1:5" ht="15" hidden="1" customHeight="1">
      <c r="B23" s="5"/>
      <c r="C23" s="5"/>
      <c r="D23" s="5"/>
      <c r="E23" s="5"/>
    </row>
    <row r="24" spans="1:5" ht="12.75" hidden="1" customHeight="1">
      <c r="A24" s="1" t="s">
        <v>56</v>
      </c>
      <c r="B24" s="5"/>
      <c r="C24" s="5"/>
      <c r="D24" s="5"/>
      <c r="E24" s="5"/>
    </row>
    <row r="25" spans="1:5" ht="15" hidden="1" customHeight="1">
      <c r="B25" s="5"/>
      <c r="C25" s="5"/>
      <c r="D25" s="5"/>
      <c r="E25" s="5"/>
    </row>
    <row r="26" spans="1:5" ht="12.75" hidden="1" customHeight="1">
      <c r="A26" s="1" t="s">
        <v>56</v>
      </c>
      <c r="B26" s="5"/>
      <c r="C26" s="5"/>
      <c r="D26" s="5"/>
      <c r="E26" s="5"/>
    </row>
    <row r="27" spans="1:5" ht="15" hidden="1" customHeight="1">
      <c r="B27" s="5"/>
      <c r="C27" s="5"/>
      <c r="D27" s="5"/>
      <c r="E27" s="5"/>
    </row>
    <row r="28" spans="1:5" ht="12.75" hidden="1" customHeight="1">
      <c r="A28" s="1" t="s">
        <v>57</v>
      </c>
      <c r="B28" s="5">
        <f>'C2'!F7</f>
        <v>0</v>
      </c>
      <c r="C28" s="5">
        <f>'C2'!G7</f>
        <v>0</v>
      </c>
      <c r="D28" s="5">
        <f>'C2'!H7</f>
        <v>0</v>
      </c>
      <c r="E28" s="5"/>
    </row>
    <row r="29" spans="1:5" ht="15" customHeight="1">
      <c r="B29" s="1" t="s">
        <v>25</v>
      </c>
      <c r="C29" s="1" t="s">
        <v>25</v>
      </c>
      <c r="D29" s="1" t="s">
        <v>25</v>
      </c>
      <c r="E29" s="5"/>
    </row>
    <row r="30" spans="1:5" ht="12.75" customHeight="1">
      <c r="B30" s="6">
        <f>SUM(B14:B29)+B3</f>
        <v>180622</v>
      </c>
      <c r="C30" s="6">
        <f>SUM(C14:C29)+C3</f>
        <v>1032684</v>
      </c>
      <c r="D30" s="6">
        <f>SUM(D14:D29)+D3</f>
        <v>77543</v>
      </c>
      <c r="E30" s="5"/>
    </row>
    <row r="31" spans="1:5" ht="15" hidden="1" customHeight="1">
      <c r="B31" s="5"/>
      <c r="C31" s="5"/>
      <c r="D31" s="5"/>
      <c r="E31" s="5"/>
    </row>
    <row r="32" spans="1:5" ht="12.75" hidden="1" customHeight="1">
      <c r="A32" s="1" t="str">
        <f>"Balancing "&amp;IF(E32=SUMIF(B32:D32,"&lt;0"),"allowance",IF(E32=SUMIF(B32:D32,"&gt;0"),"charge","(allowance)/charge"))</f>
        <v>Balancing allowance</v>
      </c>
      <c r="B32" s="6">
        <f>IF(B48="Yes",-B30,0)</f>
        <v>0</v>
      </c>
      <c r="C32" s="6">
        <f>IF(C48="Yes",-C30,0)</f>
        <v>0</v>
      </c>
      <c r="D32" s="6">
        <f>IF(D48="Yes",-D30,0)</f>
        <v>0</v>
      </c>
      <c r="E32" s="6">
        <f>SUM(B32:D32)</f>
        <v>0</v>
      </c>
    </row>
    <row r="33" spans="1:5" ht="15" hidden="1" customHeight="1">
      <c r="B33" s="5"/>
      <c r="C33" s="5"/>
      <c r="D33" s="5"/>
      <c r="E33" s="5"/>
    </row>
    <row r="34" spans="1:5" ht="12.75" customHeight="1">
      <c r="A34" s="1" t="s">
        <v>58</v>
      </c>
      <c r="B34" s="41">
        <f>ROUND(IF(B48="NO",IF(B30&gt;0,-MAX((B30*B$49),0),+B30),0),0)</f>
        <v>-18062</v>
      </c>
      <c r="C34" s="41">
        <f>ROUND(IF(C48="NO",IF(C30&gt;0,-MAX((C30*C$49),0),+C30),0),0)</f>
        <v>-206537</v>
      </c>
      <c r="D34" s="41">
        <f>ROUND(IF(D48="NO",IF(D30&gt;0,-MAX((D30*D$49),0),+D30),0),0)</f>
        <v>-23263</v>
      </c>
      <c r="E34" s="41">
        <f>SUM(B34:D34)</f>
        <v>-247862</v>
      </c>
    </row>
    <row r="35" spans="1:5" ht="15" customHeight="1">
      <c r="B35" s="1" t="s">
        <v>25</v>
      </c>
      <c r="C35" s="1" t="s">
        <v>25</v>
      </c>
      <c r="D35" s="1" t="s">
        <v>25</v>
      </c>
      <c r="E35" s="1" t="s">
        <v>25</v>
      </c>
    </row>
    <row r="36" spans="1:5" ht="12.75" customHeight="1">
      <c r="A36" s="1" t="s">
        <v>59</v>
      </c>
      <c r="B36" s="41">
        <f>SUM(B29:B35)</f>
        <v>162560</v>
      </c>
      <c r="C36" s="41">
        <f>SUM(C29:C35)</f>
        <v>826147</v>
      </c>
      <c r="D36" s="41">
        <f>SUM(D29:D35)</f>
        <v>54280</v>
      </c>
      <c r="E36" s="6">
        <f>SUM(E13:E35)</f>
        <v>-266431</v>
      </c>
    </row>
    <row r="37" spans="1:5" ht="15" customHeight="1">
      <c r="B37" s="1" t="s">
        <v>25</v>
      </c>
      <c r="C37" s="1" t="s">
        <v>25</v>
      </c>
      <c r="D37" s="1" t="s">
        <v>25</v>
      </c>
      <c r="E37" s="1" t="s">
        <v>25</v>
      </c>
    </row>
    <row r="38" spans="1:5" ht="15" customHeight="1">
      <c r="B38" s="5"/>
      <c r="C38" s="5"/>
      <c r="D38" s="5"/>
      <c r="E38" s="5"/>
    </row>
    <row r="39" spans="1:5" ht="15" hidden="1" customHeight="1">
      <c r="A39" s="1" t="s">
        <v>273</v>
      </c>
      <c r="B39" s="19">
        <v>0</v>
      </c>
      <c r="C39" s="5"/>
      <c r="D39" s="5"/>
      <c r="E39" s="5"/>
    </row>
    <row r="40" spans="1:5" ht="12.75" hidden="1" customHeight="1">
      <c r="A40" s="1" t="s">
        <v>60</v>
      </c>
      <c r="B40" s="20"/>
      <c r="E40" s="5"/>
    </row>
    <row r="41" spans="1:5" ht="15" hidden="1" customHeight="1">
      <c r="B41" s="1" t="s">
        <v>25</v>
      </c>
      <c r="E41" s="5"/>
    </row>
    <row r="42" spans="1:5" ht="12.75" hidden="1" customHeight="1">
      <c r="A42" s="1" t="s">
        <v>61</v>
      </c>
      <c r="B42" s="21">
        <f>IF(B40="",B39,B40)</f>
        <v>0</v>
      </c>
      <c r="E42" s="5"/>
    </row>
    <row r="43" spans="1:5" ht="15" hidden="1" customHeight="1">
      <c r="B43" s="1" t="s">
        <v>25</v>
      </c>
      <c r="E43" s="5"/>
    </row>
    <row r="44" spans="1:5" ht="23.25" hidden="1" customHeight="1">
      <c r="A44" s="1" t="s">
        <v>62</v>
      </c>
      <c r="E44" s="6">
        <f>E36*B42</f>
        <v>0</v>
      </c>
    </row>
    <row r="45" spans="1:5" ht="15" hidden="1" customHeight="1">
      <c r="E45" s="1" t="s">
        <v>25</v>
      </c>
    </row>
    <row r="46" spans="1:5" ht="12.75" hidden="1" customHeight="1">
      <c r="A46" s="1" t="s">
        <v>63</v>
      </c>
      <c r="B46" s="1" t="s">
        <v>64</v>
      </c>
    </row>
    <row r="47" spans="1:5" ht="15" hidden="1" customHeight="1"/>
    <row r="48" spans="1:5" ht="12.75" hidden="1" customHeight="1">
      <c r="A48" s="1" t="s">
        <v>65</v>
      </c>
      <c r="B48" s="22" t="s">
        <v>64</v>
      </c>
      <c r="C48" s="22" t="s">
        <v>64</v>
      </c>
      <c r="D48" s="22" t="s">
        <v>64</v>
      </c>
    </row>
    <row r="49" spans="1:4" ht="23.25" hidden="1" customHeight="1">
      <c r="A49" s="1" t="s">
        <v>66</v>
      </c>
      <c r="B49" s="20">
        <v>0.1</v>
      </c>
      <c r="C49" s="20">
        <v>0.2</v>
      </c>
      <c r="D49" s="20">
        <v>0.3</v>
      </c>
    </row>
    <row r="50" spans="1:4" ht="23.25" hidden="1" customHeight="1">
      <c r="A50" s="1" t="s">
        <v>67</v>
      </c>
      <c r="B50" s="20">
        <v>0.6</v>
      </c>
      <c r="C50" s="20"/>
      <c r="D50" s="20"/>
    </row>
    <row r="51" spans="1:4" ht="15" hidden="1" customHeight="1"/>
    <row r="52" spans="1:4" ht="15" customHeight="1"/>
    <row r="53" spans="1:4" ht="15" customHeight="1"/>
    <row r="54" spans="1:4" ht="15" customHeight="1"/>
    <row r="55" spans="1:4" ht="15" customHeight="1"/>
    <row r="56" spans="1:4" ht="15" customHeight="1"/>
    <row r="57" spans="1:4" ht="15" customHeight="1"/>
    <row r="58" spans="1:4" ht="15" customHeight="1"/>
    <row r="59" spans="1:4" ht="15" customHeight="1"/>
    <row r="60" spans="1:4" ht="15" customHeight="1"/>
  </sheetData>
  <phoneticPr fontId="1" type="noConversion"/>
  <dataValidations count="1">
    <dataValidation type="list" allowBlank="1" showInputMessage="1" showErrorMessage="1" sqref="B48:D48 B46" xr:uid="{00000000-0002-0000-0200-000000000000}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7"/>
  <sheetViews>
    <sheetView topLeftCell="C1" workbookViewId="0">
      <selection activeCell="AC2" sqref="AC2"/>
    </sheetView>
  </sheetViews>
  <sheetFormatPr defaultColWidth="7.109375" defaultRowHeight="13.8"/>
  <cols>
    <col min="1" max="1" width="9.5546875" style="1" hidden="1" customWidth="1"/>
    <col min="2" max="2" width="12.21875" style="1" hidden="1" customWidth="1"/>
    <col min="3" max="3" width="25.88671875" style="1" customWidth="1"/>
    <col min="4" max="4" width="20.77734375" style="1" customWidth="1"/>
    <col min="5" max="5" width="9" style="1" customWidth="1"/>
    <col min="6" max="6" width="12.21875" style="1" hidden="1" customWidth="1"/>
    <col min="7" max="7" width="18.109375" style="1" customWidth="1"/>
    <col min="8" max="8" width="14.44140625" style="1" customWidth="1"/>
    <col min="9" max="9" width="20" style="1" customWidth="1"/>
    <col min="10" max="10" width="13.21875" style="1" hidden="1" customWidth="1"/>
    <col min="11" max="11" width="21.88671875" style="1" customWidth="1"/>
    <col min="12" max="12" width="7" style="1" customWidth="1"/>
    <col min="13" max="13" width="17.5546875" style="1" customWidth="1"/>
    <col min="14" max="14" width="12.21875" style="1" customWidth="1"/>
    <col min="15" max="15" width="20" style="1" customWidth="1"/>
    <col min="16" max="16" width="27.88671875" style="1" customWidth="1"/>
    <col min="17" max="17" width="12.21875" style="1" hidden="1" customWidth="1"/>
    <col min="18" max="18" width="16.44140625" style="1" customWidth="1"/>
    <col min="19" max="19" width="10.44140625" style="1" hidden="1" customWidth="1"/>
    <col min="20" max="20" width="24.5546875" style="1" customWidth="1"/>
    <col min="21" max="21" width="12.21875" style="1" hidden="1" customWidth="1"/>
    <col min="22" max="22" width="12.88671875" style="1" hidden="1" customWidth="1"/>
    <col min="23" max="24" width="12.21875" style="1" hidden="1" customWidth="1"/>
    <col min="25" max="25" width="9.5546875" style="1" hidden="1" customWidth="1"/>
    <col min="26" max="26" width="12.88671875" style="1" hidden="1" customWidth="1"/>
    <col min="27" max="27" width="12.44140625" style="1" hidden="1" customWidth="1"/>
    <col min="28" max="28" width="12.21875" style="1" hidden="1" customWidth="1"/>
    <col min="29" max="30" width="7.109375" style="4"/>
    <col min="31" max="31" width="13.77734375" style="4" customWidth="1"/>
    <col min="32" max="16384" width="7.109375" style="4"/>
  </cols>
  <sheetData>
    <row r="1" spans="1:33" s="22" customFormat="1" ht="52.65" customHeight="1">
      <c r="A1" s="22" t="str">
        <f>"Year of "&amp;CHAR(10)&amp;"addition /"&amp;CHAR(10)&amp;"brought"&amp;CHAR(10)&amp;"forward"</f>
        <v>Year of 
addition /
brought
forward</v>
      </c>
      <c r="B1" s="22" t="str">
        <f>"Original"&amp;CHAR(10)&amp;"cost"</f>
        <v>Original
cost</v>
      </c>
      <c r="C1" s="22" t="s">
        <v>68</v>
      </c>
      <c r="D1" s="22" t="str">
        <f>"Status of"&amp;CHAR(10)&amp;" asset"</f>
        <v>Status of
 asset</v>
      </c>
      <c r="E1" s="22" t="str">
        <f>"Year of"&amp;CHAR(10)&amp;" first use"</f>
        <v>Year of
 first use</v>
      </c>
      <c r="F1" s="22" t="str">
        <f>"Acquisition"&amp;CHAR(10)&amp;" cost"</f>
        <v>Acquisition
 cost</v>
      </c>
      <c r="G1" s="22" t="s">
        <v>69</v>
      </c>
      <c r="H1" s="22" t="s">
        <v>70</v>
      </c>
      <c r="I1" s="22" t="s">
        <v>71</v>
      </c>
      <c r="J1" s="22" t="str">
        <f>"Rate of"&amp;CHAR(10)&amp;" Qualifying"&amp;CHAR(10)&amp;" Consideration"</f>
        <v>Rate of
 Qualifying
 Consideration</v>
      </c>
      <c r="K1" s="22" t="s">
        <v>72</v>
      </c>
      <c r="L1" s="22" t="str">
        <f>"AA"&amp;CHAR(10)&amp;" Rate"</f>
        <v>AA
 Rate</v>
      </c>
      <c r="M1" s="22" t="s">
        <v>73</v>
      </c>
      <c r="N1" s="22" t="str">
        <f>"Written down value of"&amp;CHAR(10)&amp;" addition"&amp;CHAR(10)&amp;" in the year"</f>
        <v>Written down value of
 addition
 in the year</v>
      </c>
      <c r="O1" s="22" t="str">
        <f>"(Written down value of"&amp;CHAR(10)&amp;" disposal"&amp;CHAR(10)&amp;" in the year)"</f>
        <v>(Written down value of
 disposal
 in the year)</v>
      </c>
      <c r="P1" s="22" t="str">
        <f>"(Annual"&amp;CHAR(10)&amp;" Allowance)"</f>
        <v>(Annual
 Allowance)</v>
      </c>
      <c r="Q1" s="22" t="str">
        <f>"(Allowances"&amp;CHAR(10)&amp;" - Override)"</f>
        <v>(Allowances
 - Override)</v>
      </c>
      <c r="R1" s="22" t="s">
        <v>74</v>
      </c>
      <c r="S1" s="22" t="str">
        <f>"(Sales"&amp;CHAR(10)&amp;" Proceeds)"</f>
        <v>(Sales
 Proceeds)</v>
      </c>
      <c r="T1" s="22" t="str">
        <f>"Balancing"&amp;CHAR(10)&amp;" (allowance)"&amp;CHAR(10)&amp;" charge"</f>
        <v>Balancing
 (allowance)
 charge</v>
      </c>
      <c r="U1" s="22" t="str">
        <f>"Qualifying"&amp;CHAR(10)&amp;"expenditure"&amp;CHAR(10)&amp;"c/f"</f>
        <v>Qualifying
expenditure
c/f</v>
      </c>
      <c r="V1" s="22" t="str">
        <f>"Non-allowable"&amp;CHAR(10)&amp;"element b/f"</f>
        <v>Non-allowable
element b/f</v>
      </c>
      <c r="W1" s="22" t="s">
        <v>50</v>
      </c>
      <c r="X1" s="22" t="str">
        <f>"Book"&amp;CHAR(10)&amp;"depreciation"</f>
        <v>Book
depreciation</v>
      </c>
      <c r="Y1" s="22" t="s">
        <v>75</v>
      </c>
      <c r="Z1" s="22" t="str">
        <f>"Non-allowable"&amp;CHAR(10)&amp;"element c/f"</f>
        <v>Non-allowable
element c/f</v>
      </c>
      <c r="AA1" s="22" t="str">
        <f>"(Proceeds) of"&amp;CHAR(10)&amp;"NQ disposals"</f>
        <v>(Proceeds) of
NQ disposals</v>
      </c>
      <c r="AB1" s="22" t="s">
        <v>76</v>
      </c>
      <c r="AC1" s="1"/>
      <c r="AD1" s="1"/>
      <c r="AE1" s="1"/>
      <c r="AF1" s="1"/>
      <c r="AG1" s="1"/>
    </row>
    <row r="2" spans="1:33" ht="20.399999999999999" customHeight="1">
      <c r="A2" s="1" t="s">
        <v>25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274</v>
      </c>
      <c r="H2" s="1" t="s">
        <v>274</v>
      </c>
      <c r="I2" s="1" t="s">
        <v>274</v>
      </c>
      <c r="J2" s="1" t="s">
        <v>25</v>
      </c>
      <c r="K2" s="1" t="s">
        <v>274</v>
      </c>
      <c r="L2" s="1" t="s">
        <v>25</v>
      </c>
      <c r="M2" s="1" t="s">
        <v>274</v>
      </c>
      <c r="N2" s="1" t="s">
        <v>274</v>
      </c>
      <c r="O2" s="1" t="s">
        <v>274</v>
      </c>
      <c r="P2" s="1" t="s">
        <v>274</v>
      </c>
      <c r="Q2" s="1" t="s">
        <v>25</v>
      </c>
      <c r="R2" s="1" t="s">
        <v>274</v>
      </c>
      <c r="S2" s="1" t="s">
        <v>25</v>
      </c>
      <c r="T2" s="1" t="s">
        <v>274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25</v>
      </c>
      <c r="AB2" s="1" t="s">
        <v>25</v>
      </c>
    </row>
    <row r="3" spans="1:33" ht="14.25" customHeight="1">
      <c r="A3" s="22"/>
      <c r="B3" s="18"/>
      <c r="C3" s="22" t="s">
        <v>77</v>
      </c>
      <c r="D3" s="1" t="s">
        <v>78</v>
      </c>
      <c r="E3" s="22" t="s">
        <v>77</v>
      </c>
      <c r="F3" s="18"/>
      <c r="G3" s="18">
        <v>0</v>
      </c>
      <c r="H3" s="18">
        <v>64744</v>
      </c>
      <c r="I3" s="18">
        <v>0</v>
      </c>
      <c r="J3" s="19"/>
      <c r="K3" s="6">
        <f ca="1">IF(OR(D3="Existing Asset",D3="Leasehold Improvements",D3="Other"),SUM(OFFSET(F3,0,1):OFFSET(H3,0,-1)),SUM(OFFSET(F3,0,1):OFFSET(H3,0,-1))*J3)+SUM(OFFSET(G3,0,1):OFFSET(J3,0,-1))</f>
        <v>64744</v>
      </c>
      <c r="L3" s="20">
        <v>0.04</v>
      </c>
      <c r="M3" s="18">
        <v>7765</v>
      </c>
      <c r="N3" s="6">
        <f ca="1">IF(OR(D3="First Hand",D3="Second Hand first in use after 31/03/98",D3="Second Hand first in use before 01/04/98"),K3,SUM(OFFSET(F3,0,1):OFFSET(H3,0,-1)))</f>
        <v>0</v>
      </c>
      <c r="O3" s="18">
        <v>0</v>
      </c>
      <c r="P3" s="6">
        <f t="shared" ref="P3:P14" ca="1" si="0">ROUND(IF(Q3&lt;&gt;0,Q3,IF(OR(D3="First Hand",D3="Existing Asset",D3="Leasehold Improvements",D3="Other"),-K3*L3,IF(D3="Second Hand first in use after 31/03/98",-K3/SUM(E3,-A3,25),-K3/SUM(1999,-A3,25)))),0)</f>
        <v>-2590</v>
      </c>
      <c r="Q3" s="18"/>
      <c r="R3" s="6">
        <f t="shared" ref="R3:R14" ca="1" si="1">SUM(M3:P3)</f>
        <v>5175</v>
      </c>
      <c r="S3" s="18">
        <v>0</v>
      </c>
      <c r="T3" s="6">
        <f t="shared" ref="T3:T14" si="2">IF(ISBLANK(S3),0,MIN(-S3+O3,-I3+O3))</f>
        <v>0</v>
      </c>
      <c r="U3" s="6">
        <f t="shared" ref="U3:U14" ca="1" si="3">K3</f>
        <v>64744</v>
      </c>
      <c r="V3" s="18"/>
      <c r="W3" s="6">
        <f t="shared" ref="W3:W14" si="4">F3</f>
        <v>0</v>
      </c>
      <c r="X3" s="18"/>
      <c r="Y3" s="18"/>
      <c r="Z3" s="6">
        <f ca="1">SUM(OFFSET(U3,0,1):OFFSET(Z3,0,-1))</f>
        <v>0</v>
      </c>
      <c r="AA3" s="18"/>
      <c r="AB3" s="6">
        <f t="shared" ref="AB3:AB14" si="5">-AA3+Y3</f>
        <v>0</v>
      </c>
    </row>
    <row r="4" spans="1:33" ht="12.75" customHeight="1">
      <c r="A4" s="22"/>
      <c r="B4" s="18"/>
      <c r="C4" s="22" t="s">
        <v>79</v>
      </c>
      <c r="D4" s="23" t="s">
        <v>78</v>
      </c>
      <c r="E4" s="22" t="s">
        <v>79</v>
      </c>
      <c r="F4" s="18"/>
      <c r="G4" s="18">
        <v>0</v>
      </c>
      <c r="H4" s="18">
        <v>55500</v>
      </c>
      <c r="I4" s="18">
        <v>0</v>
      </c>
      <c r="J4" s="19"/>
      <c r="K4" s="6">
        <f ca="1">IF(OR(D4="Existing Asset",D4="Leasehold Improvements",D4="Other"),SUM(OFFSET(F4,0,1):OFFSET(H4,0,-1)),SUM(OFFSET(F4,0,1):OFFSET(H4,0,-1))*J4)+SUM(OFFSET(G4,0,1):OFFSET(J4,0,-1))</f>
        <v>55500</v>
      </c>
      <c r="L4" s="20">
        <v>0.04</v>
      </c>
      <c r="M4" s="18">
        <v>17760</v>
      </c>
      <c r="N4" s="6">
        <f ca="1">IF(OR(D4="First Hand",D4="Second Hand first in use after 31/03/98",D4="Second Hand first in use before 01/04/98"),K4,SUM(OFFSET(F4,0,1):OFFSET(H4,0,-1)))</f>
        <v>0</v>
      </c>
      <c r="O4" s="18">
        <v>0</v>
      </c>
      <c r="P4" s="6">
        <f t="shared" ca="1" si="0"/>
        <v>-2220</v>
      </c>
      <c r="Q4" s="18"/>
      <c r="R4" s="6">
        <f t="shared" ca="1" si="1"/>
        <v>15540</v>
      </c>
      <c r="S4" s="18">
        <v>0</v>
      </c>
      <c r="T4" s="6">
        <f t="shared" si="2"/>
        <v>0</v>
      </c>
      <c r="U4" s="6">
        <f t="shared" ca="1" si="3"/>
        <v>55500</v>
      </c>
      <c r="V4" s="18"/>
      <c r="W4" s="6">
        <f t="shared" si="4"/>
        <v>0</v>
      </c>
      <c r="X4" s="18"/>
      <c r="Y4" s="18"/>
      <c r="Z4" s="6">
        <f ca="1">SUM(OFFSET(U4,0,1):OFFSET(Z4,0,-1))</f>
        <v>0</v>
      </c>
      <c r="AA4" s="18"/>
      <c r="AB4" s="6">
        <f t="shared" si="5"/>
        <v>0</v>
      </c>
    </row>
    <row r="5" spans="1:33" ht="12.75" customHeight="1">
      <c r="A5" s="22"/>
      <c r="B5" s="18"/>
      <c r="C5" s="22" t="s">
        <v>80</v>
      </c>
      <c r="D5" s="23" t="s">
        <v>78</v>
      </c>
      <c r="E5" s="22" t="s">
        <v>80</v>
      </c>
      <c r="F5" s="18"/>
      <c r="G5" s="18">
        <v>0</v>
      </c>
      <c r="H5" s="18">
        <v>10000</v>
      </c>
      <c r="I5" s="18">
        <v>0</v>
      </c>
      <c r="J5" s="19"/>
      <c r="K5" s="6">
        <f ca="1">IF(OR(D5="Existing Asset",D5="Leasehold Improvements",D5="Other"),SUM(OFFSET(F5,0,1):OFFSET(H5,0,-1)),SUM(OFFSET(F5,0,1):OFFSET(H5,0,-1))*J5)+SUM(OFFSET(G5,0,1):OFFSET(J5,0,-1))</f>
        <v>10000</v>
      </c>
      <c r="L5" s="20">
        <v>0.04</v>
      </c>
      <c r="M5" s="18">
        <v>4000</v>
      </c>
      <c r="N5" s="6">
        <f ca="1">IF(OR(D5="First Hand",D5="Second Hand first in use after 31/03/98",D5="Second Hand first in use before 01/04/98"),K5,SUM(OFFSET(F5,0,1):OFFSET(H5,0,-1)))</f>
        <v>0</v>
      </c>
      <c r="O5" s="18">
        <v>0</v>
      </c>
      <c r="P5" s="6">
        <f t="shared" ca="1" si="0"/>
        <v>-400</v>
      </c>
      <c r="Q5" s="18"/>
      <c r="R5" s="6">
        <f t="shared" ca="1" si="1"/>
        <v>3600</v>
      </c>
      <c r="S5" s="18">
        <v>0</v>
      </c>
      <c r="T5" s="6">
        <f t="shared" si="2"/>
        <v>0</v>
      </c>
      <c r="U5" s="6">
        <f t="shared" ca="1" si="3"/>
        <v>10000</v>
      </c>
      <c r="V5" s="18"/>
      <c r="W5" s="6">
        <f t="shared" si="4"/>
        <v>0</v>
      </c>
      <c r="X5" s="18"/>
      <c r="Y5" s="18"/>
      <c r="Z5" s="6">
        <f ca="1">SUM(OFFSET(U5,0,1):OFFSET(Z5,0,-1))</f>
        <v>0</v>
      </c>
      <c r="AA5" s="18"/>
      <c r="AB5" s="6">
        <f t="shared" si="5"/>
        <v>0</v>
      </c>
    </row>
    <row r="6" spans="1:33" ht="12.75" customHeight="1">
      <c r="A6" s="22"/>
      <c r="B6" s="18"/>
      <c r="C6" s="22" t="s">
        <v>81</v>
      </c>
      <c r="D6" s="23" t="s">
        <v>78</v>
      </c>
      <c r="E6" s="22" t="s">
        <v>81</v>
      </c>
      <c r="F6" s="18"/>
      <c r="G6" s="18">
        <v>0</v>
      </c>
      <c r="H6" s="18">
        <v>424991</v>
      </c>
      <c r="I6" s="18">
        <v>0</v>
      </c>
      <c r="J6" s="19"/>
      <c r="K6" s="6">
        <f ca="1">IF(OR(D6="Existing Asset",D6="Leasehold Improvements",D6="Other"),SUM(OFFSET(F6,0,1):OFFSET(H6,0,-1)),SUM(OFFSET(F6,0,1):OFFSET(H6,0,-1))*J6)+SUM(OFFSET(G6,0,1):OFFSET(J6,0,-1))</f>
        <v>424991</v>
      </c>
      <c r="L6" s="20">
        <v>0.04</v>
      </c>
      <c r="M6" s="18">
        <v>186992</v>
      </c>
      <c r="N6" s="6">
        <f ca="1">IF(OR(D6="First Hand",D6="Second Hand first in use after 31/03/98",D6="Second Hand first in use before 01/04/98"),K6,SUM(OFFSET(F6,0,1):OFFSET(H6,0,-1)))</f>
        <v>0</v>
      </c>
      <c r="O6" s="18">
        <v>0</v>
      </c>
      <c r="P6" s="6">
        <f t="shared" ca="1" si="0"/>
        <v>-17000</v>
      </c>
      <c r="Q6" s="18"/>
      <c r="R6" s="6">
        <f t="shared" ca="1" si="1"/>
        <v>169992</v>
      </c>
      <c r="S6" s="18">
        <v>0</v>
      </c>
      <c r="T6" s="6">
        <f t="shared" si="2"/>
        <v>0</v>
      </c>
      <c r="U6" s="6">
        <f t="shared" ca="1" si="3"/>
        <v>424991</v>
      </c>
      <c r="V6" s="18"/>
      <c r="W6" s="6">
        <f t="shared" si="4"/>
        <v>0</v>
      </c>
      <c r="X6" s="18"/>
      <c r="Y6" s="18"/>
      <c r="Z6" s="6">
        <f ca="1">SUM(OFFSET(U6,0,1):OFFSET(Z6,0,-1))</f>
        <v>0</v>
      </c>
      <c r="AA6" s="18"/>
      <c r="AB6" s="6">
        <f t="shared" si="5"/>
        <v>0</v>
      </c>
    </row>
    <row r="7" spans="1:33" ht="12.75" customHeight="1">
      <c r="A7" s="22"/>
      <c r="B7" s="18"/>
      <c r="C7" s="22" t="s">
        <v>82</v>
      </c>
      <c r="D7" s="23" t="s">
        <v>78</v>
      </c>
      <c r="E7" s="22" t="s">
        <v>82</v>
      </c>
      <c r="F7" s="18"/>
      <c r="G7" s="18">
        <v>0</v>
      </c>
      <c r="H7" s="18">
        <v>2217</v>
      </c>
      <c r="I7" s="18">
        <v>0</v>
      </c>
      <c r="J7" s="19"/>
      <c r="K7" s="6">
        <f ca="1">IF(OR(D7="Existing Asset",D7="Leasehold Improvements",D7="Other"),SUM(OFFSET(F7,0,1):OFFSET(H7,0,-1)),SUM(OFFSET(F7,0,1):OFFSET(H7,0,-1))*J7)+SUM(OFFSET(G7,0,1):OFFSET(J7,0,-1))</f>
        <v>2217</v>
      </c>
      <c r="L7" s="20">
        <v>0.04</v>
      </c>
      <c r="M7" s="18">
        <v>1060</v>
      </c>
      <c r="N7" s="6">
        <f ca="1">IF(OR(D7="First Hand",D7="Second Hand first in use after 31/03/98",D7="Second Hand first in use before 01/04/98"),K7,SUM(OFFSET(F7,0,1):OFFSET(H7,0,-1)))</f>
        <v>0</v>
      </c>
      <c r="O7" s="18">
        <v>0</v>
      </c>
      <c r="P7" s="6">
        <f t="shared" ca="1" si="0"/>
        <v>-89</v>
      </c>
      <c r="Q7" s="18"/>
      <c r="R7" s="6">
        <f t="shared" ca="1" si="1"/>
        <v>971</v>
      </c>
      <c r="S7" s="18">
        <v>0</v>
      </c>
      <c r="T7" s="6">
        <f t="shared" si="2"/>
        <v>0</v>
      </c>
      <c r="U7" s="6">
        <f t="shared" ca="1" si="3"/>
        <v>2217</v>
      </c>
      <c r="V7" s="18"/>
      <c r="W7" s="6">
        <f t="shared" si="4"/>
        <v>0</v>
      </c>
      <c r="X7" s="18"/>
      <c r="Y7" s="18"/>
      <c r="Z7" s="6">
        <f ca="1">SUM(OFFSET(U7,0,1):OFFSET(Z7,0,-1))</f>
        <v>0</v>
      </c>
      <c r="AA7" s="18"/>
      <c r="AB7" s="6">
        <f t="shared" si="5"/>
        <v>0</v>
      </c>
    </row>
    <row r="8" spans="1:33" ht="12.75" customHeight="1">
      <c r="A8" s="22"/>
      <c r="B8" s="18"/>
      <c r="C8" s="22" t="s">
        <v>83</v>
      </c>
      <c r="D8" s="23" t="s">
        <v>78</v>
      </c>
      <c r="E8" s="22" t="s">
        <v>83</v>
      </c>
      <c r="F8" s="18"/>
      <c r="G8" s="18">
        <v>0</v>
      </c>
      <c r="H8" s="18">
        <v>45683</v>
      </c>
      <c r="I8" s="18">
        <v>0</v>
      </c>
      <c r="J8" s="19"/>
      <c r="K8" s="6">
        <f ca="1">IF(OR(D8="Existing Asset",D8="Leasehold Improvements",D8="Other"),SUM(OFFSET(F8,0,1):OFFSET(H8,0,-1)),SUM(OFFSET(F8,0,1):OFFSET(H8,0,-1))*J8)+SUM(OFFSET(G8,0,1):OFFSET(J8,0,-1))</f>
        <v>45683</v>
      </c>
      <c r="L8" s="20">
        <v>0.04</v>
      </c>
      <c r="M8" s="18">
        <v>23759</v>
      </c>
      <c r="N8" s="6">
        <f ca="1">IF(OR(D8="First Hand",D8="Second Hand first in use after 31/03/98",D8="Second Hand first in use before 01/04/98"),K8,SUM(OFFSET(F8,0,1):OFFSET(H8,0,-1)))</f>
        <v>0</v>
      </c>
      <c r="O8" s="18">
        <v>0</v>
      </c>
      <c r="P8" s="6">
        <f t="shared" ca="1" si="0"/>
        <v>-1827</v>
      </c>
      <c r="Q8" s="18"/>
      <c r="R8" s="6">
        <f t="shared" ca="1" si="1"/>
        <v>21932</v>
      </c>
      <c r="S8" s="18">
        <v>0</v>
      </c>
      <c r="T8" s="6">
        <f t="shared" si="2"/>
        <v>0</v>
      </c>
      <c r="U8" s="6">
        <f t="shared" ca="1" si="3"/>
        <v>45683</v>
      </c>
      <c r="V8" s="18"/>
      <c r="W8" s="6">
        <f t="shared" si="4"/>
        <v>0</v>
      </c>
      <c r="X8" s="18"/>
      <c r="Y8" s="18"/>
      <c r="Z8" s="6">
        <f ca="1">SUM(OFFSET(U8,0,1):OFFSET(Z8,0,-1))</f>
        <v>0</v>
      </c>
      <c r="AA8" s="18"/>
      <c r="AB8" s="6">
        <f t="shared" si="5"/>
        <v>0</v>
      </c>
    </row>
    <row r="9" spans="1:33" ht="12.75" customHeight="1">
      <c r="A9" s="22"/>
      <c r="B9" s="18"/>
      <c r="C9" s="22" t="s">
        <v>84</v>
      </c>
      <c r="D9" s="23" t="s">
        <v>78</v>
      </c>
      <c r="E9" s="22" t="s">
        <v>84</v>
      </c>
      <c r="F9" s="18"/>
      <c r="G9" s="18">
        <v>0</v>
      </c>
      <c r="H9" s="18">
        <v>2766670</v>
      </c>
      <c r="I9" s="18">
        <v>0</v>
      </c>
      <c r="J9" s="19"/>
      <c r="K9" s="6">
        <f ca="1">IF(OR(D9="Existing Asset",D9="Leasehold Improvements",D9="Other"),SUM(OFFSET(F9,0,1):OFFSET(H9,0,-1)),SUM(OFFSET(F9,0,1):OFFSET(H9,0,-1))*J9)+SUM(OFFSET(G9,0,1):OFFSET(J9,0,-1))</f>
        <v>2766670</v>
      </c>
      <c r="L9" s="20">
        <v>0.04</v>
      </c>
      <c r="M9" s="18">
        <v>1660002</v>
      </c>
      <c r="N9" s="6">
        <f ca="1">IF(OR(D9="First Hand",D9="Second Hand first in use after 31/03/98",D9="Second Hand first in use before 01/04/98"),K9,SUM(OFFSET(F9,0,1):OFFSET(H9,0,-1)))</f>
        <v>0</v>
      </c>
      <c r="O9" s="18">
        <v>0</v>
      </c>
      <c r="P9" s="6">
        <f t="shared" ca="1" si="0"/>
        <v>-110667</v>
      </c>
      <c r="Q9" s="18"/>
      <c r="R9" s="6">
        <f t="shared" ca="1" si="1"/>
        <v>1549335</v>
      </c>
      <c r="S9" s="18">
        <v>0</v>
      </c>
      <c r="T9" s="6">
        <f t="shared" si="2"/>
        <v>0</v>
      </c>
      <c r="U9" s="6">
        <f t="shared" ca="1" si="3"/>
        <v>2766670</v>
      </c>
      <c r="V9" s="18"/>
      <c r="W9" s="6">
        <f t="shared" si="4"/>
        <v>0</v>
      </c>
      <c r="X9" s="18"/>
      <c r="Y9" s="18"/>
      <c r="Z9" s="6">
        <f ca="1">SUM(OFFSET(U9,0,1):OFFSET(Z9,0,-1))</f>
        <v>0</v>
      </c>
      <c r="AA9" s="18"/>
      <c r="AB9" s="6">
        <f t="shared" si="5"/>
        <v>0</v>
      </c>
    </row>
    <row r="10" spans="1:33" ht="12.75" customHeight="1">
      <c r="A10" s="22"/>
      <c r="B10" s="18"/>
      <c r="C10" s="22" t="s">
        <v>85</v>
      </c>
      <c r="D10" s="23" t="s">
        <v>78</v>
      </c>
      <c r="E10" s="22" t="s">
        <v>85</v>
      </c>
      <c r="F10" s="18"/>
      <c r="G10" s="18">
        <v>0</v>
      </c>
      <c r="H10" s="18">
        <v>435215</v>
      </c>
      <c r="I10" s="18">
        <v>-435215</v>
      </c>
      <c r="J10" s="19"/>
      <c r="K10" s="6">
        <f ca="1">IF(OR(D10="Existing Asset",D10="Leasehold Improvements",D10="Other"),SUM(OFFSET(F10,0,1):OFFSET(H10,0,-1)),SUM(OFFSET(F10,0,1):OFFSET(H10,0,-1))*J10)+SUM(OFFSET(G10,0,1):OFFSET(J10,0,-1))</f>
        <v>0</v>
      </c>
      <c r="L10" s="20">
        <v>0.04</v>
      </c>
      <c r="M10" s="18">
        <v>330761</v>
      </c>
      <c r="N10" s="6">
        <f ca="1">IF(OR(D10="First Hand",D10="Second Hand first in use after 31/03/98",D10="Second Hand first in use before 01/04/98"),K10,SUM(OFFSET(F10,0,1):OFFSET(H10,0,-1)))</f>
        <v>0</v>
      </c>
      <c r="O10" s="18">
        <v>-330761</v>
      </c>
      <c r="P10" s="6">
        <f t="shared" ca="1" si="0"/>
        <v>0</v>
      </c>
      <c r="Q10" s="18"/>
      <c r="R10" s="6">
        <f t="shared" ca="1" si="1"/>
        <v>0</v>
      </c>
      <c r="S10" s="18">
        <v>0</v>
      </c>
      <c r="T10" s="6">
        <f t="shared" si="2"/>
        <v>-330761</v>
      </c>
      <c r="U10" s="6">
        <f t="shared" ca="1" si="3"/>
        <v>0</v>
      </c>
      <c r="V10" s="18"/>
      <c r="W10" s="6">
        <f t="shared" si="4"/>
        <v>0</v>
      </c>
      <c r="X10" s="18"/>
      <c r="Y10" s="18"/>
      <c r="Z10" s="6">
        <f ca="1">SUM(OFFSET(U10,0,1):OFFSET(Z10,0,-1))</f>
        <v>0</v>
      </c>
      <c r="AA10" s="18"/>
      <c r="AB10" s="6">
        <f t="shared" si="5"/>
        <v>0</v>
      </c>
    </row>
    <row r="11" spans="1:33" ht="12.75" customHeight="1">
      <c r="A11" s="22"/>
      <c r="B11" s="18"/>
      <c r="C11" s="22" t="s">
        <v>86</v>
      </c>
      <c r="D11" s="23" t="s">
        <v>78</v>
      </c>
      <c r="E11" s="22" t="s">
        <v>86</v>
      </c>
      <c r="F11" s="18"/>
      <c r="G11" s="18">
        <v>0</v>
      </c>
      <c r="H11" s="18">
        <v>317413</v>
      </c>
      <c r="I11" s="18">
        <v>0</v>
      </c>
      <c r="J11" s="19"/>
      <c r="K11" s="6">
        <f ca="1">IF(OR(D11="Existing Asset",D11="Leasehold Improvements",D11="Other"),SUM(OFFSET(F11,0,1):OFFSET(H11,0,-1)),SUM(OFFSET(F11,0,1):OFFSET(H11,0,-1))*J11)+SUM(OFFSET(G11,0,1):OFFSET(J11,0,-1))</f>
        <v>317413</v>
      </c>
      <c r="L11" s="20">
        <v>0.04</v>
      </c>
      <c r="M11" s="18">
        <v>266626</v>
      </c>
      <c r="N11" s="6">
        <f ca="1">IF(OR(D11="First Hand",D11="Second Hand first in use after 31/03/98",D11="Second Hand first in use before 01/04/98"),K11,SUM(OFFSET(F11,0,1):OFFSET(H11,0,-1)))</f>
        <v>0</v>
      </c>
      <c r="O11" s="18">
        <v>0</v>
      </c>
      <c r="P11" s="6">
        <f t="shared" ca="1" si="0"/>
        <v>-12697</v>
      </c>
      <c r="Q11" s="18"/>
      <c r="R11" s="6">
        <f t="shared" ca="1" si="1"/>
        <v>253929</v>
      </c>
      <c r="S11" s="18">
        <v>0</v>
      </c>
      <c r="T11" s="6">
        <f t="shared" si="2"/>
        <v>0</v>
      </c>
      <c r="U11" s="6">
        <f t="shared" ca="1" si="3"/>
        <v>317413</v>
      </c>
      <c r="V11" s="18"/>
      <c r="W11" s="6">
        <f t="shared" si="4"/>
        <v>0</v>
      </c>
      <c r="X11" s="18"/>
      <c r="Y11" s="18"/>
      <c r="Z11" s="6">
        <f ca="1">SUM(OFFSET(U11,0,1):OFFSET(Z11,0,-1))</f>
        <v>0</v>
      </c>
      <c r="AA11" s="18"/>
      <c r="AB11" s="6">
        <f t="shared" si="5"/>
        <v>0</v>
      </c>
    </row>
    <row r="12" spans="1:33" ht="12.75" customHeight="1">
      <c r="A12" s="22"/>
      <c r="B12" s="18"/>
      <c r="C12" s="22" t="s">
        <v>87</v>
      </c>
      <c r="D12" s="23" t="s">
        <v>78</v>
      </c>
      <c r="E12" s="22" t="s">
        <v>87</v>
      </c>
      <c r="F12" s="18"/>
      <c r="G12" s="18">
        <v>0</v>
      </c>
      <c r="H12" s="18">
        <v>1324895</v>
      </c>
      <c r="I12" s="18">
        <v>0</v>
      </c>
      <c r="J12" s="19"/>
      <c r="K12" s="6">
        <f ca="1">IF(OR(D12="Existing Asset",D12="Leasehold Improvements",D12="Other"),SUM(OFFSET(F12,0,1):OFFSET(H12,0,-1)),SUM(OFFSET(F12,0,1):OFFSET(H12,0,-1))*J12)+SUM(OFFSET(G12,0,1):OFFSET(J12,0,-1))</f>
        <v>1324895</v>
      </c>
      <c r="L12" s="20">
        <v>0.04</v>
      </c>
      <c r="M12" s="18">
        <v>1271899</v>
      </c>
      <c r="N12" s="6">
        <f ca="1">IF(OR(D12="First Hand",D12="Second Hand first in use after 31/03/98",D12="Second Hand first in use before 01/04/98"),K12,SUM(OFFSET(F12,0,1):OFFSET(H12,0,-1)))</f>
        <v>0</v>
      </c>
      <c r="O12" s="18">
        <v>0</v>
      </c>
      <c r="P12" s="6">
        <f t="shared" ca="1" si="0"/>
        <v>-52996</v>
      </c>
      <c r="Q12" s="18"/>
      <c r="R12" s="6">
        <f t="shared" ca="1" si="1"/>
        <v>1218903</v>
      </c>
      <c r="S12" s="18">
        <v>0</v>
      </c>
      <c r="T12" s="6">
        <f t="shared" si="2"/>
        <v>0</v>
      </c>
      <c r="U12" s="6">
        <f t="shared" ca="1" si="3"/>
        <v>1324895</v>
      </c>
      <c r="V12" s="18"/>
      <c r="W12" s="6">
        <f t="shared" si="4"/>
        <v>0</v>
      </c>
      <c r="X12" s="18"/>
      <c r="Y12" s="18"/>
      <c r="Z12" s="6">
        <f ca="1">SUM(OFFSET(U12,0,1):OFFSET(Z12,0,-1))</f>
        <v>0</v>
      </c>
      <c r="AA12" s="18"/>
      <c r="AB12" s="6">
        <f t="shared" si="5"/>
        <v>0</v>
      </c>
    </row>
    <row r="13" spans="1:33" ht="12.75" customHeight="1">
      <c r="A13" s="22"/>
      <c r="B13" s="18"/>
      <c r="C13" s="22" t="s">
        <v>88</v>
      </c>
      <c r="D13" s="23" t="s">
        <v>78</v>
      </c>
      <c r="E13" s="22" t="s">
        <v>88</v>
      </c>
      <c r="F13" s="18"/>
      <c r="G13" s="18">
        <f>'C'!K7</f>
        <v>87500</v>
      </c>
      <c r="H13" s="18">
        <v>0</v>
      </c>
      <c r="I13" s="18">
        <v>0</v>
      </c>
      <c r="J13" s="19"/>
      <c r="K13" s="6">
        <f ca="1">IF(OR(D13="Existing Asset",D13="Leasehold Improvements",D13="Other"),SUM(OFFSET(F13,0,1):OFFSET(H13,0,-1)),SUM(OFFSET(F13,0,1):OFFSET(H13,0,-1))*J13)+SUM(OFFSET(G13,0,1):OFFSET(J13,0,-1))</f>
        <v>87500</v>
      </c>
      <c r="L13" s="20">
        <v>0.04</v>
      </c>
      <c r="M13" s="18">
        <v>0</v>
      </c>
      <c r="N13" s="6">
        <f ca="1">IF(OR(D13="First Hand",D13="Second Hand first in use after 31/03/98",D13="Second Hand first in use before 01/04/98"),K13,SUM(OFFSET(F13,0,1):OFFSET(H13,0,-1)))</f>
        <v>87500</v>
      </c>
      <c r="O13" s="18">
        <v>0</v>
      </c>
      <c r="P13" s="6">
        <f t="shared" ca="1" si="0"/>
        <v>-3500</v>
      </c>
      <c r="Q13" s="18"/>
      <c r="R13" s="6">
        <f t="shared" ca="1" si="1"/>
        <v>84000</v>
      </c>
      <c r="S13" s="18">
        <v>0</v>
      </c>
      <c r="T13" s="6">
        <f t="shared" si="2"/>
        <v>0</v>
      </c>
      <c r="U13" s="6">
        <f t="shared" ca="1" si="3"/>
        <v>87500</v>
      </c>
      <c r="V13" s="18"/>
      <c r="W13" s="6">
        <f t="shared" si="4"/>
        <v>0</v>
      </c>
      <c r="X13" s="18"/>
      <c r="Y13" s="18"/>
      <c r="Z13" s="6">
        <f ca="1">SUM(OFFSET(U13,0,1):OFFSET(Z13,0,-1))</f>
        <v>0</v>
      </c>
      <c r="AA13" s="18"/>
      <c r="AB13" s="6">
        <f t="shared" si="5"/>
        <v>0</v>
      </c>
    </row>
    <row r="14" spans="1:33" ht="12.75" hidden="1" customHeight="1">
      <c r="A14" s="22"/>
      <c r="B14" s="18"/>
      <c r="C14" s="22"/>
      <c r="D14" s="23" t="s">
        <v>89</v>
      </c>
      <c r="E14" s="22"/>
      <c r="F14" s="18"/>
      <c r="G14" s="18"/>
      <c r="H14" s="18"/>
      <c r="I14" s="18"/>
      <c r="J14" s="19"/>
      <c r="K14" s="6">
        <f ca="1">IF(OR(D14="Existing Asset",D14="Leasehold Improvements",D14="Other"),SUM(OFFSET(F14,0,1):OFFSET(H14,0,-1)),SUM(OFFSET(F14,0,1):OFFSET(H14,0,-1))*J14)+SUM(OFFSET(G14,0,1):OFFSET(J14,0,-1))</f>
        <v>0</v>
      </c>
      <c r="L14" s="20"/>
      <c r="M14" s="18"/>
      <c r="N14" s="6">
        <f ca="1">IF(OR(D14="First Hand",D14="Second Hand first in use after 31/03/98",D14="Second Hand first in use before 01/04/98"),K14,SUM(OFFSET(F14,0,1):OFFSET(H14,0,-1)))</f>
        <v>0</v>
      </c>
      <c r="O14" s="18"/>
      <c r="P14" s="6">
        <f t="shared" ca="1" si="0"/>
        <v>0</v>
      </c>
      <c r="Q14" s="18"/>
      <c r="R14" s="6">
        <f t="shared" ca="1" si="1"/>
        <v>0</v>
      </c>
      <c r="S14" s="18"/>
      <c r="T14" s="6">
        <f t="shared" si="2"/>
        <v>0</v>
      </c>
      <c r="U14" s="6">
        <f t="shared" ca="1" si="3"/>
        <v>0</v>
      </c>
      <c r="V14" s="18"/>
      <c r="W14" s="6">
        <f t="shared" si="4"/>
        <v>0</v>
      </c>
      <c r="X14" s="18"/>
      <c r="Y14" s="18"/>
      <c r="Z14" s="6">
        <f ca="1">SUM(OFFSET(U14,0,1):OFFSET(Z14,0,-1))</f>
        <v>0</v>
      </c>
      <c r="AA14" s="18"/>
      <c r="AB14" s="6">
        <f t="shared" si="5"/>
        <v>0</v>
      </c>
    </row>
    <row r="15" spans="1:33" ht="15" customHeight="1">
      <c r="A15" s="1" t="s">
        <v>25</v>
      </c>
      <c r="B15" s="1" t="s">
        <v>25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" t="s">
        <v>25</v>
      </c>
      <c r="S15" s="1" t="s">
        <v>25</v>
      </c>
      <c r="T15" s="1" t="s">
        <v>25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" t="s">
        <v>25</v>
      </c>
      <c r="AA15" s="1" t="s">
        <v>25</v>
      </c>
      <c r="AB15" s="1" t="s">
        <v>25</v>
      </c>
    </row>
    <row r="16" spans="1:33" ht="12.75" customHeight="1">
      <c r="A16" s="5"/>
      <c r="B16" s="6">
        <f>SUM(B2:B15)</f>
        <v>0</v>
      </c>
      <c r="C16" s="5"/>
      <c r="D16" s="5"/>
      <c r="E16" s="5"/>
      <c r="F16" s="6">
        <f>SUM(F2:F15)</f>
        <v>0</v>
      </c>
      <c r="G16" s="6">
        <f>G13</f>
        <v>87500</v>
      </c>
      <c r="H16" s="6">
        <f>SUM(H2:H15)</f>
        <v>5447328</v>
      </c>
      <c r="I16" s="6">
        <f>SUM(I2:I15)</f>
        <v>-435215</v>
      </c>
      <c r="J16" s="5"/>
      <c r="K16" s="6">
        <f ca="1">SUM(K2:K15)</f>
        <v>5099613</v>
      </c>
      <c r="M16" s="6">
        <f t="shared" ref="M16:R16" si="6">SUM(M2:M15)</f>
        <v>3770624</v>
      </c>
      <c r="N16" s="6">
        <f t="shared" ca="1" si="6"/>
        <v>87500</v>
      </c>
      <c r="O16" s="6">
        <f t="shared" si="6"/>
        <v>-330761</v>
      </c>
      <c r="P16" s="6">
        <f t="shared" ca="1" si="6"/>
        <v>-203986</v>
      </c>
      <c r="Q16" s="6">
        <f t="shared" si="6"/>
        <v>0</v>
      </c>
      <c r="R16" s="6">
        <f t="shared" ca="1" si="6"/>
        <v>3323377</v>
      </c>
      <c r="S16" s="6">
        <f>IF(SUM(S2:S15)&lt;&gt;'C2'!N7,"CHECK "&amp;SUM(S2:S15)&amp;CHAR(10)&amp;" with "&amp;'C2'!N7&amp;CHAR(10)&amp;" error "&amp;SUM(S2:S15)-'C2'!N7,SUM(S2:S15))</f>
        <v>0</v>
      </c>
      <c r="T16" s="6">
        <f>SUM(T2:T15)</f>
        <v>-330761</v>
      </c>
      <c r="U16" s="6">
        <f ca="1">SUM(U2:U15)</f>
        <v>5099613</v>
      </c>
      <c r="V16" s="6">
        <f>SUM(V2:V15)</f>
        <v>0</v>
      </c>
      <c r="W16" s="6">
        <f>SUM(W2:W15)</f>
        <v>0</v>
      </c>
      <c r="X16" s="6">
        <f>SUM(X2:X15)</f>
        <v>0</v>
      </c>
      <c r="Y16" s="6">
        <f>IF(SUM(Y2:Y15)&lt;&gt;-'C2'!O7,"CHECK "&amp;SUM(Y2:Y15)&amp;CHAR(10)&amp;" with "&amp;-'C2'!O7&amp;CHAR(10)&amp;" error "&amp;SUM(Y2:Y15)--'C2'!O7,SUM(Y2:Y15))</f>
        <v>0</v>
      </c>
      <c r="Z16" s="6">
        <f ca="1">SUM(Z2:Z15)</f>
        <v>0</v>
      </c>
      <c r="AA16" s="6">
        <f>IF(SUM(AA2:AA15)&lt;&gt;'C2'!O7,"CHECK "&amp;SUM(AA2:AA15)&amp;CHAR(10)&amp;" with "&amp;'C2'!O7&amp;CHAR(10)&amp;" error "&amp;SUM(AA2:AA15)-'C2'!O7,SUM(AA2:AA15))</f>
        <v>0</v>
      </c>
      <c r="AB16" s="6">
        <f>SUM(AB2:AB15)</f>
        <v>0</v>
      </c>
    </row>
    <row r="17" spans="2:28" ht="15" customHeight="1">
      <c r="B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K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" t="s">
        <v>25</v>
      </c>
    </row>
    <row r="18" spans="2:28" ht="14.1" customHeight="1"/>
    <row r="19" spans="2:28" ht="15" customHeight="1"/>
    <row r="20" spans="2:28" ht="31.65" hidden="1" customHeight="1">
      <c r="C20" s="1" t="s">
        <v>273</v>
      </c>
      <c r="D20" s="20">
        <v>0</v>
      </c>
    </row>
    <row r="21" spans="2:28" ht="21.9" hidden="1" customHeight="1">
      <c r="C21" s="23" t="s">
        <v>60</v>
      </c>
      <c r="D21" s="20"/>
    </row>
    <row r="22" spans="2:28" ht="15" hidden="1" customHeight="1">
      <c r="D22" s="1" t="s">
        <v>25</v>
      </c>
    </row>
    <row r="23" spans="2:28" ht="15" hidden="1" customHeight="1">
      <c r="C23" s="23" t="s">
        <v>61</v>
      </c>
      <c r="D23" s="21">
        <f>IF(ISBLANK(D21),D20,D21)</f>
        <v>0</v>
      </c>
    </row>
    <row r="24" spans="2:28" ht="15" hidden="1" customHeight="1">
      <c r="D24" s="1" t="s">
        <v>25</v>
      </c>
    </row>
    <row r="25" spans="2:28" ht="23.25" hidden="1" customHeight="1">
      <c r="C25" s="1" t="str">
        <f>"Allowances apportioned"&amp;CHAR(10)&amp;"to onshore income"</f>
        <v>Allowances apportioned
to onshore income</v>
      </c>
      <c r="P25" s="5">
        <f ca="1">P16*D23</f>
        <v>0</v>
      </c>
      <c r="T25" s="5">
        <f>T16*D23</f>
        <v>0</v>
      </c>
    </row>
    <row r="26" spans="2:28" ht="15" hidden="1" customHeight="1">
      <c r="P26" s="1" t="s">
        <v>25</v>
      </c>
      <c r="T26" s="1" t="s">
        <v>25</v>
      </c>
    </row>
    <row r="27" spans="2:28" ht="19.2" hidden="1" customHeight="1">
      <c r="C27" s="23" t="s">
        <v>63</v>
      </c>
      <c r="D27" s="23" t="s">
        <v>64</v>
      </c>
    </row>
    <row r="28" spans="2:28" ht="15" hidden="1" customHeight="1"/>
    <row r="29" spans="2:28" ht="15" hidden="1" customHeight="1"/>
    <row r="30" spans="2:28" ht="15" hidden="1" customHeight="1"/>
    <row r="31" spans="2:28" ht="15" hidden="1" customHeight="1"/>
    <row r="32" spans="2:28" ht="15" hidden="1" customHeight="1"/>
    <row r="33" ht="15" hidden="1" customHeight="1"/>
    <row r="34" ht="15" customHeight="1"/>
    <row r="35" ht="15" customHeight="1"/>
    <row r="36" ht="15" customHeight="1"/>
    <row r="37" ht="15" customHeight="1"/>
  </sheetData>
  <phoneticPr fontId="1" type="noConversion"/>
  <dataValidations count="2">
    <dataValidation type="list" allowBlank="1" showInputMessage="1" showErrorMessage="1" sqref="D3:D14" xr:uid="{00000000-0002-0000-0300-000000000000}">
      <formula1>"First Hand,Second Hand first in use after 31/03/98,Second Hand first in use before 01/04/98,Existing Asset,Leasehold Improvements,Other"</formula1>
    </dataValidation>
    <dataValidation type="list" allowBlank="1" showInputMessage="1" showErrorMessage="1" sqref="D27" xr:uid="{00000000-0002-0000-0300-000001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__Contexts</vt:lpstr>
      <vt:lpstr>__TC_Taxonomy_Core</vt:lpstr>
      <vt:lpstr>BasicInfoSchema</vt:lpstr>
      <vt:lpstr>ProfitsTaxReturn</vt:lpstr>
      <vt:lpstr>__XbrlMatch</vt:lpstr>
      <vt:lpstr>A</vt:lpstr>
      <vt:lpstr>A2</vt:lpstr>
      <vt:lpstr>B1</vt:lpstr>
      <vt:lpstr>B2</vt:lpstr>
      <vt:lpstr>B3</vt:lpstr>
      <vt:lpstr>C</vt:lpstr>
      <vt:lpstr>C2</vt:lpstr>
      <vt:lpstr>C3</vt:lpstr>
      <vt:lpstr>D1</vt:lpstr>
      <vt:lpstr>D2</vt:lpstr>
      <vt:lpstr>D3</vt:lpstr>
      <vt:lpstr>D4</vt:lpstr>
      <vt:lpstr>D5</vt:lpstr>
      <vt:lpstr>D6</vt:lpstr>
      <vt:lpstr>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Eidolon Xie</dc:creator>
  <cp:lastModifiedBy>kanami</cp:lastModifiedBy>
  <dcterms:created xsi:type="dcterms:W3CDTF">2022-08-23T05:38:19Z</dcterms:created>
  <dcterms:modified xsi:type="dcterms:W3CDTF">2022-12-15T05:52:53Z</dcterms:modified>
</cp:coreProperties>
</file>