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aa - Projects\Blog\L-Network Design Equations\"/>
    </mc:Choice>
  </mc:AlternateContent>
  <xr:revisionPtr revIDLastSave="0" documentId="13_ncr:1_{24BABB3A-E314-4198-8AB8-3402AE911BC3}" xr6:coauthVersionLast="45" xr6:coauthVersionMax="45" xr10:uidLastSave="{00000000-0000-0000-0000-000000000000}"/>
  <bookViews>
    <workbookView xWindow="750" yWindow="930" windowWidth="12735" windowHeight="14430" xr2:uid="{E80A1A7B-6DEC-4FA0-8AF1-13A42E4ED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16" i="1"/>
  <c r="G28" i="1" l="1"/>
  <c r="D26" i="1"/>
  <c r="H26" i="1" s="1"/>
  <c r="D21" i="1"/>
  <c r="H21" i="1" s="1"/>
  <c r="D19" i="1"/>
  <c r="I19" i="1" s="1"/>
  <c r="H16" i="1"/>
  <c r="H24" i="1"/>
  <c r="D27" i="1"/>
  <c r="H27" i="1" s="1"/>
  <c r="D28" i="1"/>
  <c r="H28" i="1" s="1"/>
  <c r="D29" i="1"/>
  <c r="I29" i="1" s="1"/>
  <c r="D18" i="1"/>
  <c r="H18" i="1" s="1"/>
  <c r="D20" i="1"/>
  <c r="H20" i="1" s="1"/>
  <c r="G19" i="1" l="1"/>
  <c r="G27" i="1"/>
  <c r="I27" i="1"/>
  <c r="G20" i="1"/>
  <c r="I28" i="1"/>
  <c r="I20" i="1"/>
  <c r="G29" i="1"/>
  <c r="G21" i="1"/>
  <c r="I21" i="1"/>
  <c r="G26" i="1"/>
  <c r="G18" i="1"/>
  <c r="I26" i="1"/>
  <c r="I18" i="1"/>
  <c r="H29" i="1"/>
  <c r="H19" i="1"/>
</calcChain>
</file>

<file path=xl/sharedStrings.xml><?xml version="1.0" encoding="utf-8"?>
<sst xmlns="http://schemas.openxmlformats.org/spreadsheetml/2006/main" count="48" uniqueCount="37">
  <si>
    <t>Frequency:</t>
  </si>
  <si>
    <t>MHz</t>
  </si>
  <si>
    <t>Rload:</t>
  </si>
  <si>
    <t>Xload:</t>
  </si>
  <si>
    <t>Rin:</t>
  </si>
  <si>
    <t>Xin:</t>
  </si>
  <si>
    <t>First B, X Pair:</t>
  </si>
  <si>
    <t xml:space="preserve">B1 = </t>
  </si>
  <si>
    <t>Series-Parallel L-Networks:</t>
  </si>
  <si>
    <t xml:space="preserve">X1 = </t>
  </si>
  <si>
    <t>Second X, B Pair:</t>
  </si>
  <si>
    <t xml:space="preserve">X2 = </t>
  </si>
  <si>
    <t xml:space="preserve">B2 = </t>
  </si>
  <si>
    <t>K6JCA</t>
  </si>
  <si>
    <t>Parallel-Series L-Networks:</t>
  </si>
  <si>
    <t>First X, B Pair:</t>
  </si>
  <si>
    <t>B1 =</t>
  </si>
  <si>
    <t>X1 =</t>
  </si>
  <si>
    <t>Second B, X Pair:</t>
  </si>
  <si>
    <t>B2 =</t>
  </si>
  <si>
    <t>X2 =</t>
  </si>
  <si>
    <t>mhos</t>
  </si>
  <si>
    <t>Ohms</t>
  </si>
  <si>
    <t>Mhos</t>
  </si>
  <si>
    <t>Component</t>
  </si>
  <si>
    <t>Value</t>
  </si>
  <si>
    <t>L-Network Design Spreadsheet</t>
  </si>
  <si>
    <t>L- Network Design Spreadsheet</t>
  </si>
  <si>
    <t>The equations used herein were derived by Dick Benson, W1QG, using MATLAB's Symbolic Math toolbox.</t>
  </si>
  <si>
    <t>Rev. 1.0.  K6JCA, 08/08/22</t>
  </si>
  <si>
    <t>Transform a complex load impedance to a complex input impedance (looking into the L-Network's input port.</t>
  </si>
  <si>
    <t xml:space="preserve">Rload^2+Xload^2-Rin*Rload = </t>
  </si>
  <si>
    <t>Rin^2+Xin^2-Rin*Rload =</t>
  </si>
  <si>
    <t xml:space="preserve">Test Condition (should be &gt;= 0): </t>
  </si>
  <si>
    <t>Test Condition (should be &gt;= 0):</t>
  </si>
  <si>
    <t>Input Parameters</t>
  </si>
  <si>
    <r>
      <t>This Spreadhsheet calculates the L-Networks that will transform a complex</t>
    </r>
    <r>
      <rPr>
        <b/>
        <sz val="11"/>
        <color theme="1"/>
        <rFont val="Calibri"/>
        <family val="2"/>
        <scheme val="minor"/>
      </rPr>
      <t xml:space="preserve"> load impedance</t>
    </r>
    <r>
      <rPr>
        <sz val="11"/>
        <color theme="1"/>
        <rFont val="Calibri"/>
        <family val="2"/>
        <scheme val="minor"/>
      </rPr>
      <t xml:space="preserve"> (Rload + jXload) to a complex </t>
    </r>
    <r>
      <rPr>
        <b/>
        <sz val="11"/>
        <color theme="1"/>
        <rFont val="Calibri"/>
        <family val="2"/>
        <scheme val="minor"/>
      </rPr>
      <t>input impedance</t>
    </r>
    <r>
      <rPr>
        <sz val="11"/>
        <color theme="1"/>
        <rFont val="Calibri"/>
        <family val="2"/>
        <scheme val="minor"/>
      </rPr>
      <t xml:space="preserve"> (Rin + jXin), looking </t>
    </r>
    <r>
      <rPr>
        <i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the input port of an L-Network.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</si>
</sst>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0" fillId="0" borderId="25" xfId="0" applyNumberFormat="1" applyBorder="1"/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1" fillId="0" borderId="13" xfId="0" applyFont="1" applyBorder="1"/>
    <xf numFmtId="0" fontId="1" fillId="0" borderId="21" xfId="0" applyFont="1" applyBorder="1"/>
    <xf numFmtId="0" fontId="2" fillId="0" borderId="0" xfId="0" applyFont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20" xfId="0" applyBorder="1"/>
    <xf numFmtId="0" fontId="1" fillId="0" borderId="21" xfId="0" applyFont="1" applyBorder="1" applyAlignment="1">
      <alignment horizontal="center"/>
    </xf>
    <xf numFmtId="0" fontId="0" fillId="0" borderId="23" xfId="0" applyBorder="1"/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0" fontId="1" fillId="0" borderId="33" xfId="0" applyFont="1" applyBorder="1" applyAlignment="1">
      <alignment horizontal="center"/>
    </xf>
    <xf numFmtId="164" fontId="0" fillId="0" borderId="34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6BF0-682A-4EDF-8666-D7143AC41CA3}">
  <dimension ref="A1:K37"/>
  <sheetViews>
    <sheetView tabSelected="1" workbookViewId="0">
      <selection activeCell="E1" sqref="E1"/>
    </sheetView>
  </sheetViews>
  <sheetFormatPr defaultRowHeight="15" x14ac:dyDescent="0.25"/>
  <cols>
    <col min="2" max="2" width="19.42578125" customWidth="1"/>
    <col min="3" max="3" width="10.140625" customWidth="1"/>
    <col min="4" max="4" width="11.7109375" style="1" customWidth="1"/>
    <col min="5" max="5" width="9.85546875" customWidth="1"/>
    <col min="6" max="6" width="18.5703125" style="1" customWidth="1"/>
    <col min="7" max="7" width="12.5703125" style="1" customWidth="1"/>
    <col min="8" max="8" width="12.5703125" style="3" customWidth="1"/>
    <col min="9" max="9" width="5.140625" style="1" customWidth="1"/>
    <col min="10" max="10" width="10.5703125" style="2" customWidth="1"/>
    <col min="11" max="11" width="9.140625" style="4"/>
  </cols>
  <sheetData>
    <row r="1" spans="1:11" ht="18.75" x14ac:dyDescent="0.3">
      <c r="A1" s="21" t="s">
        <v>26</v>
      </c>
      <c r="E1" s="67">
        <v>44781</v>
      </c>
      <c r="F1" s="1" t="s">
        <v>13</v>
      </c>
    </row>
    <row r="3" spans="1:11" x14ac:dyDescent="0.25">
      <c r="A3" t="s">
        <v>30</v>
      </c>
    </row>
    <row r="4" spans="1:11" ht="15.75" thickBot="1" x14ac:dyDescent="0.3"/>
    <row r="5" spans="1:11" ht="19.5" thickBot="1" x14ac:dyDescent="0.35">
      <c r="B5" s="44" t="s">
        <v>27</v>
      </c>
      <c r="C5" s="45"/>
      <c r="D5" s="45"/>
      <c r="E5" s="45"/>
      <c r="F5" s="45"/>
      <c r="G5" s="45"/>
      <c r="H5" s="45"/>
      <c r="I5" s="46"/>
      <c r="J5" s="4"/>
      <c r="K5"/>
    </row>
    <row r="6" spans="1:11" ht="15.75" customHeight="1" thickBot="1" x14ac:dyDescent="0.3">
      <c r="B6" s="36" t="s">
        <v>35</v>
      </c>
      <c r="C6" s="37"/>
      <c r="D6" s="38"/>
      <c r="E6" s="64" t="s">
        <v>36</v>
      </c>
      <c r="F6" s="65"/>
      <c r="G6" s="65"/>
      <c r="H6" s="65"/>
      <c r="I6" s="66"/>
      <c r="J6" s="4"/>
      <c r="K6"/>
    </row>
    <row r="7" spans="1:11" ht="15" customHeight="1" x14ac:dyDescent="0.25">
      <c r="B7" s="25" t="s">
        <v>0</v>
      </c>
      <c r="C7" s="27">
        <v>10</v>
      </c>
      <c r="D7" s="26" t="s">
        <v>1</v>
      </c>
      <c r="E7" s="58"/>
      <c r="F7" s="59"/>
      <c r="G7" s="59"/>
      <c r="H7" s="59"/>
      <c r="I7" s="60"/>
      <c r="J7" s="4"/>
      <c r="K7"/>
    </row>
    <row r="8" spans="1:11" x14ac:dyDescent="0.25">
      <c r="B8" s="22"/>
      <c r="C8" s="6"/>
      <c r="D8" s="23"/>
      <c r="E8" s="58"/>
      <c r="F8" s="59"/>
      <c r="G8" s="59"/>
      <c r="H8" s="59"/>
      <c r="I8" s="60"/>
      <c r="J8" s="4"/>
      <c r="K8"/>
    </row>
    <row r="9" spans="1:11" x14ac:dyDescent="0.25">
      <c r="B9" s="22" t="s">
        <v>2</v>
      </c>
      <c r="C9" s="28">
        <v>250</v>
      </c>
      <c r="D9" s="23" t="s">
        <v>22</v>
      </c>
      <c r="E9" s="58"/>
      <c r="F9" s="59"/>
      <c r="G9" s="59"/>
      <c r="H9" s="59"/>
      <c r="I9" s="60"/>
      <c r="J9" s="4"/>
      <c r="K9"/>
    </row>
    <row r="10" spans="1:11" x14ac:dyDescent="0.25">
      <c r="B10" s="22" t="s">
        <v>3</v>
      </c>
      <c r="C10" s="28">
        <v>5</v>
      </c>
      <c r="D10" s="23" t="s">
        <v>22</v>
      </c>
      <c r="E10" s="61"/>
      <c r="F10" s="62"/>
      <c r="G10" s="62"/>
      <c r="H10" s="62"/>
      <c r="I10" s="63"/>
      <c r="J10" s="4"/>
      <c r="K10"/>
    </row>
    <row r="11" spans="1:11" ht="15" customHeight="1" x14ac:dyDescent="0.25">
      <c r="B11" s="22"/>
      <c r="C11" s="6"/>
      <c r="D11" s="23"/>
      <c r="E11" s="58" t="s">
        <v>28</v>
      </c>
      <c r="F11" s="59"/>
      <c r="G11" s="59"/>
      <c r="H11" s="59"/>
      <c r="I11" s="60"/>
      <c r="J11" s="4"/>
      <c r="K11"/>
    </row>
    <row r="12" spans="1:11" ht="15" customHeight="1" x14ac:dyDescent="0.25">
      <c r="B12" s="22" t="s">
        <v>4</v>
      </c>
      <c r="C12" s="28">
        <v>50</v>
      </c>
      <c r="D12" s="23" t="s">
        <v>22</v>
      </c>
      <c r="E12" s="58"/>
      <c r="F12" s="59"/>
      <c r="G12" s="59"/>
      <c r="H12" s="59"/>
      <c r="I12" s="60"/>
      <c r="J12" s="4"/>
      <c r="K12"/>
    </row>
    <row r="13" spans="1:11" x14ac:dyDescent="0.25">
      <c r="B13" s="22" t="s">
        <v>5</v>
      </c>
      <c r="C13" s="28">
        <v>-25</v>
      </c>
      <c r="D13" s="23" t="s">
        <v>22</v>
      </c>
      <c r="E13" s="61"/>
      <c r="F13" s="62"/>
      <c r="G13" s="62"/>
      <c r="H13" s="62"/>
      <c r="I13" s="63"/>
      <c r="J13" s="4"/>
      <c r="K13"/>
    </row>
    <row r="14" spans="1:11" ht="15.75" thickBot="1" x14ac:dyDescent="0.3">
      <c r="B14" s="7"/>
      <c r="C14" s="8"/>
      <c r="D14" s="24"/>
      <c r="E14" s="55" t="s">
        <v>29</v>
      </c>
      <c r="F14" s="56"/>
      <c r="G14" s="56"/>
      <c r="H14" s="56"/>
      <c r="I14" s="57"/>
      <c r="J14" s="4"/>
      <c r="K14"/>
    </row>
    <row r="15" spans="1:11" ht="19.5" thickBot="1" x14ac:dyDescent="0.35">
      <c r="B15" s="47" t="s">
        <v>8</v>
      </c>
      <c r="C15" s="48"/>
      <c r="D15" s="48"/>
      <c r="E15" s="48"/>
      <c r="F15" s="48"/>
      <c r="G15" s="48"/>
      <c r="H15" s="48"/>
      <c r="I15" s="49"/>
      <c r="J15" s="4"/>
      <c r="K15"/>
    </row>
    <row r="16" spans="1:11" ht="15.75" thickBot="1" x14ac:dyDescent="0.3">
      <c r="B16" s="51" t="s">
        <v>33</v>
      </c>
      <c r="C16" s="52"/>
      <c r="D16" s="50" t="s">
        <v>31</v>
      </c>
      <c r="E16" s="50"/>
      <c r="F16" s="50"/>
      <c r="G16" s="29">
        <f>C9^2+C10^2-C9*C12</f>
        <v>50025</v>
      </c>
      <c r="H16" s="42" t="str">
        <f>IF(G16&gt;=0,"= PASS","= FAIL")</f>
        <v>= PASS</v>
      </c>
      <c r="I16" s="43"/>
      <c r="J16" s="4"/>
      <c r="K16"/>
    </row>
    <row r="17" spans="2:11" ht="15.75" thickBot="1" x14ac:dyDescent="0.3">
      <c r="B17" s="39"/>
      <c r="C17" s="40"/>
      <c r="D17" s="40"/>
      <c r="E17" s="40"/>
      <c r="F17" s="41"/>
      <c r="G17" s="12" t="s">
        <v>24</v>
      </c>
      <c r="H17" s="12" t="s">
        <v>25</v>
      </c>
      <c r="I17" s="13"/>
      <c r="J17" s="4"/>
      <c r="K17"/>
    </row>
    <row r="18" spans="2:11" x14ac:dyDescent="0.25">
      <c r="B18" s="20" t="s">
        <v>15</v>
      </c>
      <c r="C18" s="11" t="s">
        <v>9</v>
      </c>
      <c r="D18" s="14">
        <f>IF(G$16&gt;=0,C13+SQRT(C12*C9*G$16)/C9,"")</f>
        <v>75.024996875781014</v>
      </c>
      <c r="E18" s="11" t="s">
        <v>22</v>
      </c>
      <c r="F18" s="11"/>
      <c r="G18" s="11" t="str">
        <f>IF(G$16&gt;=0,IF(D18&gt;=0,"Ls","Cs"),"")</f>
        <v>Ls</v>
      </c>
      <c r="H18" s="14">
        <f>IF(G$16&gt;=0,IF(D18&gt;0,D18/(2*PI()*C$7*1000000)*1000000,IF(D18=0,0.000000000001,-1/(D18*2*PI()*C$7*1000000)*1000000000000)),"")</f>
        <v>1.1940599108234553</v>
      </c>
      <c r="I18" s="15" t="str">
        <f>IF(G$16&gt;=0,IF(D18&gt;=0,"uH","pF"),"")</f>
        <v>uH</v>
      </c>
      <c r="J18" s="4"/>
      <c r="K18"/>
    </row>
    <row r="19" spans="2:11" ht="15.75" thickBot="1" x14ac:dyDescent="0.3">
      <c r="B19" s="30"/>
      <c r="C19" s="31" t="s">
        <v>7</v>
      </c>
      <c r="D19" s="32">
        <f>IF(G16&gt;=0,(C12*C10+SQRT(C12*C9*G16))/(C12*(C9^2+C10^2)),"")</f>
        <v>8.0787682427653756E-3</v>
      </c>
      <c r="E19" s="31" t="s">
        <v>23</v>
      </c>
      <c r="F19" s="31"/>
      <c r="G19" s="31" t="str">
        <f>IF(G$16&gt;=0,IF(D19&gt;=0,"Cp","Lp"),"")</f>
        <v>Cp</v>
      </c>
      <c r="H19" s="32">
        <f>IF(G$16&gt;=0,IF(D19&gt;0,D19/(2*PI()*C$7*1000000)*1000000000000,IF(D19=0,0.000000000001,-1/(D19*2*PI()*C$7*1000000)*1000000)),"")</f>
        <v>128.57758999299347</v>
      </c>
      <c r="I19" s="33" t="str">
        <f>IF(G$16&gt;=0,IF(D19&gt;=0,"pF","uH"),"")</f>
        <v>pF</v>
      </c>
      <c r="J19" s="4"/>
      <c r="K19"/>
    </row>
    <row r="20" spans="2:11" x14ac:dyDescent="0.25">
      <c r="B20" s="19" t="s">
        <v>10</v>
      </c>
      <c r="C20" s="16" t="s">
        <v>11</v>
      </c>
      <c r="D20" s="17">
        <f>IF(G16&gt;=0,C13-SQRT(C12*C9*G16)/C9,"")</f>
        <v>-125.02499687578101</v>
      </c>
      <c r="E20" s="16" t="s">
        <v>22</v>
      </c>
      <c r="F20" s="16"/>
      <c r="G20" s="16" t="str">
        <f>IF(G$16&gt;=0,IF(D20&gt;=0,"Ls","Cs"),"")</f>
        <v>Cs</v>
      </c>
      <c r="H20" s="17">
        <f>IF(G$16&gt;=0,IF(D20&gt;0,D20/(2*PI()*C$7*1000000)*1000000,IF(D20=0,0.000000000001,-1/(D20*2*PI()*C$7*1000000)*1000000000000)),"")</f>
        <v>127.29849795559223</v>
      </c>
      <c r="I20" s="18" t="str">
        <f>IF(G$16&gt;=0,IF(D20&gt;=0,"uH","pF"),"")</f>
        <v>pF</v>
      </c>
      <c r="J20" s="4"/>
      <c r="K20"/>
    </row>
    <row r="21" spans="2:11" ht="15.75" thickBot="1" x14ac:dyDescent="0.3">
      <c r="B21" s="7"/>
      <c r="C21" s="8" t="s">
        <v>12</v>
      </c>
      <c r="D21" s="9">
        <f>IF(G16&gt;=0,(C12*C10-SQRT(C12*C9*G16))/(C12*(C9^2+C10^2)),"")</f>
        <v>-7.9188322171756115E-3</v>
      </c>
      <c r="E21" s="8" t="s">
        <v>23</v>
      </c>
      <c r="F21" s="8"/>
      <c r="G21" s="8" t="str">
        <f>IF(G$16&gt;=0,IF(D21&gt;=0,"Cp","Lp"),"")</f>
        <v>Lp</v>
      </c>
      <c r="H21" s="9">
        <f>IF(G$16&gt;=0,IF(D21&gt;0,D21/(2*PI()*C$7*1000000)*1000000000000,IF(D21=0,0.000000000001,-1/(D21*2*PI()*C$7*1000000)*1000000)),"")</f>
        <v>2.0098284535779785</v>
      </c>
      <c r="I21" s="10" t="str">
        <f>IF(G$16&gt;=0,IF(D21&gt;=0,"pF","uH"),"")</f>
        <v>uH</v>
      </c>
      <c r="J21" s="4"/>
      <c r="K21"/>
    </row>
    <row r="22" spans="2:11" ht="15.75" thickBot="1" x14ac:dyDescent="0.3">
      <c r="C22" s="1"/>
      <c r="D22"/>
      <c r="E22" s="1"/>
      <c r="G22" s="3"/>
      <c r="H22" s="1"/>
      <c r="I22" s="2"/>
      <c r="J22" s="4"/>
      <c r="K22"/>
    </row>
    <row r="23" spans="2:11" ht="19.5" thickBot="1" x14ac:dyDescent="0.35">
      <c r="B23" s="44" t="s">
        <v>14</v>
      </c>
      <c r="C23" s="45"/>
      <c r="D23" s="45"/>
      <c r="E23" s="45"/>
      <c r="F23" s="45"/>
      <c r="G23" s="45"/>
      <c r="H23" s="45"/>
      <c r="I23" s="46"/>
      <c r="J23" s="4"/>
      <c r="K23"/>
    </row>
    <row r="24" spans="2:11" ht="15.75" thickBot="1" x14ac:dyDescent="0.3">
      <c r="B24" s="53" t="s">
        <v>34</v>
      </c>
      <c r="C24" s="54"/>
      <c r="D24" s="40" t="s">
        <v>32</v>
      </c>
      <c r="E24" s="40"/>
      <c r="F24" s="40"/>
      <c r="G24" s="5">
        <f>C12^2+C13^2-C12*C9</f>
        <v>-9375</v>
      </c>
      <c r="H24" s="37" t="str">
        <f>IF(G24&gt;=0,"= PASS","= FAIL")</f>
        <v>= FAIL</v>
      </c>
      <c r="I24" s="38"/>
      <c r="J24" s="4"/>
      <c r="K24"/>
    </row>
    <row r="25" spans="2:11" ht="15.75" thickBot="1" x14ac:dyDescent="0.3">
      <c r="B25" s="39"/>
      <c r="C25" s="40"/>
      <c r="D25" s="40"/>
      <c r="E25" s="40"/>
      <c r="F25" s="41"/>
      <c r="G25" s="34" t="s">
        <v>24</v>
      </c>
      <c r="H25" s="34" t="s">
        <v>25</v>
      </c>
      <c r="I25" s="35"/>
      <c r="J25" s="4"/>
      <c r="K25"/>
    </row>
    <row r="26" spans="2:11" x14ac:dyDescent="0.25">
      <c r="B26" s="19" t="s">
        <v>6</v>
      </c>
      <c r="C26" s="16" t="s">
        <v>16</v>
      </c>
      <c r="D26" s="17" t="str">
        <f>IF(G24&gt;=0,-(C9*C13+SQRT(C12*C9*G24))/(C9*(C12^2+C13^2)),"")</f>
        <v/>
      </c>
      <c r="E26" s="16" t="s">
        <v>21</v>
      </c>
      <c r="F26" s="16"/>
      <c r="G26" s="16" t="str">
        <f>IF(G$24&gt;=0,IF(D26&gt;=0,"Cp","Lp"),"")</f>
        <v/>
      </c>
      <c r="H26" s="17" t="str">
        <f>IF(G$24&gt;=0,IF(D26&gt;0,D26/(2*PI()*C$7*1000000)*1000000000000,IF(D26=0,0.000000000001,-1/(D26*2*PI()*C$7*1000000)*1000000)),"")</f>
        <v/>
      </c>
      <c r="I26" s="18" t="str">
        <f>IF(G$24&gt;=0,IF(D26&gt;=0,"pF","uH"),"")</f>
        <v/>
      </c>
      <c r="J26" s="4"/>
      <c r="K26"/>
    </row>
    <row r="27" spans="2:11" ht="15.75" thickBot="1" x14ac:dyDescent="0.3">
      <c r="B27" s="7"/>
      <c r="C27" s="8" t="s">
        <v>17</v>
      </c>
      <c r="D27" s="9" t="str">
        <f>IF(G24&gt;=0,-C10-SQRT(C12*C9*G24)/C12,"")</f>
        <v/>
      </c>
      <c r="E27" s="8" t="s">
        <v>23</v>
      </c>
      <c r="F27" s="8"/>
      <c r="G27" s="8" t="str">
        <f>IF(G$24&gt;=0,IF(D27&gt;=0,"Ls","Cs"),"")</f>
        <v/>
      </c>
      <c r="H27" s="9" t="str">
        <f>IF(G$24&gt;=0,IF(D27&gt;0,D27/(2*PI()*C$7*1000000)*1000000,IF(D27=0,0.000000000001,-1/(D27*2*PI()*C$7*1000000)*1000000000000)),"")</f>
        <v/>
      </c>
      <c r="I27" s="10" t="str">
        <f>IF(G$24&gt;=0,IF(D27&gt;=0,"uH","pF"),"")</f>
        <v/>
      </c>
      <c r="J27" s="4"/>
      <c r="K27"/>
    </row>
    <row r="28" spans="2:11" x14ac:dyDescent="0.25">
      <c r="B28" s="19" t="s">
        <v>18</v>
      </c>
      <c r="C28" s="16" t="s">
        <v>19</v>
      </c>
      <c r="D28" s="17" t="str">
        <f>IF(G24&gt;=0,-(C9*C13-SQRT(C12*C9*G24))/(C9*(C12^2+C13^2)),"")</f>
        <v/>
      </c>
      <c r="E28" s="16" t="s">
        <v>21</v>
      </c>
      <c r="F28" s="16"/>
      <c r="G28" s="16" t="str">
        <f>IF(G$24&gt;=0,IF(D28&gt;=0,"Cp","Lp"),"")</f>
        <v/>
      </c>
      <c r="H28" s="17" t="str">
        <f>IF(G$24&gt;=0,IF(D28&gt;0,D28/(2*PI()*C$7*1000000)*1000000000000,IF(D28=0,0.000000000001,-1/(D28*2*PI()*C$7*1000000)*1000000)),"")</f>
        <v/>
      </c>
      <c r="I28" s="18" t="str">
        <f>IF(G$24&gt;=0,IF(D28&gt;=0,"pF","uH"),"")</f>
        <v/>
      </c>
      <c r="J28" s="4"/>
      <c r="K28"/>
    </row>
    <row r="29" spans="2:11" ht="15.75" thickBot="1" x14ac:dyDescent="0.3">
      <c r="B29" s="7"/>
      <c r="C29" s="8" t="s">
        <v>20</v>
      </c>
      <c r="D29" s="9" t="str">
        <f>IF(G24&gt;=0,-C10+SQRT(C12*C9*G24)/C12,"")</f>
        <v/>
      </c>
      <c r="E29" s="8" t="s">
        <v>23</v>
      </c>
      <c r="F29" s="8"/>
      <c r="G29" s="8" t="str">
        <f>IF(G$24&gt;=0,IF(D29&gt;=0,"Ls","Cs"),"")</f>
        <v/>
      </c>
      <c r="H29" s="9" t="str">
        <f>IF(G$24&gt;=0,IF(D29&gt;0,D29/(2*PI()*C$7*1000000)*1000000,IF(D29=0,0.000000000001,-1/(D29*2*PI()*C$7*1000000)*1000000000000)),"")</f>
        <v/>
      </c>
      <c r="I29" s="10" t="str">
        <f>IF(G$24&gt;=0,IF(D29&gt;=0,"uH","pF"),"")</f>
        <v/>
      </c>
      <c r="J29" s="4"/>
      <c r="K29"/>
    </row>
    <row r="30" spans="2:11" x14ac:dyDescent="0.25">
      <c r="C30" s="1"/>
      <c r="D30"/>
      <c r="E30" s="1"/>
      <c r="G30" s="3"/>
      <c r="H30" s="1"/>
      <c r="I30" s="2"/>
      <c r="J30" s="4"/>
      <c r="K30"/>
    </row>
    <row r="31" spans="2:11" x14ac:dyDescent="0.25">
      <c r="C31" s="1"/>
      <c r="D31"/>
      <c r="E31" s="1"/>
      <c r="G31" s="3"/>
      <c r="H31" s="1"/>
      <c r="I31" s="2"/>
      <c r="J31" s="4"/>
      <c r="K31"/>
    </row>
    <row r="32" spans="2:11" x14ac:dyDescent="0.25">
      <c r="C32" s="1"/>
      <c r="D32"/>
      <c r="E32" s="1"/>
      <c r="G32" s="3"/>
      <c r="H32" s="1"/>
      <c r="I32" s="2"/>
      <c r="J32" s="4"/>
      <c r="K32"/>
    </row>
    <row r="33" spans="3:11" x14ac:dyDescent="0.25">
      <c r="C33" s="1"/>
      <c r="D33"/>
      <c r="E33" s="1"/>
      <c r="G33" s="3"/>
      <c r="H33" s="1"/>
      <c r="I33" s="2"/>
      <c r="J33" s="4"/>
      <c r="K33"/>
    </row>
    <row r="34" spans="3:11" x14ac:dyDescent="0.25">
      <c r="C34" s="1"/>
      <c r="D34"/>
      <c r="E34" s="1"/>
      <c r="G34" s="3"/>
      <c r="H34" s="1"/>
      <c r="I34" s="2"/>
      <c r="J34" s="4"/>
      <c r="K34"/>
    </row>
    <row r="35" spans="3:11" x14ac:dyDescent="0.25">
      <c r="C35" s="1"/>
      <c r="D35"/>
      <c r="E35" s="1"/>
      <c r="G35" s="3"/>
      <c r="H35" s="1"/>
      <c r="I35" s="2"/>
      <c r="J35" s="4"/>
      <c r="K35"/>
    </row>
    <row r="36" spans="3:11" x14ac:dyDescent="0.25">
      <c r="C36" s="1"/>
      <c r="D36"/>
      <c r="E36" s="1"/>
      <c r="G36" s="3"/>
      <c r="H36" s="1"/>
      <c r="I36" s="2"/>
      <c r="J36" s="4"/>
      <c r="K36"/>
    </row>
    <row r="37" spans="3:11" x14ac:dyDescent="0.25">
      <c r="C37" s="1"/>
      <c r="D37"/>
      <c r="E37" s="1"/>
      <c r="G37" s="3"/>
      <c r="H37" s="1"/>
      <c r="I37" s="2"/>
      <c r="J37" s="4"/>
      <c r="K37"/>
    </row>
  </sheetData>
  <mergeCells count="17">
    <mergeCell ref="B25:F25"/>
    <mergeCell ref="B6:D6"/>
    <mergeCell ref="B17:F17"/>
    <mergeCell ref="H16:I16"/>
    <mergeCell ref="H24:I24"/>
    <mergeCell ref="B5:I5"/>
    <mergeCell ref="B15:I15"/>
    <mergeCell ref="B23:I23"/>
    <mergeCell ref="D16:F16"/>
    <mergeCell ref="B16:C16"/>
    <mergeCell ref="D24:F24"/>
    <mergeCell ref="B24:C24"/>
    <mergeCell ref="E14:I14"/>
    <mergeCell ref="E11:I12"/>
    <mergeCell ref="E13:I13"/>
    <mergeCell ref="E10:I10"/>
    <mergeCell ref="E6:I9"/>
  </mergeCells>
  <conditionalFormatting sqref="H24 H16">
    <cfRule type="expression" dxfId="0" priority="2">
      <formula>G16&lt;0</formula>
    </cfRule>
  </conditionalFormatting>
  <pageMargins left="0.7" right="0.7" top="0.75" bottom="0.75" header="0.3" footer="0.3"/>
  <pageSetup orientation="portrait" r:id="rId1"/>
  <ignoredErrors>
    <ignoredError sqref="G19:I19 G27:I27 G20:I20 G28:I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2022-08-08T14:33:31Z</dcterms:created>
  <dcterms:modified xsi:type="dcterms:W3CDTF">2022-08-09T14:14:02Z</dcterms:modified>
</cp:coreProperties>
</file>