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9502C7C4-CC7D-4212-BC61-C61FCD33E3F8}" xr6:coauthVersionLast="46" xr6:coauthVersionMax="46" xr10:uidLastSave="{00000000-0000-0000-0000-000000000000}"/>
  <bookViews>
    <workbookView xWindow="-120" yWindow="-120" windowWidth="25440" windowHeight="15390" xr2:uid="{00000000-000D-0000-FFFF-FFFF00000000}"/>
  </bookViews>
  <sheets>
    <sheet name="Feuil1" sheetId="1" r:id="rId1"/>
    <sheet name="Feuil2" sheetId="2" r:id="rId2"/>
  </sheets>
  <definedNames>
    <definedName name="profils">Feuil2!$F$3:$F$6</definedName>
    <definedName name="seuil_apprentissage">Tableau2[Niveau]</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 l="1"/>
  <c r="W16" i="1" s="1"/>
  <c r="N16" i="1"/>
  <c r="R16" i="1"/>
  <c r="T16" i="1"/>
  <c r="U16" i="1"/>
  <c r="V16" i="1"/>
  <c r="Y16" i="1"/>
  <c r="Z16" i="1"/>
  <c r="AA16" i="1"/>
  <c r="AB16" i="1"/>
  <c r="AD16" i="1"/>
  <c r="E18" i="1"/>
  <c r="W18" i="1" s="1"/>
  <c r="N18" i="1"/>
  <c r="R18" i="1"/>
  <c r="T18" i="1"/>
  <c r="U18" i="1"/>
  <c r="V18" i="1"/>
  <c r="Y18" i="1"/>
  <c r="Z18" i="1"/>
  <c r="AA18" i="1"/>
  <c r="AB18" i="1"/>
  <c r="AD18" i="1"/>
  <c r="E33" i="1"/>
  <c r="W33" i="1" s="1"/>
  <c r="N33" i="1"/>
  <c r="V33" i="1" s="1"/>
  <c r="R33" i="1"/>
  <c r="T33" i="1"/>
  <c r="U33" i="1"/>
  <c r="Y33" i="1"/>
  <c r="Z33" i="1"/>
  <c r="AA33" i="1"/>
  <c r="AB33" i="1"/>
  <c r="AD33" i="1"/>
  <c r="E34" i="1"/>
  <c r="W34" i="1" s="1"/>
  <c r="N34" i="1"/>
  <c r="R34" i="1"/>
  <c r="T34" i="1"/>
  <c r="U34" i="1"/>
  <c r="V34" i="1"/>
  <c r="Y34" i="1"/>
  <c r="Z34" i="1"/>
  <c r="AA34" i="1"/>
  <c r="AB34" i="1"/>
  <c r="AD34" i="1"/>
  <c r="E8" i="1"/>
  <c r="W8" i="1" s="1"/>
  <c r="N8" i="1"/>
  <c r="V8" i="1" s="1"/>
  <c r="R8" i="1"/>
  <c r="T8" i="1"/>
  <c r="U8" i="1"/>
  <c r="Y8" i="1"/>
  <c r="Z8" i="1"/>
  <c r="AA8" i="1"/>
  <c r="AB8" i="1"/>
  <c r="AD8" i="1"/>
  <c r="E15" i="1"/>
  <c r="N15" i="1"/>
  <c r="V15" i="1" s="1"/>
  <c r="R15" i="1"/>
  <c r="T15" i="1"/>
  <c r="U15" i="1"/>
  <c r="W15" i="1"/>
  <c r="Y15" i="1"/>
  <c r="Z15" i="1"/>
  <c r="AA15" i="1"/>
  <c r="AB15" i="1"/>
  <c r="AD15" i="1"/>
  <c r="E57" i="1"/>
  <c r="E58" i="1"/>
  <c r="W58" i="1" s="1"/>
  <c r="E59" i="1"/>
  <c r="E76" i="1"/>
  <c r="E20" i="1"/>
  <c r="W20" i="1" s="1"/>
  <c r="E77" i="1"/>
  <c r="E5" i="1"/>
  <c r="W5" i="1" s="1"/>
  <c r="N57" i="1"/>
  <c r="N58" i="1"/>
  <c r="N59" i="1"/>
  <c r="N76" i="1"/>
  <c r="N20" i="1"/>
  <c r="N77" i="1"/>
  <c r="N5" i="1"/>
  <c r="V5" i="1" s="1"/>
  <c r="R57" i="1"/>
  <c r="R58" i="1"/>
  <c r="R59" i="1"/>
  <c r="R76" i="1"/>
  <c r="R20" i="1"/>
  <c r="R77" i="1"/>
  <c r="R5" i="1"/>
  <c r="T57" i="1"/>
  <c r="T58" i="1"/>
  <c r="T59" i="1"/>
  <c r="T76" i="1"/>
  <c r="T20" i="1"/>
  <c r="T77" i="1"/>
  <c r="T5" i="1"/>
  <c r="U57" i="1"/>
  <c r="U58" i="1"/>
  <c r="U59" i="1"/>
  <c r="U76" i="1"/>
  <c r="U20" i="1"/>
  <c r="U77" i="1"/>
  <c r="U5" i="1"/>
  <c r="V57" i="1"/>
  <c r="V58" i="1"/>
  <c r="V59" i="1"/>
  <c r="V76" i="1"/>
  <c r="V20" i="1"/>
  <c r="V77" i="1"/>
  <c r="W57" i="1"/>
  <c r="W59" i="1"/>
  <c r="W76" i="1"/>
  <c r="W77" i="1"/>
  <c r="Y57" i="1"/>
  <c r="Y58" i="1"/>
  <c r="Y59" i="1"/>
  <c r="Y76" i="1"/>
  <c r="Y20" i="1"/>
  <c r="Y77" i="1"/>
  <c r="Y5" i="1"/>
  <c r="Z57" i="1"/>
  <c r="Z58" i="1"/>
  <c r="Z59" i="1"/>
  <c r="Z76" i="1"/>
  <c r="Z20" i="1"/>
  <c r="Z77" i="1"/>
  <c r="Z5" i="1"/>
  <c r="AA57" i="1"/>
  <c r="AA58" i="1"/>
  <c r="AA59" i="1"/>
  <c r="AA76" i="1"/>
  <c r="AA20" i="1"/>
  <c r="AA77" i="1"/>
  <c r="AA5" i="1"/>
  <c r="AB57" i="1"/>
  <c r="AB58" i="1"/>
  <c r="AB59" i="1"/>
  <c r="AB76" i="1"/>
  <c r="AB20" i="1"/>
  <c r="AB77" i="1"/>
  <c r="AB5" i="1"/>
  <c r="AD57" i="1"/>
  <c r="AD58" i="1"/>
  <c r="AD59" i="1"/>
  <c r="AD76" i="1"/>
  <c r="AD20" i="1"/>
  <c r="AD77" i="1"/>
  <c r="AD5" i="1"/>
  <c r="AG57" i="1"/>
  <c r="AG76" i="1"/>
  <c r="AG77" i="1"/>
  <c r="E81" i="1"/>
  <c r="N81" i="1"/>
  <c r="R81" i="1"/>
  <c r="T81" i="1"/>
  <c r="U81" i="1"/>
  <c r="V81" i="1"/>
  <c r="W81" i="1"/>
  <c r="Y81" i="1"/>
  <c r="Z81" i="1"/>
  <c r="AA81" i="1"/>
  <c r="AB81" i="1"/>
  <c r="AD81" i="1"/>
  <c r="AG81" i="1"/>
  <c r="AF16" i="1" l="1"/>
  <c r="AG16" i="1" s="1"/>
  <c r="AF18" i="1"/>
  <c r="AG18" i="1" s="1"/>
  <c r="AF33" i="1"/>
  <c r="AG33" i="1" s="1"/>
  <c r="AF34" i="1"/>
  <c r="AG34" i="1" s="1"/>
  <c r="AF8" i="1"/>
  <c r="AG8" i="1" s="1"/>
  <c r="AF15" i="1"/>
  <c r="AG15" i="1" s="1"/>
  <c r="AF76" i="1"/>
  <c r="AF57" i="1"/>
  <c r="AF58" i="1"/>
  <c r="AG58" i="1" s="1"/>
  <c r="AF20" i="1"/>
  <c r="AG20" i="1" s="1"/>
  <c r="AF5" i="1"/>
  <c r="AG5" i="1" s="1"/>
  <c r="AF77" i="1"/>
  <c r="AF81" i="1"/>
  <c r="AF59" i="1"/>
  <c r="AG59" i="1" s="1"/>
  <c r="AG39" i="1"/>
  <c r="AG40" i="1"/>
  <c r="AG70" i="1"/>
  <c r="AG71" i="1"/>
  <c r="AG72" i="1"/>
  <c r="AG73" i="1"/>
  <c r="AG74" i="1"/>
  <c r="AG75" i="1"/>
  <c r="E35" i="1"/>
  <c r="N35" i="1"/>
  <c r="R35" i="1"/>
  <c r="T35" i="1"/>
  <c r="U35" i="1"/>
  <c r="V35" i="1"/>
  <c r="W35" i="1"/>
  <c r="Y35" i="1"/>
  <c r="Z35" i="1"/>
  <c r="AA35" i="1"/>
  <c r="AB35" i="1"/>
  <c r="AD35" i="1"/>
  <c r="E55" i="1"/>
  <c r="W55" i="1" s="1"/>
  <c r="N55" i="1"/>
  <c r="V55" i="1" s="1"/>
  <c r="R55" i="1"/>
  <c r="T55" i="1"/>
  <c r="U55" i="1"/>
  <c r="Y55" i="1"/>
  <c r="Z55" i="1"/>
  <c r="AA55" i="1"/>
  <c r="AB55" i="1"/>
  <c r="AD55" i="1"/>
  <c r="E54" i="1"/>
  <c r="W54" i="1" s="1"/>
  <c r="N54" i="1"/>
  <c r="V54" i="1" s="1"/>
  <c r="T54" i="1"/>
  <c r="U54" i="1"/>
  <c r="Y54" i="1"/>
  <c r="Z54" i="1"/>
  <c r="AA54" i="1"/>
  <c r="AB54" i="1"/>
  <c r="AD54" i="1"/>
  <c r="E56" i="1"/>
  <c r="N56" i="1"/>
  <c r="V56" i="1" s="1"/>
  <c r="T56" i="1"/>
  <c r="U56" i="1"/>
  <c r="W56" i="1"/>
  <c r="Y56" i="1"/>
  <c r="Z56" i="1"/>
  <c r="AA56" i="1"/>
  <c r="AB56" i="1"/>
  <c r="AD56" i="1"/>
  <c r="AA14" i="1"/>
  <c r="AA11" i="1"/>
  <c r="AA12" i="1"/>
  <c r="AA13" i="1"/>
  <c r="AA64" i="1"/>
  <c r="AA60" i="1"/>
  <c r="AA61" i="1"/>
  <c r="AA62" i="1"/>
  <c r="AA63" i="1"/>
  <c r="AA45" i="1"/>
  <c r="AA41" i="1"/>
  <c r="AA42" i="1"/>
  <c r="AA43" i="1"/>
  <c r="AA44" i="1"/>
  <c r="AA50" i="1"/>
  <c r="AA46" i="1"/>
  <c r="AA47" i="1"/>
  <c r="AA48" i="1"/>
  <c r="AA49" i="1"/>
  <c r="AA19" i="1"/>
  <c r="AA17" i="1"/>
  <c r="AA37" i="1"/>
  <c r="AA38" i="1"/>
  <c r="AA39" i="1"/>
  <c r="AA40" i="1"/>
  <c r="AA36" i="1"/>
  <c r="AA25" i="1"/>
  <c r="AA21" i="1"/>
  <c r="AA23" i="1"/>
  <c r="AA24" i="1"/>
  <c r="AA22" i="1"/>
  <c r="AA28" i="1"/>
  <c r="AA29" i="1"/>
  <c r="AA70" i="1"/>
  <c r="AA26" i="1"/>
  <c r="AA27" i="1"/>
  <c r="AA71" i="1"/>
  <c r="AA9" i="1"/>
  <c r="AA10" i="1"/>
  <c r="AA72" i="1"/>
  <c r="AA2" i="1"/>
  <c r="AA3" i="1"/>
  <c r="AA73" i="1"/>
  <c r="AA74" i="1"/>
  <c r="AA53" i="1"/>
  <c r="AA51" i="1"/>
  <c r="AA52" i="1"/>
  <c r="AA75" i="1"/>
  <c r="AA6" i="1"/>
  <c r="AA7" i="1"/>
  <c r="AA30" i="1"/>
  <c r="AA32" i="1"/>
  <c r="AA31" i="1"/>
  <c r="Y14" i="1"/>
  <c r="Y11" i="1"/>
  <c r="Y12" i="1"/>
  <c r="Y13" i="1"/>
  <c r="Y64" i="1"/>
  <c r="Y60" i="1"/>
  <c r="Y61" i="1"/>
  <c r="Y62" i="1"/>
  <c r="Y63" i="1"/>
  <c r="Y45" i="1"/>
  <c r="Y41" i="1"/>
  <c r="Y42" i="1"/>
  <c r="Y43" i="1"/>
  <c r="Y44" i="1"/>
  <c r="Y50" i="1"/>
  <c r="Y46" i="1"/>
  <c r="Y47" i="1"/>
  <c r="Y48" i="1"/>
  <c r="Y49" i="1"/>
  <c r="Y19" i="1"/>
  <c r="Y17" i="1"/>
  <c r="Y37" i="1"/>
  <c r="Y38" i="1"/>
  <c r="Y39" i="1"/>
  <c r="Y40" i="1"/>
  <c r="Y36" i="1"/>
  <c r="Y25" i="1"/>
  <c r="Y21" i="1"/>
  <c r="Y23" i="1"/>
  <c r="Y24" i="1"/>
  <c r="Y22" i="1"/>
  <c r="Y28" i="1"/>
  <c r="Y29" i="1"/>
  <c r="Y70" i="1"/>
  <c r="Y26" i="1"/>
  <c r="Y27" i="1"/>
  <c r="Y71" i="1"/>
  <c r="Y9" i="1"/>
  <c r="Y10" i="1"/>
  <c r="Y72" i="1"/>
  <c r="Y2" i="1"/>
  <c r="Y3" i="1"/>
  <c r="Y73" i="1"/>
  <c r="Y74" i="1"/>
  <c r="Y53" i="1"/>
  <c r="Y51" i="1"/>
  <c r="Y52" i="1"/>
  <c r="Y75" i="1"/>
  <c r="Y6" i="1"/>
  <c r="Y7" i="1"/>
  <c r="Y30" i="1"/>
  <c r="Y32" i="1"/>
  <c r="Y31" i="1"/>
  <c r="Z14" i="1"/>
  <c r="Z11" i="1"/>
  <c r="Z12" i="1"/>
  <c r="Z13" i="1"/>
  <c r="Z64" i="1"/>
  <c r="Z60" i="1"/>
  <c r="Z61" i="1"/>
  <c r="Z62" i="1"/>
  <c r="Z63" i="1"/>
  <c r="Z45" i="1"/>
  <c r="Z41" i="1"/>
  <c r="Z42" i="1"/>
  <c r="Z43" i="1"/>
  <c r="Z44" i="1"/>
  <c r="Z50" i="1"/>
  <c r="Z46" i="1"/>
  <c r="Z47" i="1"/>
  <c r="Z48" i="1"/>
  <c r="Z49" i="1"/>
  <c r="Z19" i="1"/>
  <c r="Z17" i="1"/>
  <c r="Z37" i="1"/>
  <c r="Z38" i="1"/>
  <c r="Z39" i="1"/>
  <c r="Z40" i="1"/>
  <c r="Z36" i="1"/>
  <c r="Z25" i="1"/>
  <c r="Z21" i="1"/>
  <c r="Z23" i="1"/>
  <c r="Z24" i="1"/>
  <c r="Z22" i="1"/>
  <c r="Z28" i="1"/>
  <c r="Z29" i="1"/>
  <c r="Z70" i="1"/>
  <c r="Z26" i="1"/>
  <c r="Z27" i="1"/>
  <c r="Z71" i="1"/>
  <c r="Z9" i="1"/>
  <c r="Z10" i="1"/>
  <c r="Z72" i="1"/>
  <c r="Z2" i="1"/>
  <c r="Z3" i="1"/>
  <c r="Z73" i="1"/>
  <c r="Z74" i="1"/>
  <c r="Z53" i="1"/>
  <c r="Z51" i="1"/>
  <c r="Z52" i="1"/>
  <c r="Z75" i="1"/>
  <c r="Z6" i="1"/>
  <c r="Z7" i="1"/>
  <c r="Z30" i="1"/>
  <c r="Z32" i="1"/>
  <c r="Z31" i="1"/>
  <c r="AB14" i="1"/>
  <c r="AB11" i="1"/>
  <c r="AB12" i="1"/>
  <c r="AB13" i="1"/>
  <c r="AB64" i="1"/>
  <c r="AB60" i="1"/>
  <c r="AB61" i="1"/>
  <c r="AB62" i="1"/>
  <c r="AB63" i="1"/>
  <c r="AB45" i="1"/>
  <c r="AB41" i="1"/>
  <c r="AB42" i="1"/>
  <c r="AB43" i="1"/>
  <c r="AB44" i="1"/>
  <c r="AB50" i="1"/>
  <c r="AB46" i="1"/>
  <c r="AB47" i="1"/>
  <c r="AB48" i="1"/>
  <c r="AB49" i="1"/>
  <c r="AB19" i="1"/>
  <c r="AB17" i="1"/>
  <c r="AB37" i="1"/>
  <c r="AB38" i="1"/>
  <c r="AB39" i="1"/>
  <c r="AB40" i="1"/>
  <c r="AB36" i="1"/>
  <c r="AB25" i="1"/>
  <c r="AB21" i="1"/>
  <c r="AB23" i="1"/>
  <c r="AB24" i="1"/>
  <c r="AB22" i="1"/>
  <c r="AB28" i="1"/>
  <c r="AB29" i="1"/>
  <c r="AB70" i="1"/>
  <c r="AB26" i="1"/>
  <c r="AB27" i="1"/>
  <c r="AB71" i="1"/>
  <c r="AB9" i="1"/>
  <c r="AB10" i="1"/>
  <c r="AB72" i="1"/>
  <c r="AB2" i="1"/>
  <c r="AB3" i="1"/>
  <c r="AB73" i="1"/>
  <c r="AB74" i="1"/>
  <c r="AB53" i="1"/>
  <c r="AB51" i="1"/>
  <c r="AB52" i="1"/>
  <c r="AB75" i="1"/>
  <c r="AB6" i="1"/>
  <c r="AB7" i="1"/>
  <c r="AB30" i="1"/>
  <c r="AB32" i="1"/>
  <c r="AB31" i="1"/>
  <c r="R14" i="1"/>
  <c r="R11" i="1"/>
  <c r="R12" i="1"/>
  <c r="R13" i="1"/>
  <c r="R64" i="1"/>
  <c r="R60" i="1"/>
  <c r="R61" i="1"/>
  <c r="R62" i="1"/>
  <c r="R63" i="1"/>
  <c r="R45" i="1"/>
  <c r="R41" i="1"/>
  <c r="R42" i="1"/>
  <c r="R43" i="1"/>
  <c r="R44" i="1"/>
  <c r="R50" i="1"/>
  <c r="R46" i="1"/>
  <c r="R47" i="1"/>
  <c r="R48" i="1"/>
  <c r="R49" i="1"/>
  <c r="R19" i="1"/>
  <c r="R17" i="1"/>
  <c r="R37" i="1"/>
  <c r="R38" i="1"/>
  <c r="R39" i="1"/>
  <c r="R40" i="1"/>
  <c r="R36" i="1"/>
  <c r="R25" i="1"/>
  <c r="R21" i="1"/>
  <c r="R23" i="1"/>
  <c r="R24" i="1"/>
  <c r="R22" i="1"/>
  <c r="R28" i="1"/>
  <c r="R29" i="1"/>
  <c r="R70" i="1"/>
  <c r="R26" i="1"/>
  <c r="R27" i="1"/>
  <c r="R71" i="1"/>
  <c r="R9" i="1"/>
  <c r="R10" i="1"/>
  <c r="R72" i="1"/>
  <c r="R2" i="1"/>
  <c r="R3" i="1"/>
  <c r="R73" i="1"/>
  <c r="R74" i="1"/>
  <c r="R53" i="1"/>
  <c r="R51" i="1"/>
  <c r="R52" i="1"/>
  <c r="R75" i="1"/>
  <c r="R6" i="1"/>
  <c r="R7" i="1"/>
  <c r="R30" i="1"/>
  <c r="R32" i="1"/>
  <c r="R31" i="1"/>
  <c r="AF55" i="1" l="1"/>
  <c r="AG55" i="1" s="1"/>
  <c r="AF56" i="1"/>
  <c r="AG56" i="1" s="1"/>
  <c r="AF54" i="1"/>
  <c r="AG54" i="1" s="1"/>
  <c r="AF35" i="1"/>
  <c r="AG35" i="1" s="1"/>
  <c r="AD14" i="1"/>
  <c r="AD11" i="1"/>
  <c r="AD12" i="1"/>
  <c r="AD13" i="1"/>
  <c r="AD64" i="1"/>
  <c r="AD60" i="1"/>
  <c r="AD61" i="1"/>
  <c r="AD62" i="1"/>
  <c r="AD63" i="1"/>
  <c r="AD45" i="1"/>
  <c r="AD41" i="1"/>
  <c r="AD42" i="1"/>
  <c r="AD43" i="1"/>
  <c r="AD44" i="1"/>
  <c r="AD50" i="1"/>
  <c r="AD46" i="1"/>
  <c r="AD47" i="1"/>
  <c r="AD48" i="1"/>
  <c r="AD49" i="1"/>
  <c r="AD19" i="1"/>
  <c r="AD17" i="1"/>
  <c r="AD37" i="1"/>
  <c r="AD38" i="1"/>
  <c r="AD39" i="1"/>
  <c r="AD40" i="1"/>
  <c r="AD36" i="1"/>
  <c r="AD25" i="1"/>
  <c r="AD21" i="1"/>
  <c r="AD23" i="1"/>
  <c r="AD24" i="1"/>
  <c r="AD22" i="1"/>
  <c r="AD28" i="1"/>
  <c r="AD29" i="1"/>
  <c r="AD70" i="1"/>
  <c r="AD26" i="1"/>
  <c r="AD27" i="1"/>
  <c r="AD71" i="1"/>
  <c r="AD9" i="1"/>
  <c r="AD10" i="1"/>
  <c r="AD72" i="1"/>
  <c r="AD2" i="1"/>
  <c r="AD3" i="1"/>
  <c r="AD73" i="1"/>
  <c r="AD74" i="1"/>
  <c r="AD53" i="1"/>
  <c r="AD51" i="1"/>
  <c r="AD52" i="1"/>
  <c r="AD75" i="1"/>
  <c r="AD6" i="1"/>
  <c r="AD7" i="1"/>
  <c r="AD30" i="1"/>
  <c r="AD32" i="1"/>
  <c r="AD31" i="1"/>
  <c r="W14" i="1"/>
  <c r="W64" i="1"/>
  <c r="W45" i="1"/>
  <c r="W50" i="1"/>
  <c r="W19" i="1"/>
  <c r="W37" i="1"/>
  <c r="W38" i="1"/>
  <c r="W39" i="1"/>
  <c r="W40" i="1"/>
  <c r="W25" i="1"/>
  <c r="W29" i="1"/>
  <c r="W70" i="1"/>
  <c r="W71" i="1"/>
  <c r="W72" i="1"/>
  <c r="W3" i="1"/>
  <c r="W73" i="1"/>
  <c r="W74" i="1"/>
  <c r="W53" i="1"/>
  <c r="W75" i="1"/>
  <c r="T14" i="1"/>
  <c r="T11" i="1"/>
  <c r="T12" i="1"/>
  <c r="T13" i="1"/>
  <c r="T64" i="1"/>
  <c r="T60" i="1"/>
  <c r="T61" i="1"/>
  <c r="T62" i="1"/>
  <c r="T63" i="1"/>
  <c r="T45" i="1"/>
  <c r="T41" i="1"/>
  <c r="T42" i="1"/>
  <c r="T43" i="1"/>
  <c r="T44" i="1"/>
  <c r="T50" i="1"/>
  <c r="T46" i="1"/>
  <c r="T47" i="1"/>
  <c r="T48" i="1"/>
  <c r="T49" i="1"/>
  <c r="T19" i="1"/>
  <c r="T17" i="1"/>
  <c r="T37" i="1"/>
  <c r="T38" i="1"/>
  <c r="T39" i="1"/>
  <c r="T40" i="1"/>
  <c r="T36" i="1"/>
  <c r="T25" i="1"/>
  <c r="T21" i="1"/>
  <c r="T23" i="1"/>
  <c r="T24" i="1"/>
  <c r="T22" i="1"/>
  <c r="T28" i="1"/>
  <c r="T29" i="1"/>
  <c r="T70" i="1"/>
  <c r="T26" i="1"/>
  <c r="T27" i="1"/>
  <c r="T71" i="1"/>
  <c r="T9" i="1"/>
  <c r="T10" i="1"/>
  <c r="T72" i="1"/>
  <c r="T2" i="1"/>
  <c r="T3" i="1"/>
  <c r="T73" i="1"/>
  <c r="T74" i="1"/>
  <c r="T53" i="1"/>
  <c r="T51" i="1"/>
  <c r="T52" i="1"/>
  <c r="T75" i="1"/>
  <c r="T6" i="1"/>
  <c r="T7" i="1"/>
  <c r="T30" i="1"/>
  <c r="T32" i="1"/>
  <c r="T31" i="1"/>
  <c r="N31" i="1" l="1"/>
  <c r="V31" i="1" s="1"/>
  <c r="N32" i="1"/>
  <c r="V32" i="1" s="1"/>
  <c r="N30" i="1"/>
  <c r="V30" i="1" s="1"/>
  <c r="N7" i="1"/>
  <c r="V7" i="1" s="1"/>
  <c r="N6" i="1"/>
  <c r="V6" i="1" s="1"/>
  <c r="N75" i="1"/>
  <c r="V75" i="1" s="1"/>
  <c r="N52" i="1"/>
  <c r="V52" i="1" s="1"/>
  <c r="N51" i="1"/>
  <c r="V51" i="1" s="1"/>
  <c r="N53" i="1"/>
  <c r="V53" i="1" s="1"/>
  <c r="N74" i="1"/>
  <c r="V74" i="1" s="1"/>
  <c r="N73" i="1"/>
  <c r="V73" i="1" s="1"/>
  <c r="N3" i="1"/>
  <c r="V3" i="1" s="1"/>
  <c r="N2" i="1"/>
  <c r="V2" i="1" s="1"/>
  <c r="N72" i="1"/>
  <c r="V72" i="1" s="1"/>
  <c r="N10" i="1"/>
  <c r="V10" i="1" s="1"/>
  <c r="N9" i="1"/>
  <c r="V9" i="1" s="1"/>
  <c r="N71" i="1"/>
  <c r="V71" i="1" s="1"/>
  <c r="N27" i="1"/>
  <c r="V27" i="1" s="1"/>
  <c r="N26" i="1"/>
  <c r="V26" i="1" s="1"/>
  <c r="N70" i="1"/>
  <c r="V70" i="1" s="1"/>
  <c r="N29" i="1"/>
  <c r="V29" i="1" s="1"/>
  <c r="N28" i="1"/>
  <c r="V28" i="1" s="1"/>
  <c r="N22" i="1"/>
  <c r="V22" i="1" s="1"/>
  <c r="N24" i="1"/>
  <c r="V24" i="1" s="1"/>
  <c r="N23" i="1"/>
  <c r="V23" i="1" s="1"/>
  <c r="N21" i="1"/>
  <c r="V21" i="1" s="1"/>
  <c r="N25" i="1"/>
  <c r="V25" i="1" s="1"/>
  <c r="N36" i="1"/>
  <c r="V36" i="1" s="1"/>
  <c r="N40" i="1"/>
  <c r="V40" i="1" s="1"/>
  <c r="N39" i="1"/>
  <c r="V39" i="1" s="1"/>
  <c r="N38" i="1"/>
  <c r="V38" i="1" s="1"/>
  <c r="N37" i="1"/>
  <c r="V37" i="1" s="1"/>
  <c r="N17" i="1"/>
  <c r="V17" i="1" s="1"/>
  <c r="N19" i="1"/>
  <c r="V19" i="1" s="1"/>
  <c r="N49" i="1"/>
  <c r="V49" i="1" s="1"/>
  <c r="U14" i="1"/>
  <c r="U11" i="1"/>
  <c r="U12" i="1"/>
  <c r="U13" i="1"/>
  <c r="U64" i="1"/>
  <c r="U60" i="1"/>
  <c r="U61" i="1"/>
  <c r="U62" i="1"/>
  <c r="U63" i="1"/>
  <c r="U45" i="1"/>
  <c r="U41" i="1"/>
  <c r="U42" i="1"/>
  <c r="U43" i="1"/>
  <c r="U44" i="1"/>
  <c r="U50" i="1"/>
  <c r="U46" i="1"/>
  <c r="U47" i="1"/>
  <c r="U48" i="1"/>
  <c r="U49" i="1"/>
  <c r="U19" i="1"/>
  <c r="U17" i="1"/>
  <c r="U37" i="1"/>
  <c r="U38" i="1"/>
  <c r="U39" i="1"/>
  <c r="AF39" i="1" s="1"/>
  <c r="U40" i="1"/>
  <c r="U36" i="1"/>
  <c r="U25" i="1"/>
  <c r="U21" i="1"/>
  <c r="U23" i="1"/>
  <c r="U24" i="1"/>
  <c r="U22" i="1"/>
  <c r="U28" i="1"/>
  <c r="U29" i="1"/>
  <c r="U70" i="1"/>
  <c r="U26" i="1"/>
  <c r="U27" i="1"/>
  <c r="U71" i="1"/>
  <c r="U9" i="1"/>
  <c r="U10" i="1"/>
  <c r="U72" i="1"/>
  <c r="AF72" i="1" s="1"/>
  <c r="U2" i="1"/>
  <c r="U3" i="1"/>
  <c r="U73" i="1"/>
  <c r="U74" i="1"/>
  <c r="AF74" i="1" s="1"/>
  <c r="U53" i="1"/>
  <c r="U51" i="1"/>
  <c r="U52" i="1"/>
  <c r="U75" i="1"/>
  <c r="AF75" i="1" s="1"/>
  <c r="U6" i="1"/>
  <c r="U7" i="1"/>
  <c r="U30" i="1"/>
  <c r="U32" i="1"/>
  <c r="U31" i="1"/>
  <c r="AF3" i="1" l="1"/>
  <c r="AG3" i="1" s="1"/>
  <c r="AF70" i="1"/>
  <c r="AF37" i="1"/>
  <c r="AG37" i="1" s="1"/>
  <c r="AF53" i="1"/>
  <c r="AG53" i="1" s="1"/>
  <c r="AF71" i="1"/>
  <c r="AF29" i="1"/>
  <c r="AG29" i="1" s="1"/>
  <c r="AF40" i="1"/>
  <c r="AF25" i="1"/>
  <c r="AG25" i="1" s="1"/>
  <c r="AF19" i="1"/>
  <c r="AG19" i="1" s="1"/>
  <c r="AF38" i="1"/>
  <c r="AG38" i="1" s="1"/>
  <c r="AF73" i="1"/>
  <c r="N14" i="1"/>
  <c r="V14" i="1" s="1"/>
  <c r="AF14" i="1" s="1"/>
  <c r="AG14" i="1" s="1"/>
  <c r="N11" i="1"/>
  <c r="V11" i="1" s="1"/>
  <c r="N12" i="1"/>
  <c r="V12" i="1" s="1"/>
  <c r="N13" i="1"/>
  <c r="V13" i="1" s="1"/>
  <c r="N64" i="1"/>
  <c r="V64" i="1" s="1"/>
  <c r="AF64" i="1" s="1"/>
  <c r="AG64" i="1" s="1"/>
  <c r="N60" i="1"/>
  <c r="V60" i="1" s="1"/>
  <c r="N61" i="1"/>
  <c r="V61" i="1" s="1"/>
  <c r="N62" i="1"/>
  <c r="V62" i="1" s="1"/>
  <c r="N63" i="1"/>
  <c r="V63" i="1" s="1"/>
  <c r="N45" i="1"/>
  <c r="V45" i="1" s="1"/>
  <c r="AF45" i="1" s="1"/>
  <c r="AG45" i="1" s="1"/>
  <c r="N41" i="1"/>
  <c r="V41" i="1" s="1"/>
  <c r="N42" i="1"/>
  <c r="V42" i="1" s="1"/>
  <c r="N43" i="1"/>
  <c r="V43" i="1" s="1"/>
  <c r="N44" i="1"/>
  <c r="V44" i="1" s="1"/>
  <c r="N50" i="1"/>
  <c r="V50" i="1" s="1"/>
  <c r="AF50" i="1" s="1"/>
  <c r="AG50" i="1" s="1"/>
  <c r="N46" i="1"/>
  <c r="V46" i="1" s="1"/>
  <c r="N47" i="1"/>
  <c r="V47" i="1" s="1"/>
  <c r="N48" i="1"/>
  <c r="V48" i="1" s="1"/>
  <c r="E14" i="1" l="1"/>
  <c r="E11" i="1"/>
  <c r="W11" i="1" s="1"/>
  <c r="AF11" i="1" s="1"/>
  <c r="AG11" i="1" s="1"/>
  <c r="E12" i="1"/>
  <c r="W12" i="1" s="1"/>
  <c r="AF12" i="1" s="1"/>
  <c r="AG12" i="1" s="1"/>
  <c r="E13" i="1"/>
  <c r="W13" i="1" s="1"/>
  <c r="AF13" i="1" s="1"/>
  <c r="AG13" i="1" s="1"/>
  <c r="E64" i="1"/>
  <c r="E60" i="1"/>
  <c r="W60" i="1" s="1"/>
  <c r="AF60" i="1" s="1"/>
  <c r="AG60" i="1" s="1"/>
  <c r="E61" i="1"/>
  <c r="W61" i="1" s="1"/>
  <c r="AF61" i="1" s="1"/>
  <c r="AG61" i="1" s="1"/>
  <c r="E62" i="1"/>
  <c r="W62" i="1" s="1"/>
  <c r="AF62" i="1" s="1"/>
  <c r="AG62" i="1" s="1"/>
  <c r="E63" i="1"/>
  <c r="W63" i="1" s="1"/>
  <c r="AF63" i="1" s="1"/>
  <c r="AG63" i="1" s="1"/>
  <c r="E45" i="1"/>
  <c r="E41" i="1"/>
  <c r="W41" i="1" s="1"/>
  <c r="AF41" i="1" s="1"/>
  <c r="AG41" i="1" s="1"/>
  <c r="E42" i="1"/>
  <c r="W42" i="1" s="1"/>
  <c r="AF42" i="1" s="1"/>
  <c r="AG42" i="1" s="1"/>
  <c r="E43" i="1"/>
  <c r="W43" i="1" s="1"/>
  <c r="AF43" i="1" s="1"/>
  <c r="AG43" i="1" s="1"/>
  <c r="E44" i="1"/>
  <c r="W44" i="1" s="1"/>
  <c r="AF44" i="1" s="1"/>
  <c r="AG44" i="1" s="1"/>
  <c r="E50" i="1"/>
  <c r="E46" i="1"/>
  <c r="W46" i="1" s="1"/>
  <c r="AF46" i="1" s="1"/>
  <c r="AG46" i="1" s="1"/>
  <c r="E47" i="1"/>
  <c r="W47" i="1" s="1"/>
  <c r="AF47" i="1" s="1"/>
  <c r="AG47" i="1" s="1"/>
  <c r="E48" i="1"/>
  <c r="W48" i="1" s="1"/>
  <c r="AF48" i="1" s="1"/>
  <c r="AG48" i="1" s="1"/>
  <c r="E49" i="1"/>
  <c r="W49" i="1" s="1"/>
  <c r="AF49" i="1" s="1"/>
  <c r="AG49" i="1" s="1"/>
  <c r="E19" i="1"/>
  <c r="E17" i="1"/>
  <c r="W17" i="1" s="1"/>
  <c r="AF17" i="1" s="1"/>
  <c r="AG17" i="1" s="1"/>
  <c r="E37" i="1"/>
  <c r="E38" i="1"/>
  <c r="E39" i="1"/>
  <c r="E40" i="1"/>
  <c r="E36" i="1"/>
  <c r="W36" i="1" s="1"/>
  <c r="AF36" i="1" s="1"/>
  <c r="AG36" i="1" s="1"/>
  <c r="E25" i="1"/>
  <c r="E21" i="1"/>
  <c r="W21" i="1" s="1"/>
  <c r="AF21" i="1" s="1"/>
  <c r="AG21" i="1" s="1"/>
  <c r="E23" i="1"/>
  <c r="W23" i="1" s="1"/>
  <c r="AF23" i="1" s="1"/>
  <c r="AG23" i="1" s="1"/>
  <c r="E24" i="1"/>
  <c r="W24" i="1" s="1"/>
  <c r="AF24" i="1" s="1"/>
  <c r="AG24" i="1" s="1"/>
  <c r="E22" i="1"/>
  <c r="W22" i="1" s="1"/>
  <c r="AF22" i="1" s="1"/>
  <c r="AG22" i="1" s="1"/>
  <c r="E28" i="1"/>
  <c r="W28" i="1" s="1"/>
  <c r="AF28" i="1" s="1"/>
  <c r="AG28" i="1" s="1"/>
  <c r="E29" i="1"/>
  <c r="E70" i="1"/>
  <c r="E26" i="1"/>
  <c r="W26" i="1" s="1"/>
  <c r="AF26" i="1" s="1"/>
  <c r="AG26" i="1" s="1"/>
  <c r="E27" i="1"/>
  <c r="W27" i="1" s="1"/>
  <c r="AF27" i="1" s="1"/>
  <c r="AG27" i="1" s="1"/>
  <c r="E71" i="1"/>
  <c r="E9" i="1"/>
  <c r="W9" i="1" s="1"/>
  <c r="AF9" i="1" s="1"/>
  <c r="AG9" i="1" s="1"/>
  <c r="E10" i="1"/>
  <c r="W10" i="1" s="1"/>
  <c r="AF10" i="1" s="1"/>
  <c r="AG10" i="1" s="1"/>
  <c r="E72" i="1"/>
  <c r="E2" i="1"/>
  <c r="W2" i="1" s="1"/>
  <c r="AF2" i="1" s="1"/>
  <c r="AG2" i="1" s="1"/>
  <c r="E3" i="1"/>
  <c r="E73" i="1"/>
  <c r="E74" i="1"/>
  <c r="E53" i="1"/>
  <c r="E51" i="1"/>
  <c r="W51" i="1" s="1"/>
  <c r="AF51" i="1" s="1"/>
  <c r="AG51" i="1" s="1"/>
  <c r="E52" i="1"/>
  <c r="W52" i="1" s="1"/>
  <c r="AF52" i="1" s="1"/>
  <c r="AG52" i="1" s="1"/>
  <c r="E75" i="1"/>
  <c r="E6" i="1"/>
  <c r="W6" i="1" s="1"/>
  <c r="AF6" i="1" s="1"/>
  <c r="AG6" i="1" s="1"/>
  <c r="E7" i="1"/>
  <c r="W7" i="1" s="1"/>
  <c r="AF7" i="1" s="1"/>
  <c r="AG7" i="1" s="1"/>
  <c r="E30" i="1"/>
  <c r="W30" i="1" s="1"/>
  <c r="AF30" i="1" s="1"/>
  <c r="AG30" i="1" s="1"/>
  <c r="E32" i="1"/>
  <c r="W32" i="1" s="1"/>
  <c r="AF32" i="1" s="1"/>
  <c r="AG32" i="1" s="1"/>
  <c r="E31" i="1"/>
  <c r="W31" i="1" s="1"/>
  <c r="AF31" i="1" s="1"/>
  <c r="AG31" i="1" s="1"/>
</calcChain>
</file>

<file path=xl/sharedStrings.xml><?xml version="1.0" encoding="utf-8"?>
<sst xmlns="http://schemas.openxmlformats.org/spreadsheetml/2006/main" count="579" uniqueCount="187">
  <si>
    <t>Voie</t>
  </si>
  <si>
    <t>Souffle</t>
  </si>
  <si>
    <t>Concentration</t>
  </si>
  <si>
    <t>Adrénaline</t>
  </si>
  <si>
    <t>Passif ?</t>
  </si>
  <si>
    <t>Action de combat ?</t>
  </si>
  <si>
    <t>Innée ?</t>
  </si>
  <si>
    <t>Niveau</t>
  </si>
  <si>
    <t>Effets</t>
  </si>
  <si>
    <t>Améliorable ?</t>
  </si>
  <si>
    <t>Déplacement</t>
  </si>
  <si>
    <t>Nom</t>
  </si>
  <si>
    <t>Courir</t>
  </si>
  <si>
    <t>Leste</t>
  </si>
  <si>
    <t>Apprentissage</t>
  </si>
  <si>
    <t>Exécution</t>
  </si>
  <si>
    <t>La distance maximale du déplacement du personnage passe à 9m. De plus le test d'&lt;span class="stat"&gt;Adresse&lt;/span&gt; pour ne pas chuter en cas de terrain difficile est réduit à 12.</t>
  </si>
  <si>
    <t>Déplacement en armure</t>
  </si>
  <si>
    <t>Le personnage n’est plus ralenti lorsqu’il porte une armure (cf. section équipement).</t>
  </si>
  <si>
    <t>Vitesse</t>
  </si>
  <si>
    <t>Précision</t>
  </si>
  <si>
    <t>Puissance</t>
  </si>
  <si>
    <t>Distance</t>
  </si>
  <si>
    <t>Parade</t>
  </si>
  <si>
    <t>Esquive</t>
  </si>
  <si>
    <t>Replacement stratégique</t>
  </si>
  <si>
    <t>Coup rapide</t>
  </si>
  <si>
    <t>Coup précis</t>
  </si>
  <si>
    <t>Coup puissant</t>
  </si>
  <si>
    <t>Les actions de combat de la voie de la vitesse nécessitent 1 temps d'Exécution de moins.</t>
  </si>
  <si>
    <t>Frappe lourde</t>
  </si>
  <si>
    <t>Rush</t>
  </si>
  <si>
    <t>Les actions de combat de la voie de la puissance nécessite 1 point de souffle de moins.</t>
  </si>
  <si>
    <t>Profil</t>
  </si>
  <si>
    <t>Seuils d'apprentissage</t>
  </si>
  <si>
    <t>Profils</t>
  </si>
  <si>
    <t>Rapide</t>
  </si>
  <si>
    <t>Puissant</t>
  </si>
  <si>
    <t>Précis</t>
  </si>
  <si>
    <t>Distant</t>
  </si>
  <si>
    <t>Double coup</t>
  </si>
  <si>
    <t>Les actions de combat de la voie de la précision lancent un dé de localisation supplémentaire.</t>
  </si>
  <si>
    <t>Attaque à distance</t>
  </si>
  <si>
    <t>Coup ciblé</t>
  </si>
  <si>
    <t>HTML_passif</t>
  </si>
  <si>
    <t>HTML_profil</t>
  </si>
  <si>
    <t>HTML_nom</t>
  </si>
  <si>
    <t>HTML_prefix</t>
  </si>
  <si>
    <t>HTML_specs_prefix</t>
  </si>
  <si>
    <t>HTML_innée</t>
  </si>
  <si>
    <t>HTML_specs_suffix</t>
  </si>
  <si>
    <t>&lt;/td&gt;&lt;/tr&gt;&lt;/table class=""spec""&gt;</t>
  </si>
  <si>
    <t>HTML_specs_col</t>
  </si>
  <si>
    <t>HTML_Execution</t>
  </si>
  <si>
    <t>HTML_Souffle</t>
  </si>
  <si>
    <t>HTML_Concentration</t>
  </si>
  <si>
    <t>HTML_apprentissage</t>
  </si>
  <si>
    <t>Caractéristique</t>
  </si>
  <si>
    <t>Vivacité</t>
  </si>
  <si>
    <t>Adresse</t>
  </si>
  <si>
    <t>Vigueur</t>
  </si>
  <si>
    <t>HTML_effets</t>
  </si>
  <si>
    <t>HTML_Adrénaline</t>
  </si>
  <si>
    <t>HTML</t>
  </si>
  <si>
    <t>&lt;/td&gt;&lt;/tr&gt;&lt;/table&gt;</t>
  </si>
  <si>
    <t>HTML_suffix</t>
  </si>
  <si>
    <t>&lt;/div&gt;</t>
  </si>
  <si>
    <t>&lt;div class="comp"&gt;</t>
  </si>
  <si>
    <t>&lt;table class="spec"&gt;&lt;tr&gt;&lt;td class="left"&gt;</t>
  </si>
  <si>
    <t>&lt;/td&gt;&lt;td class="right"&gt;</t>
  </si>
  <si>
    <t>HTML_ligne</t>
  </si>
  <si>
    <t>Point faible</t>
  </si>
  <si>
    <t>Un coup simple et rapide pour frapper au plus vite.</t>
  </si>
  <si>
    <t>Encore plus vite !</t>
  </si>
  <si>
    <t>Le personnage réalise deux attaques consécutives sur la même cible.</t>
  </si>
  <si>
    <t>Enchainement</t>
  </si>
  <si>
    <t>Le personnage annonce le nombre d'attaque qu'il va tenter. Ce nombre étant compris entre 1 et 4. Ces attaques peuvent être réparties entre n'importe quelles cibles à portée. Chaque attaque subit un malus à l'attaque de -3 par attaque tentée (c’est-à-dire que s'il tente 3 attaques enchainées, chaque attaque subira un malus de -9). Dès qu'une attaque est échouée, l'enchainement s'arrête.</t>
  </si>
  <si>
    <t>Un coup visant une zone précise pour un effet maximal. Lors de l'attaque, le personnage lance deux dés de localisation et choisit celui qui l'intéresse.</t>
  </si>
  <si>
    <t>Les attaques de la voie de la précision ignorent l'armure de la cible si les jets de localisation forment une paire</t>
  </si>
  <si>
    <t>Encore plus précis !</t>
  </si>
  <si>
    <t>Avec ce coup le personnage ne jette pas de dé de localisation mais choisit la zone atteinte. En contrepartie, le jet d'attaque subit un malus de -5.</t>
  </si>
  <si>
    <t>Répétition</t>
  </si>
  <si>
    <t>Sur cette attaque, si le jet de localisation ne convient pas au personnage, il peut choisir à la place une autre zone qu'il a précédemment touché sur cette cible.</t>
  </si>
  <si>
    <t>Un coup lent et imprécis mais avec un impact colossal. Le score d'attaque subit un malus de -4.</t>
  </si>
  <si>
    <t>Une attaque puissante qui inflige un malus de  -5 à toute parade qui lui est opposée.</t>
  </si>
  <si>
    <t>Une attaque flugurente qui inflige un malus de -5 à toute esquive qui lui est opposée.</t>
  </si>
  <si>
    <t>Interception</t>
  </si>
  <si>
    <t>Attaque d'opportunité</t>
  </si>
  <si>
    <t xml:space="preserve">Lorsqu'un adversaire à portée réalise une action autre qu'une action de combat, le personnage peut placer une attaque sans réponse possible. La cible ne peut pas la défendre (ni parade, ni esquive) mais ne doit pas réaliser de test de &lt;span class="jauge"&gt;Bravoure&lt;/span&gt; non plus. </t>
  </si>
  <si>
    <t>Charge</t>
  </si>
  <si>
    <t>Après avoir réalisé un déplacement de plus de 5m qui l'amène à portée de sa cible, le personnage profite de son élan pour asséner un coup dévastateur.</t>
  </si>
  <si>
    <t>Après avoir réalisé un déplacement de plus de 5m qui l'amène à portée de sa cible, le personnage engage toute son énergie dans un coup meurtrier. Celui-ci devra réussir un test de &lt;span class="stat"&gt;Vigueur&lt;/span&gt; opposé ou être déstabilisé pour 1 tour.&lt;br /&gt;Le personnage quant à lui subit des dégâts égaux au quart de sa &lt;span class="stat"&gt;Vigueur&lt;/span&gt; mais augmente les dégâts de son attaque de la moitié de sa &lt;span class="stat"&gt;Vigueur</t>
  </si>
  <si>
    <t>Charge féroce</t>
  </si>
  <si>
    <t>Frappe du colosse</t>
  </si>
  <si>
    <t>L'attaque magistrale gagne un bonus de dégâts égal au quart de la &lt;span class="stat"&gt;Vigueur&lt;/span&gt; du personnage.</t>
  </si>
  <si>
    <t>Endurant</t>
  </si>
  <si>
    <t>En puissance tout le temps !</t>
  </si>
  <si>
    <t>Contre-attaque</t>
  </si>
  <si>
    <t>Le personnage utilise une arme à projectile (arc, javelot, ou tout autre arme improvisée) pour atteindre un ennemi à distance. Pour déterminer s’il touche, il doit réussir un test d’&lt;span class="stat"&gt;Adresse&lt;/span&gt; à 20 avec les bonus/malus suivants :
    &lt;br /&gt;
    &lt;table class="tab_reset stab1"&gt;
     &lt;tr&gt;&lt;th&gt;Situation&lt;/th&gt;&lt;th&gt;Bonus/malus&lt;/th&gt;&lt;/tr&gt;
     &lt;tr&gt;&lt;td&gt;Cible à courte portée*&lt;/td&gt;&lt;td&gt;+4&lt;/td&gt;&lt;/tr&gt;
     &lt;tr&gt;&lt;td&gt;Cible en mouvement**&lt;/td&gt;&lt;td&gt;-4&lt;/td&gt;&lt;/tr&gt;
     &lt;tr&gt;&lt;td&gt;Cible de grande taille&lt;/td&gt;&lt;td&gt;+4&lt;/td&gt;&lt;/tr&gt;
     &lt;tr&gt;&lt;td&gt;Cible sprintant&lt;/td&gt;&lt;td&gt;-6&lt;/td&gt;&lt;/tr&gt;
     &lt;tr&gt;&lt;td&gt;Cible zigzagant&lt;/td&gt;&lt;td&gt;-10&lt;/td&gt;&lt;/tr&gt;
     &lt;tr&gt;&lt;td&gt;Cible agenouillée&lt;/td&gt;&lt;td&gt;-2&lt;/td&gt;&lt;/tr&gt;
     &lt;tr&gt;&lt;td&gt;Cible allongée&lt;/td&gt;&lt;td&gt;-4&lt;/td&gt;&lt;/tr&gt;
     &lt;tr&gt;&lt;td&gt;Cible de petite taille&lt;/td&gt;&lt;td&gt;-4&lt;/td&gt;&lt;/tr&gt;
     &lt;tr&gt;&lt;td&gt;Tirer au corps à corps&lt;/td&gt;&lt;td&gt;-6&lt;/td&gt;&lt;/tr&gt;
     &lt;tr&gt;&lt;td&gt;Cible à couvert&lt;/td&gt;&lt;td&gt;-6***&lt;/td&gt;&lt;/tr&gt;
    &lt;/table&gt;
    &lt;i&gt;* est considéré comme à courte portée si la cible est à moins de 10m du tireur.&lt;/i&gt;&lt;br /&gt;
    &lt;i&gt;** est considéré comme en mouvement tout personnage ayant passé sa dernière action à se déplacer.&lt;/i&gt;
    &lt;i&gt;*** valeur à adapter par le mj selon l'importance du couvert. Un malus de -6 correspond à une cible ayant 50% de son corps protégé par un élément.&lt;/i&gt;
    &lt;br /&gt;
    &lt;br /&gt;
    Une fois la cible touchée, la résolution des dégâts est identique à une attaque au corps à corps (localisation, armure, …) en utilisant les dégâts du profil distance.</t>
  </si>
  <si>
    <t>Longue distance</t>
  </si>
  <si>
    <t>La distance de la courte portée passe à 20m.</t>
  </si>
  <si>
    <t>Au corps à corps, si le personnage pense pouvoir éviter l’attaque de son adversaire, il peut utiliser une action pour tenter de l’esquiver. Dans ce cas, son score de défense sera égal à sa &lt;span class="stat"&gt;Vivacité&lt;/span&gt; plus un D20.&lt;br /&gt;Si sa défense est plus grande que le score d'attaque, le coup est évité.&lt;br /&gt;Un personnage en armure lourde ne peut pas esquiver.</t>
  </si>
  <si>
    <t>Esquive en armure lourde</t>
  </si>
  <si>
    <t>Le personnage peut désormais tenter des esquives en armure lourde. Il subira néanmoins un malus de -4.</t>
  </si>
  <si>
    <t>Esquive de projectile</t>
  </si>
  <si>
    <t>Si le personnage est la cible d’un projectile, il peut tenter de l’esquiver avec un malus de -4. Il opposera alors sa défense au résultat du test d'&lt;span class="stat"&gt;Adresse&lt;/span&gt; du tireur (ou du test d'&lt;span class="stat"&gt;Intelligence&lt;/span&gt; pour un projectile magique).</t>
  </si>
  <si>
    <t>Plongeon</t>
  </si>
  <si>
    <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 Par contre les 2 actions doivent être réalisées l'une après l'autre (il n'est pas possible de se déplacer de la moitié de son mouvement, puis faire une action, puis terminer le mouvement).</t>
  </si>
  <si>
    <t>Avant ou après avoir réalisé une action autre que courir, le personnage peut se déplacer de 3m.</t>
  </si>
  <si>
    <t>Le personnage plonge sur le côté pour éviter l'attaque. Cette action se réalise comme une esquive mais permet en plus au personnage de se déplacer d'1m dans la direction de son choix.</t>
  </si>
  <si>
    <t>Parer</t>
  </si>
  <si>
    <t>Esquiver</t>
  </si>
  <si>
    <t>Parade de projectile</t>
  </si>
  <si>
    <t>Si le personnage est la cible d’un projectile, il peut tenter une parade avec un malus de -4. Il opposera alors sa défense au résultat du test d'&lt;span class="stat"&gt;Adresse&lt;/span&gt; du tireur (ou du test d'&lt;span class="stat"&gt;Intelligence&lt;/span&gt; pour un projectile magique).</t>
  </si>
  <si>
    <t>Robustesse</t>
  </si>
  <si>
    <t>Encaisser un coup</t>
  </si>
  <si>
    <t xml:space="preserve">Lorsqu’il subit une attaque ciblée (coup, projectile, ...) celle-ci atteint une zone précise selon le schéma de localisation. Pour déterminer cette zone, lancer un dé à 12 faces et référez vous au tableau suivant (illustration dans la section Equipement – Armures). 
    &lt;br /&gt;
    &lt;table class="tab_reset stab1"&gt;
     &lt;tr&gt;&lt;th&gt;Zone&lt;/th&gt;&lt;th&gt;Nom&lt;/th&gt;&lt;/tr&gt;
     &lt;tr&gt;&lt;td&gt;1&lt;/td&gt;&lt;td&gt;Tête&lt;/td&gt;&lt;/tr&gt;
     &lt;tr&gt;&lt;td&gt;2,&amp;nbsp;3,&amp;nbsp;6&lt;/td&gt;&lt;td&gt;Buste&lt;/td&gt;&lt;/tr&gt;
     &lt;tr&gt;&lt;td&gt;4,&amp;nbsp;7&lt;/td&gt;&lt;td&gt;Bras gauche&lt;/td&gt;&lt;/tr&gt;
     &lt;tr&gt;&lt;td&gt;5,&amp;nbsp;8&lt;/td&gt;&lt;td&gt;Bras droit&lt;/td&gt;&lt;/tr&gt;  
     &lt;tr&gt;&lt;td&gt;9,&amp;nbsp;11&lt;/td&gt;&lt;td&gt;Jambe gauche&lt;/td&gt;&lt;/tr&gt;
     &lt;tr&gt;&lt;td&gt;10,&amp;nbsp;12&lt;/td&gt;&lt;td&gt;Jambe droite&lt;/td&gt;&lt;/tr&gt;
    &lt;/table&gt;
    </t>
  </si>
  <si>
    <t>Cicatrisation hors norme</t>
  </si>
  <si>
    <t>Le personnage retire 1D3 blessures superficielles à la fin d'un combat.</t>
  </si>
  <si>
    <t>Dur à cuire</t>
  </si>
  <si>
    <t>Le seuil de blessure critique est augmenté de +5.</t>
  </si>
  <si>
    <t>Maitre d'arme</t>
  </si>
  <si>
    <t>Maitrise de l'arme</t>
  </si>
  <si>
    <t>Position défensive</t>
  </si>
  <si>
    <t>En adoptant cette posture, le personnage se tourne résoluement vers la défense. Pendant 3 tours il gagne un bonus +1 à ses parades et esquives au prix d'un malus de -1 en attaque. Passer en position défensive ne prend pas de temps mais doit être déclaré en début d'action du personnage.</t>
  </si>
  <si>
    <t>Maitre de l'esquive</t>
  </si>
  <si>
    <t>Maitre de la parade</t>
  </si>
  <si>
    <t>Pour chaque niveau dans cette compétence, le personnage gagne un bonus de +2 à ses parades.</t>
  </si>
  <si>
    <t>Pour chaque niveau dans cette compétence, le personnage gagne un bonus de +2 à ses esquives.</t>
  </si>
  <si>
    <t>Le personnage choisit une arme (dague, arc long, ...) qu'il va maitriser au maximum. Il gagne un bonus de +1 aux dégâts lorsqu'il qu'il utilise cette arme. De plus il peut s'entrainer à raison de séances d'une heure minimum pour continuer son amélioration. Une heure d'entrainement génère 1 point de &lt;span class="jauge"&gt;Fatigue&lt;/span&gt;. Au bout de 5h d'entrainement, le personnage gagne également +1 à ses jets d'attaque réalisés avec cette arme. A chaque fois que le personnage améliore cette compétence, il peut bénéficier de ces 2 points d'amélioration.</t>
  </si>
  <si>
    <t>Au corps à corps, si le personnage pense pouvoir bloquer l’attaque de son adversaire, il peut utiliser une action pour tenter de la parer. Dans ce cas, il doit utiliser une arme ou un bouclier et son score de défense sera égal à son &lt;span class="stat"&gt;Adresse&lt;/span&gt; un D20.&lt;br /&gt;Si sa défense est plus grande que l’attaque, les dégâts de l'attaque sont réduis de la valeur haute de parade de l'arme. Si la parade est un échec, les dégâts sont tout de même réduits mais de la valeur basse de parade de l'arme.</t>
  </si>
  <si>
    <t>Lancer un sort</t>
  </si>
  <si>
    <t>Sorcellerie</t>
  </si>
  <si>
    <t>Intelligence</t>
  </si>
  <si>
    <t>Certains sorts doivent être canalisés avant d'être lancés. La durée de canalisation est une durée durant laquelle le mage ne doit pas être interrompu (déplacement, attaque subie, ...). A la fin de la canalisation, le sort s'applique normalement (effets, temps de réaction, temps d'execution).</t>
  </si>
  <si>
    <t>Bien que cette action semble accessible à tous les individus, seuls les rares mages dotés de talent et de savoir peuvent réellement manipuler l’énergie magique.&lt;br /&gt;Lorsque le personnage souhaite lancer un sort, il doit réussir à canaliser assez d’énergie en lui : c’est le seuil de puissance du sort. Pour générer cette énergie, le mage additionne son &lt;span class="stat"&gt;Intelligence&lt;/span&gt; et un D20. Il peut aussi ajouter un nombre de points de &lt;span class="jauge"&gt;Concentration&lt;/span&gt;s au choix. (Le mage choisit ce nombre avant de lancer son dé). Chaque point de &lt;span class="jauge"&gt;Concentration&lt;/span&gt; dépensé donne un bonus de +5 au total&lt;br /&gt;Si ce score est inférieur au seuil de puissance du sort, le mage n’a pas réussi à se concentrer assez rapidement et le sort est perdu (l’action est perdue et les points de &lt;span class="jauge"&gt;Concentration&lt;/span&gt; aussi). Sinon, le sort est lancé avec succès.&lt;br /&gt;Si de plus ce score est supérieur au seuil critique du sort, celui-ci est lancé à sa puissance maximale.&lt;br /&gt;&lt;br /&gt;Enfin si le sort lancé est un projectile magique, le mage doit également toucher sa cible avec. Le principe est identique à l’attaque à distance (test d’&lt;span class="stat"&gt;Adresse&lt;/span&gt;, bonus/malus, …) à la différence près que le mage utilise son &lt;span class="stat"&gt;Intelligence&lt;/span&gt; et non son &lt;span class="stat"&gt;Adresse&lt;/span&gt; pour effectuer le test.&lt;br /&gt;Pour lancer un sort, le personnage a besoin de parler et doit pouvoir faire suffisamment de mouvements. Ainsi, s’il se retrouve ligoté ou bâillonné, il ne pourra utiliser cette compétence.</t>
  </si>
  <si>
    <t>Spécialiste des projectiles</t>
  </si>
  <si>
    <t>*</t>
  </si>
  <si>
    <t>Pour les projectiles magiques, les points de &lt;span class="jauge"&gt;Concentration&lt;/span&gt; dépensés  pour lancer le sort sont également appliqués en bonus pour déterminer si le projectile atteint sa cible.</t>
  </si>
  <si>
    <t>Incantation ajustée</t>
  </si>
  <si>
    <t>Après avoir jeté son dé de sort, le mage peut décider de rajouter des points de &lt;span class="jauge"&gt;Concentration&lt;/span&gt; pour réussir à lancer le sort. Chaque point ajouté ne donne alors qu'un bonus de +2 au total.</t>
  </si>
  <si>
    <t>Sorcellerie de combat</t>
  </si>
  <si>
    <t>Mage combattant</t>
  </si>
  <si>
    <t>Lancer un sort devient une action de combat.</t>
  </si>
  <si>
    <t>Résister à un sort</t>
  </si>
  <si>
    <t>Mains brulantes</t>
  </si>
  <si>
    <t>Quand le personnage lance un projectile magique sur une cible au corps à corps, il touche automatiquement.</t>
  </si>
  <si>
    <t>Se sentant affecté par les effets d’un sort, le personnage peut décider de lui résister et focalise son attention pour ce protéger (la décision est donc prise après avoir déterminé si le sort touche sa cible). Dans ce cas, il additionne son &lt;span class="stat"&gt;Intelligence&lt;/span&gt;, un D20 et un nombre de points de &lt;span class="jauge"&gt;Concentration&lt;/span&gt; de son choix. Chaque point de &lt;span class="jauge"&gt;Concentration&lt;/span&gt; donne un bonus de +5 au total. Si le résultat est supérieur au total du lanceur du sort, ses effets sont annulés. Cette défense n'est pas possible si le sort est un projectile magique.</t>
  </si>
  <si>
    <t>Avant de tenter une parade ou une esquive, le personnage annonce qu'il va contre-attaquer. Si la défense (subissant un malus de -5) est réussie, il pourra enchainer sur un coup rapide. Le temps total de l'action sera alors égal à la &lt;span class="stat"&gt;Réactivité&lt;/span&gt; du personnage + temps d'exécution de la défense + temps d'exécution du coup rapide.</t>
  </si>
  <si>
    <t>Débrouillard</t>
  </si>
  <si>
    <t>Réduit de 2 les prérequis à l'utilisation des armes et armures</t>
  </si>
  <si>
    <t>Fourberie</t>
  </si>
  <si>
    <t>Feinte</t>
  </si>
  <si>
    <t>Le personnage change au dernier moment la trajectoire de son attaque pour tromper son adversaire. Le coup gagne un bonus de +4 en attaque.</t>
  </si>
  <si>
    <t>Coup dans le dos</t>
  </si>
  <si>
    <t>Le personnage profite d'une distraction de son adversaire pour amplifier ses dégâts. Chaque niveau dans cette compétence augmente de +1 l'attaque et les dégâts infligés à un ennemi qui vient de réaliser une action de combat ciblé vers un autre personnage</t>
  </si>
  <si>
    <t>Déstabilisation</t>
  </si>
  <si>
    <t>Un pied qui traine, un coup d'épaule, le personnage profite de son attaque pour mettre en péril l’équilibre de son adversaire. Que l'attaque touche ou pas, il tente un duel de caractéristiques basé sur la &lt;span class="stat"&gt;Vivacité&lt;/span&gt;. En cas de succès, la cible est déstabilisée pour 1D3 tours.</t>
  </si>
  <si>
    <t>Accrobate</t>
  </si>
  <si>
    <t>Pied sûr</t>
  </si>
  <si>
    <t>Lorsqu'il rate un test d'&lt;span class="stat"&gt;Adresse&lt;/span&gt; à cause d'un terrain difficile, il peut relancer le test.</t>
  </si>
  <si>
    <t>Agilité hors norme</t>
  </si>
  <si>
    <t>Sauter, grimper et faire des accrobaties sont choses aisées pour le personnage qui gagne un bonus de +5 à ses jets.</t>
  </si>
  <si>
    <t>Récupérer</t>
  </si>
  <si>
    <t>Le personnage souffle un bon coup récupérant 2 points de &lt;span class="jauge"&gt;Souffle&lt;/span&gt; et de &lt;span class="jauge"&gt;Concentration&lt;/span&gt;.</t>
  </si>
  <si>
    <t>Double maniement</t>
  </si>
  <si>
    <t>Coup croisé</t>
  </si>
  <si>
    <t>Avec deux armes, le personnage porte une attaque simultanée des deux côtés de son adversaire. C'est l'arme principale qui est considérée comme portant l'attaque (pas de jet de dé pour l'arme secondaire). Si l'adversaire veut parer le coup, il doit réaliser une parade pour chaque arme, par contre il peut esquiver les deux coups en une esquive. L'attaque aura un malus de -5 en attaque.</t>
  </si>
  <si>
    <t>Frappe économe</t>
  </si>
  <si>
    <t>Un coup simple permettant de récupérer 1 point de &lt;span class="jauge"&gt;Souffle&lt;/span&gt; dans le combat tout en maintenant l'agression.</t>
  </si>
  <si>
    <t>Arts martiaux</t>
  </si>
  <si>
    <t>Combat à mains nues</t>
  </si>
  <si>
    <t>Quand il se bat avec ses points le personnage inflige 1D8 dégâts et choisit entre la &lt;span class="stat"&gt;Vivacité&lt;/span&gt;, l'&lt;span class="stat"&gt;Adresse&lt;/span&gt; et la &lt;span class="stat"&gt;Vigueur&lt;/span&gt; comme caractéristique d'attaque.</t>
  </si>
  <si>
    <t>Mains puissantes</t>
  </si>
  <si>
    <t>Coups déstabilisants</t>
  </si>
  <si>
    <t>Déluge de coup</t>
  </si>
  <si>
    <t>Les actions de combat de la voie des arts martiaux qui sont basées sur la &lt;span class="stat"&gt;Vigueur&lt;/span&gt; ont leurs dégâts augmentés du quart de la &lt;span class="stat"&gt;Vigueur&lt;/span&gt;.</t>
  </si>
  <si>
    <t>Avec les actions de combat de la voie des arts martiaux basées sur l'&lt;span class="stat"&gt;Adresse&lt;/span&gt;, le personnage peut déplacer son adversaire (de taille équivalente) d'1m dans n'importe quelle direction.</t>
  </si>
  <si>
    <t>Les actions de combat de la voie des arts martiaux qui sont basées sur l'&lt;span class="stat"&gt;Adresse&lt;/span&gt; ne peuvent être parées ou esquivées.</t>
  </si>
  <si>
    <t>Frappe vicieuse</t>
  </si>
  <si>
    <t>Le personnage tente une attaque particulièrement vicieuse pour infliger un maximum de dégâts. L’attaque subira un malus de -5 pour toucher mais en cas de succès, les dégâts seront augmentés du quart de l’&lt;span class="stat"&gt;Adresse&lt;/span&gt; du personnage.</t>
  </si>
  <si>
    <t>Posture offensive</t>
  </si>
  <si>
    <t>En adoptant cette posture, le personnage se tourne résolument vers l'offensive. Pendant 3 tours il gagne un bonus de +1 en attaque au prix d'un malus de -1 en défense. Passer en position offensive ne prend pas de temps mais doit être déclaré en début d'action du personnage.</t>
  </si>
  <si>
    <t>Tir double</t>
  </si>
  <si>
    <t>Le personnage enclenche deux flèches sur son arc ou arbalète et les décoche vers une cible unique. La portée est alors réduite de 10, les dégâts de chaque flèche de 4 et l’&lt;span class="stat"&gt;Adresse&lt;/span&gt; de 4. Un seul jet de localisation est utilisé mais l'armure est appliquée pour chaque flèche.</t>
  </si>
  <si>
    <t>Tir précis</t>
  </si>
  <si>
    <t>Sur ce tir, le personnage ignore le malus pour toucher le plus impactant.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</si>
</sst>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applyAlignment="1">
      <alignment wrapText="1"/>
    </xf>
    <xf numFmtId="0" fontId="0" fillId="0" borderId="0" xfId="0" quotePrefix="1"/>
    <xf numFmtId="0" fontId="1" fillId="0" borderId="0" xfId="0" applyFont="1"/>
    <xf numFmtId="0" fontId="0" fillId="2" borderId="0" xfId="0" applyNumberFormat="1" applyFill="1" applyAlignment="1">
      <alignment wrapText="1"/>
    </xf>
    <xf numFmtId="0" fontId="0" fillId="3" borderId="0" xfId="0" applyFill="1"/>
    <xf numFmtId="0" fontId="0" fillId="4" borderId="0" xfId="0" applyFill="1"/>
    <xf numFmtId="0" fontId="0" fillId="4" borderId="0" xfId="0" applyNumberFormat="1" applyFill="1" applyAlignment="1">
      <alignment wrapText="1"/>
    </xf>
    <xf numFmtId="0" fontId="0" fillId="3" borderId="0" xfId="0" applyNumberFormat="1" applyFill="1"/>
    <xf numFmtId="0" fontId="0" fillId="2" borderId="0" xfId="0" applyFill="1" applyAlignment="1">
      <alignment wrapText="1"/>
    </xf>
    <xf numFmtId="0" fontId="0" fillId="0" borderId="0" xfId="0" applyAlignment="1">
      <alignment horizontal="center"/>
    </xf>
    <xf numFmtId="0" fontId="0" fillId="2" borderId="0" xfId="0" applyFill="1" applyAlignment="1">
      <alignment horizontal="center"/>
    </xf>
  </cellXfs>
  <cellStyles count="1">
    <cellStyle name="Normal" xfId="0" builtinId="0"/>
  </cellStyles>
  <dxfs count="21">
    <dxf>
      <fill>
        <patternFill patternType="solid">
          <fgColor indexed="64"/>
          <bgColor theme="4" tint="0.79998168889431442"/>
        </patternFill>
      </fill>
      <alignment horizontal="center" vertical="bottom" textRotation="0" wrapText="0" indent="0" justifyLastLine="0" shrinkToFit="0" readingOrder="0"/>
    </dxf>
    <dxf>
      <numFmt numFmtId="0" formatCode="General"/>
      <fill>
        <patternFill patternType="solid">
          <fgColor indexed="64"/>
          <bgColor rgb="FF00B050"/>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0" formatCode="General"/>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5" tint="0.39997558519241921"/>
        </patternFill>
      </fill>
    </dxf>
    <dxf>
      <numFmt numFmtId="0" formatCode="General"/>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1:AG81" totalsRowShown="0">
  <autoFilter ref="B1:AG81" xr:uid="{00000000-0009-0000-0100-000001000000}"/>
  <sortState xmlns:xlrd2="http://schemas.microsoft.com/office/spreadsheetml/2017/richdata2" ref="B2:AG81">
    <sortCondition ref="B2:B81"/>
    <sortCondition ref="C2:C81"/>
  </sortState>
  <tableColumns count="32">
    <tableColumn id="1" xr3:uid="{00000000-0010-0000-0000-000001000000}" name="Voie"/>
    <tableColumn id="2" xr3:uid="{00000000-0010-0000-0000-000002000000}" name="Niveau" dataDxfId="0"/>
    <tableColumn id="3" xr3:uid="{00000000-0010-0000-0000-000003000000}" name="Nom"/>
    <tableColumn id="15" xr3:uid="{00000000-0010-0000-0000-00000F000000}" name="Apprentissage" dataDxfId="20">
      <calculatedColumnFormula>IFERROR(VLOOKUP(Tableau1[[#This Row],[Niveau]],Tableau2[],2,FALSE),"")</calculatedColumnFormula>
    </tableColumn>
    <tableColumn id="29" xr3:uid="{36654DA3-1CA6-4687-BD67-5D51F93525F1}" name="Caractéristique"/>
    <tableColumn id="4" xr3:uid="{00000000-0010-0000-0000-000004000000}" name="Exécution"/>
    <tableColumn id="5" xr3:uid="{00000000-0010-0000-0000-000005000000}" name="Souffle"/>
    <tableColumn id="6" xr3:uid="{00000000-0010-0000-0000-000006000000}" name="Concentration"/>
    <tableColumn id="7" xr3:uid="{00000000-0010-0000-0000-000007000000}" name="Adrénaline"/>
    <tableColumn id="8" xr3:uid="{00000000-0010-0000-0000-000008000000}" name="Passif ?"/>
    <tableColumn id="9" xr3:uid="{00000000-0010-0000-0000-000009000000}" name="Action de combat ?"/>
    <tableColumn id="16" xr3:uid="{00000000-0010-0000-0000-000010000000}" name="Profil"/>
    <tableColumn id="10" xr3:uid="{00000000-0010-0000-0000-00000A000000}" name="Innée ?" dataDxfId="19">
      <calculatedColumnFormula>IF(Tableau1[[#This Row],[Niveau]]=0,TRUE,FALSE)</calculatedColumnFormula>
    </tableColumn>
    <tableColumn id="11" xr3:uid="{00000000-0010-0000-0000-00000B000000}" name="Effets"/>
    <tableColumn id="12" xr3:uid="{00000000-0010-0000-0000-00000C000000}" name="Améliorable ?" dataDxfId="18"/>
    <tableColumn id="19" xr3:uid="{C48F5EB5-8B0B-4873-9B03-D94DB3E131EB}" name="HTML_prefix" dataDxfId="17"/>
    <tableColumn id="13" xr3:uid="{00000000-0010-0000-0000-00000D000000}" name="HTML_nom" dataDxfId="16">
      <calculatedColumnFormula>CONCATENATE("&lt;h4 class=""nom""&gt;",Tableau1[[#This Row],[Nom]],"&lt;/h4&gt;")</calculatedColumnFormula>
    </tableColumn>
    <tableColumn id="20" xr3:uid="{0A3C7F8C-611A-4EBB-9D1A-FCB34FFA70A6}" name="HTML_specs_prefix" dataDxfId="15"/>
    <tableColumn id="14" xr3:uid="{84516C33-63C3-44C6-A15E-FCCAA86CD9D2}" name="HTML_passif" dataDxfId="14">
      <calculatedColumnFormula>IF(Tableau1[[#This Row],[Passif ?]],"&lt;span class=""passive""&gt;Action passive&lt;/span&gt;","")</calculatedColumnFormula>
    </tableColumn>
    <tableColumn id="17" xr3:uid="{A7C0B43E-A134-401B-BF02-AF99C25F13D1}" name="HTML_profil" dataDxfId="13">
      <calculatedColumnFormula>IF(ISBLANK(Tableau1[[#This Row],[Profil]]),"",CONCATENATE("&lt;span class=""profil""&gt;Profil ",Tableau1[[#This Row],[Profil]],"&lt;/span&gt;"))</calculatedColumnFormula>
    </tableColumn>
    <tableColumn id="18" xr3:uid="{6E90796F-9644-4C6E-A066-ECE48AFFE23B}" name="HTML_innée" dataDxfId="12">
      <calculatedColumnFormula>IF(Tableau1[[#This Row],[Innée ?]],"&lt;span class=""innee""&gt;Action innée&lt;/span&gt;","")</calculatedColumnFormula>
    </tableColumn>
    <tableColumn id="28" xr3:uid="{FC329F19-D5FB-4DEA-9306-A88FDC1141EB}" name="HTML_apprentissage" dataDxfId="11">
      <calculatedColumnFormula>IF(Tableau1[[#This Row],[Niveau]]&gt;0,CONCATENATE("&lt;span class=""apprentissage""&gt;Apprentissage : &lt;span&gt;",Tableau1[[#This Row],[Caractéristique]], " ",Tableau1[[#This Row],[Apprentissage]],"&lt;/span&gt;&lt;/span&gt;"),"")</calculatedColumnFormula>
    </tableColumn>
    <tableColumn id="22" xr3:uid="{B9498E70-1F27-4202-8C10-99B46CA5BFAB}" name="HTML_specs_col" dataDxfId="10"/>
    <tableColumn id="23" xr3:uid="{15E545C4-9742-435E-9C4B-CCEF119D7569}" name="HTML_Execution" dataDxfId="9">
      <calculatedColumnFormula>CONCATENATE("&lt;p&gt;Exécution : &lt;span&gt;", IF(Tableau1[[#This Row],[Exécution]]&gt;0,Tableau1[[#This Row],[Exécution]],"-"), "&lt;/span&gt;&lt;/p&gt;")</calculatedColumnFormula>
    </tableColumn>
    <tableColumn id="25" xr3:uid="{1C1CC2B6-B361-4D78-8CFB-5F86E56C110C}" name="HTML_Souffle" dataDxfId="8">
      <calculatedColumnFormula>CONCATENATE("&lt;p&gt;Souffle : &lt;span class=""jauge""&gt;", IF(Tableau1[[#This Row],[Souffle]]&gt;0,Tableau1[[#This Row],[Souffle]],"-"), "&lt;/span&gt;&lt;/p&gt;")</calculatedColumnFormula>
    </tableColumn>
    <tableColumn id="24" xr3:uid="{C56BF7FF-8F32-488F-B002-215AF969B8DB}" name="HTML_Concentration" dataDxfId="7">
      <calculatedColumnFormula>CONCATENATE("&lt;p&gt;Concentration : &lt;span class=""jauge""&gt;",IF(Tableau1[[#This Row],[Concentration]]&gt;0,Tableau1[[#This Row],[Concentration]],"-"), "&lt;/span&gt;&lt;/p&gt;")</calculatedColumnFormula>
    </tableColumn>
    <tableColumn id="26" xr3:uid="{3B958A68-57B0-4B86-A2EB-0F8358B4870C}" name="HTML_Adrénaline" dataDxfId="6">
      <calculatedColumnFormula>IF(Tableau1[[#This Row],[Adrénaline]]&gt;0,CONCATENATE("&lt;p&gt;Adrénaline : &lt;span class=""jauge""&gt;", Tableau1[[#This Row],[Adrénaline]], "&lt;/span&gt;&lt;/p&gt;"),"")</calculatedColumnFormula>
    </tableColumn>
    <tableColumn id="31" xr3:uid="{F6EE5C86-31F4-44C7-9F24-BB24263C5BE9}" name="HTML_specs_suffix" dataDxfId="5"/>
    <tableColumn id="30" xr3:uid="{7B431661-44E2-4C05-87B5-F288FFDF57B1}" name="HTML_effets" dataDxfId="4">
      <calculatedColumnFormula>CONCATENATE("&lt;div class=""effets""&gt;",Tableau1[[#This Row],[Effets]],"&lt;/div&gt;")</calculatedColumnFormula>
    </tableColumn>
    <tableColumn id="32" xr3:uid="{BED45635-DA01-46DD-9692-474EEEE13B4E}" name="HTML_suffix" dataDxfId="3"/>
    <tableColumn id="21" xr3:uid="{59E03705-D070-4EF0-BB59-55D3116FF31B}" name="HTML_ligne" dataDxfId="2">
      <calculatedColumnFormula>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calculatedColumnFormula>
    </tableColumn>
    <tableColumn id="27" xr3:uid="{A3A860E1-D6E8-469E-ADCD-A92A4C369E07}" name="HTML" dataDxfId="1">
      <calculatedColumnFormula>IF(ISBLANK(Tableau1[[#This Row],[Nom]]),"",IF(B2&lt;&gt;B1,CONCATENATE("&lt;/div&gt;&lt;div class=""voie ",Tableau1[[#This Row],[Caractéristique]],"""&gt;&lt;h3&gt;",Tableau1[[#This Row],[Voie]],"&lt;/h3&gt;",Tableau1[[#This Row],[HTML_ligne]]),Tableau1[[#This Row],[HTML_ligne]]))</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2" displayName="Tableau2" ref="B3:C8" totalsRowShown="0">
  <autoFilter ref="B3:C8" xr:uid="{00000000-0009-0000-0100-000002000000}"/>
  <tableColumns count="2">
    <tableColumn id="1" xr3:uid="{00000000-0010-0000-0100-000001000000}" name="Niveau"/>
    <tableColumn id="2" xr3:uid="{00000000-0010-0000-0100-000002000000}" name="Apprentissage"/>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92"/>
  <sheetViews>
    <sheetView tabSelected="1" workbookViewId="0">
      <pane ySplit="1" topLeftCell="A2" activePane="bottomLeft" state="frozen"/>
      <selection pane="bottomLeft" activeCell="D10" sqref="D10"/>
    </sheetView>
  </sheetViews>
  <sheetFormatPr baseColWidth="10" defaultColWidth="9.140625" defaultRowHeight="15" x14ac:dyDescent="0.25"/>
  <cols>
    <col min="1" max="1" width="3.28515625" customWidth="1"/>
    <col min="2" max="2" width="20.28515625" customWidth="1"/>
    <col min="3" max="3" width="6.42578125" style="11" customWidth="1"/>
    <col min="4" max="4" width="22.7109375" bestFit="1" customWidth="1"/>
    <col min="5" max="5" width="1.5703125" style="6" customWidth="1"/>
    <col min="6" max="6" width="12.28515625" customWidth="1"/>
    <col min="7" max="10" width="4.7109375" customWidth="1"/>
    <col min="11" max="11" width="8.28515625" customWidth="1"/>
    <col min="12" max="12" width="10.28515625" customWidth="1"/>
    <col min="13" max="13" width="10" customWidth="1"/>
    <col min="14" max="14" width="2" style="6" customWidth="1"/>
    <col min="15" max="15" width="86.42578125" customWidth="1"/>
    <col min="16" max="16" width="22.28515625" customWidth="1"/>
    <col min="17" max="19" width="10.7109375" style="1" customWidth="1"/>
    <col min="20" max="28" width="10.7109375" style="5" customWidth="1"/>
    <col min="29" max="29" width="10.7109375" style="1" customWidth="1"/>
    <col min="30" max="32" width="10.7109375" style="5" customWidth="1"/>
    <col min="33" max="33" width="255.7109375" style="7" bestFit="1" customWidth="1"/>
  </cols>
  <sheetData>
    <row r="1" spans="2:33" ht="30" x14ac:dyDescent="0.25">
      <c r="B1" t="s">
        <v>0</v>
      </c>
      <c r="C1" s="11" t="s">
        <v>7</v>
      </c>
      <c r="D1" t="s">
        <v>11</v>
      </c>
      <c r="E1" s="6" t="s">
        <v>14</v>
      </c>
      <c r="F1" t="s">
        <v>57</v>
      </c>
      <c r="G1" t="s">
        <v>15</v>
      </c>
      <c r="H1" t="s">
        <v>1</v>
      </c>
      <c r="I1" t="s">
        <v>2</v>
      </c>
      <c r="J1" t="s">
        <v>3</v>
      </c>
      <c r="K1" t="s">
        <v>4</v>
      </c>
      <c r="L1" t="s">
        <v>5</v>
      </c>
      <c r="M1" t="s">
        <v>33</v>
      </c>
      <c r="N1" s="6" t="s">
        <v>6</v>
      </c>
      <c r="O1" t="s">
        <v>8</v>
      </c>
      <c r="P1" t="s">
        <v>9</v>
      </c>
      <c r="Q1" s="1" t="s">
        <v>47</v>
      </c>
      <c r="R1" s="1" t="s">
        <v>46</v>
      </c>
      <c r="S1" s="1" t="s">
        <v>48</v>
      </c>
      <c r="T1" s="5" t="s">
        <v>44</v>
      </c>
      <c r="U1" s="5" t="s">
        <v>45</v>
      </c>
      <c r="V1" s="5" t="s">
        <v>49</v>
      </c>
      <c r="W1" s="5" t="s">
        <v>56</v>
      </c>
      <c r="X1" s="5" t="s">
        <v>52</v>
      </c>
      <c r="Y1" s="5" t="s">
        <v>53</v>
      </c>
      <c r="Z1" s="5" t="s">
        <v>54</v>
      </c>
      <c r="AA1" s="5" t="s">
        <v>55</v>
      </c>
      <c r="AB1" s="5" t="s">
        <v>62</v>
      </c>
      <c r="AC1" s="1" t="s">
        <v>50</v>
      </c>
      <c r="AD1" s="5" t="s">
        <v>61</v>
      </c>
      <c r="AE1" s="5" t="s">
        <v>65</v>
      </c>
      <c r="AF1" s="5" t="s">
        <v>70</v>
      </c>
      <c r="AG1" s="7" t="s">
        <v>63</v>
      </c>
    </row>
    <row r="2" spans="2:33" ht="15" customHeight="1" x14ac:dyDescent="0.25">
      <c r="B2" t="s">
        <v>158</v>
      </c>
      <c r="C2" s="11">
        <v>1</v>
      </c>
      <c r="D2" t="s">
        <v>159</v>
      </c>
      <c r="E2" s="6">
        <f>IFERROR(VLOOKUP(Tableau1[[#This Row],[Niveau]],Tableau2[],2,FALSE),"")</f>
        <v>10</v>
      </c>
      <c r="F2" t="s">
        <v>59</v>
      </c>
      <c r="K2" t="b">
        <v>1</v>
      </c>
      <c r="N2" s="6" t="b">
        <f>IF(Tableau1[[#This Row],[Niveau]]=0,TRUE,FALSE)</f>
        <v>0</v>
      </c>
      <c r="O2" t="s">
        <v>160</v>
      </c>
      <c r="Q2" s="1" t="s">
        <v>67</v>
      </c>
      <c r="R2" s="5" t="str">
        <f>CONCATENATE("&lt;h4 class=""nom""&gt;",Tableau1[[#This Row],[Nom]],"&lt;/h4&gt;")</f>
        <v>&lt;h4 class="nom"&gt;Pied sûr&lt;/h4&gt;</v>
      </c>
      <c r="S2" s="5" t="s">
        <v>68</v>
      </c>
      <c r="T2" s="5" t="str">
        <f>IF(Tableau1[[#This Row],[Passif ?]],"&lt;span class=""passive""&gt;Action passive&lt;/span&gt;","")</f>
        <v>&lt;span class="passive"&gt;Action passive&lt;/span&gt;</v>
      </c>
      <c r="U2" s="5" t="str">
        <f>IF(ISBLANK(Tableau1[[#This Row],[Profil]]),"",CONCATENATE("&lt;span class=""profil""&gt;Profil ",Tableau1[[#This Row],[Profil]],"&lt;/span&gt;"))</f>
        <v/>
      </c>
      <c r="V2" s="5" t="str">
        <f>IF(Tableau1[[#This Row],[Innée ?]],"&lt;span class=""innee""&gt;Action innée&lt;/span&gt;","")</f>
        <v/>
      </c>
      <c r="W2" s="5" t="str">
        <f>IF(Tableau1[[#This Row],[Niveau]]&gt;0,CONCATENATE("&lt;span class=""apprentissage""&gt;Apprentissage : &lt;span&gt;",Tableau1[[#This Row],[Caractéristique]], " ",Tableau1[[#This Row],[Apprentissage]],"&lt;/span&gt;&lt;/span&gt;"),"")</f>
        <v>&lt;span class="apprentissage"&gt;Apprentissage : &lt;span&gt;Adresse 10&lt;/span&gt;&lt;/span&gt;</v>
      </c>
      <c r="X2" s="5" t="s">
        <v>69</v>
      </c>
      <c r="Y2" s="5" t="str">
        <f>CONCATENATE("&lt;p&gt;Exécution : &lt;span&gt;", IF(Tableau1[[#This Row],[Exécution]]&gt;0,Tableau1[[#This Row],[Exécution]],"-"), "&lt;/span&gt;&lt;/p&gt;")</f>
        <v>&lt;p&gt;Exécution : &lt;span&gt;-&lt;/span&gt;&lt;/p&gt;</v>
      </c>
      <c r="Z2" s="5" t="str">
        <f>CONCATENATE("&lt;p&gt;Souffle : &lt;span class=""jauge""&gt;", IF(Tableau1[[#This Row],[Souffle]]&gt;0,Tableau1[[#This Row],[Souffle]],"-"), "&lt;/span&gt;&lt;/p&gt;")</f>
        <v>&lt;p&gt;Souffle : &lt;span class="jauge"&gt;-&lt;/span&gt;&lt;/p&gt;</v>
      </c>
      <c r="AA2" s="5" t="str">
        <f>CONCATENATE("&lt;p&gt;Concentration : &lt;span class=""jauge""&gt;",IF(Tableau1[[#This Row],[Concentration]]&gt;0,Tableau1[[#This Row],[Concentration]],"-"), "&lt;/span&gt;&lt;/p&gt;")</f>
        <v>&lt;p&gt;Concentration : &lt;span class="jauge"&gt;-&lt;/span&gt;&lt;/p&gt;</v>
      </c>
      <c r="AB2" s="5" t="str">
        <f>IF(Tableau1[[#This Row],[Adrénaline]]&gt;0,CONCATENATE("&lt;p&gt;Adrénaline : &lt;span class=""jauge""&gt;", Tableau1[[#This Row],[Adrénaline]], "&lt;/span&gt;&lt;/p&gt;"),"")</f>
        <v/>
      </c>
      <c r="AC2" s="5" t="s">
        <v>51</v>
      </c>
      <c r="AD2" s="5" t="str">
        <f>CONCATENATE("&lt;div class=""effets""&gt;",Tableau1[[#This Row],[Effets]],"&lt;/div&gt;")</f>
        <v>&lt;div class="effets"&gt;Lorsqu'il rate un test d'&lt;span class="stat"&gt;Adresse&lt;/span&gt; à cause d'un terrain difficile, il peut relancer le test.&lt;/div&gt;</v>
      </c>
      <c r="AE2" s="5" t="s">
        <v>66</v>
      </c>
      <c r="AF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class="nom"&gt;Pied sûr&lt;/h4&gt;&lt;table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class="effets"&gt;Lorsqu'il rate un test d'&lt;span class="stat"&gt;Adresse&lt;/span&gt; à cause d'un terrain difficile, il peut relancer le test.&lt;/div&gt;&lt;/div&gt;</v>
      </c>
      <c r="AG2" s="8" t="str">
        <f>IF(ISBLANK(Tableau1[[#This Row],[Nom]]),"",IF(B2&lt;&gt;B1,CONCATENATE("&lt;/div&gt;&lt;div class=""voie ",Tableau1[[#This Row],[Caractéristique]],"""&gt;&lt;h3&gt;",Tableau1[[#This Row],[Voie]],"&lt;/h3&gt;",Tableau1[[#This Row],[HTML_ligne]]),Tableau1[[#This Row],[HTML_ligne]]))</f>
        <v>&lt;/div&gt;&lt;div class="voie Adresse"&gt;&lt;h3&gt;Accrobate&lt;/h3&gt;&lt;div class="comp"&gt;&lt;h4 class="nom"&gt;Pied sûr&lt;/h4&gt;&lt;table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class="effets"&gt;Lorsqu'il rate un test d'&lt;span class="stat"&gt;Adresse&lt;/span&gt; à cause d'un terrain difficile, il peut relancer le test.&lt;/div&gt;&lt;/div&gt;</v>
      </c>
    </row>
    <row r="3" spans="2:33" ht="15" customHeight="1" x14ac:dyDescent="0.25">
      <c r="B3" t="s">
        <v>158</v>
      </c>
      <c r="D3" t="s">
        <v>161</v>
      </c>
      <c r="E3" s="6" t="str">
        <f>IFERROR(VLOOKUP(Tableau1[[#This Row],[Niveau]],Tableau2[],2,FALSE),"")</f>
        <v/>
      </c>
      <c r="F3" t="s">
        <v>59</v>
      </c>
      <c r="K3" t="b">
        <v>1</v>
      </c>
      <c r="N3" s="6" t="b">
        <f>IF(Tableau1[[#This Row],[Niveau]]=0,TRUE,FALSE)</f>
        <v>1</v>
      </c>
      <c r="O3" t="s">
        <v>162</v>
      </c>
      <c r="Q3" s="1" t="s">
        <v>67</v>
      </c>
      <c r="R3" s="5" t="str">
        <f>CONCATENATE("&lt;h4 class=""nom""&gt;",Tableau1[[#This Row],[Nom]],"&lt;/h4&gt;")</f>
        <v>&lt;h4 class="nom"&gt;Agilité hors norme&lt;/h4&gt;</v>
      </c>
      <c r="S3" s="5" t="s">
        <v>68</v>
      </c>
      <c r="T3" s="5" t="str">
        <f>IF(Tableau1[[#This Row],[Passif ?]],"&lt;span class=""passive""&gt;Action passive&lt;/span&gt;","")</f>
        <v>&lt;span class="passive"&gt;Action passive&lt;/span&gt;</v>
      </c>
      <c r="U3" s="5" t="str">
        <f>IF(ISBLANK(Tableau1[[#This Row],[Profil]]),"",CONCATENATE("&lt;span class=""profil""&gt;Profil ",Tableau1[[#This Row],[Profil]],"&lt;/span&gt;"))</f>
        <v/>
      </c>
      <c r="V3" s="5" t="str">
        <f>IF(Tableau1[[#This Row],[Innée ?]],"&lt;span class=""innee""&gt;Action innée&lt;/span&gt;","")</f>
        <v>&lt;span class="innee"&gt;Action innée&lt;/span&gt;</v>
      </c>
      <c r="W3" s="5" t="str">
        <f>IF(Tableau1[[#This Row],[Niveau]]&gt;0,CONCATENATE("&lt;span class=""apprentissage""&gt;Apprentissage : &lt;span&gt;",Tableau1[[#This Row],[Caractéristique]], " ",Tableau1[[#This Row],[Apprentissage]],"&lt;/span&gt;&lt;/span&gt;"),"")</f>
        <v/>
      </c>
      <c r="X3" s="5" t="s">
        <v>69</v>
      </c>
      <c r="Y3" s="5" t="str">
        <f>CONCATENATE("&lt;p&gt;Exécution : &lt;span&gt;", IF(Tableau1[[#This Row],[Exécution]]&gt;0,Tableau1[[#This Row],[Exécution]],"-"), "&lt;/span&gt;&lt;/p&gt;")</f>
        <v>&lt;p&gt;Exécution : &lt;span&gt;-&lt;/span&gt;&lt;/p&gt;</v>
      </c>
      <c r="Z3" s="5" t="str">
        <f>CONCATENATE("&lt;p&gt;Souffle : &lt;span class=""jauge""&gt;", IF(Tableau1[[#This Row],[Souffle]]&gt;0,Tableau1[[#This Row],[Souffle]],"-"), "&lt;/span&gt;&lt;/p&gt;")</f>
        <v>&lt;p&gt;Souffle : &lt;span class="jauge"&gt;-&lt;/span&gt;&lt;/p&gt;</v>
      </c>
      <c r="AA3" s="5" t="str">
        <f>CONCATENATE("&lt;p&gt;Concentration : &lt;span class=""jauge""&gt;",IF(Tableau1[[#This Row],[Concentration]]&gt;0,Tableau1[[#This Row],[Concentration]],"-"), "&lt;/span&gt;&lt;/p&gt;")</f>
        <v>&lt;p&gt;Concentration : &lt;span class="jauge"&gt;-&lt;/span&gt;&lt;/p&gt;</v>
      </c>
      <c r="AB3" s="5" t="str">
        <f>IF(Tableau1[[#This Row],[Adrénaline]]&gt;0,CONCATENATE("&lt;p&gt;Adrénaline : &lt;span class=""jauge""&gt;", Tableau1[[#This Row],[Adrénaline]], "&lt;/span&gt;&lt;/p&gt;"),"")</f>
        <v/>
      </c>
      <c r="AC3" s="5" t="s">
        <v>51</v>
      </c>
      <c r="AD3" s="5" t="str">
        <f>CONCATENATE("&lt;div class=""effets""&gt;",Tableau1[[#This Row],[Effets]],"&lt;/div&gt;")</f>
        <v>&lt;div class="effets"&gt;Sauter, grimper et faire des accrobaties sont choses aisées pour le personnage qui gagne un bonus de +5 à ses jets.&lt;/div&gt;</v>
      </c>
      <c r="AE3" s="5" t="s">
        <v>66</v>
      </c>
      <c r="AF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class="nom"&gt;Agilité hors norme&lt;/h4&gt;&lt;table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class="effets"&gt;Sauter, grimper et faire des accrobaties sont choses aisées pour le personnage qui gagne un bonus de +5 à ses jets.&lt;/div&gt;&lt;/div&gt;</v>
      </c>
      <c r="AG3" s="8" t="str">
        <f>IF(ISBLANK(Tableau1[[#This Row],[Nom]]),"",IF(B3&lt;&gt;B2,CONCATENATE("&lt;/div&gt;&lt;div class=""voie ",Tableau1[[#This Row],[Caractéristique]],"""&gt;&lt;h3&gt;",Tableau1[[#This Row],[Voie]],"&lt;/h3&gt;",Tableau1[[#This Row],[HTML_ligne]]),Tableau1[[#This Row],[HTML_ligne]]))</f>
        <v>&lt;div class="comp"&gt;&lt;h4 class="nom"&gt;Agilité hors norme&lt;/h4&gt;&lt;table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class="effets"&gt;Sauter, grimper et faire des accrobaties sont choses aisées pour le personnage qui gagne un bonus de +5 à ses jets.&lt;/div&gt;&lt;/div&gt;</v>
      </c>
    </row>
    <row r="4" spans="2:33" ht="15" customHeight="1" x14ac:dyDescent="0.25">
      <c r="B4" t="s">
        <v>14</v>
      </c>
      <c r="C4" s="11">
        <v>1</v>
      </c>
      <c r="D4" t="s">
        <v>149</v>
      </c>
      <c r="F4" t="s">
        <v>133</v>
      </c>
      <c r="K4" t="b">
        <v>1</v>
      </c>
      <c r="O4" t="s">
        <v>150</v>
      </c>
    </row>
    <row r="5" spans="2:33" ht="15" customHeight="1" x14ac:dyDescent="0.25">
      <c r="B5" t="s">
        <v>170</v>
      </c>
      <c r="C5" s="11">
        <v>1</v>
      </c>
      <c r="D5" t="s">
        <v>171</v>
      </c>
      <c r="E5" s="9">
        <f>IFERROR(VLOOKUP(Tableau1[[#This Row],[Niveau]],Tableau2[],2,FALSE),"")</f>
        <v>10</v>
      </c>
      <c r="F5" t="s">
        <v>58</v>
      </c>
      <c r="G5">
        <v>5</v>
      </c>
      <c r="L5" t="b">
        <v>1</v>
      </c>
      <c r="N5" s="9" t="b">
        <f>IF(Tableau1[[#This Row],[Niveau]]=0,TRUE,FALSE)</f>
        <v>0</v>
      </c>
      <c r="O5" t="s">
        <v>172</v>
      </c>
      <c r="P5" s="1"/>
      <c r="R5" s="5" t="str">
        <f>CONCATENATE("&lt;h4 class=""nom""&gt;",Tableau1[[#This Row],[Nom]],"&lt;/h4&gt;")</f>
        <v>&lt;h4 class="nom"&gt;Combat à mains nues&lt;/h4&gt;</v>
      </c>
      <c r="S5" s="5"/>
      <c r="T5" s="5" t="str">
        <f>IF(Tableau1[[#This Row],[Passif ?]],"&lt;span class=""passive""&gt;Action passive&lt;/span&gt;","")</f>
        <v/>
      </c>
      <c r="U5" s="5" t="str">
        <f>IF(ISBLANK(Tableau1[[#This Row],[Profil]]),"",CONCATENATE("&lt;span class=""profil""&gt;Profil ",Tableau1[[#This Row],[Profil]],"&lt;/span&gt;"))</f>
        <v/>
      </c>
      <c r="V5" s="5" t="str">
        <f>IF(Tableau1[[#This Row],[Innée ?]],"&lt;span class=""innee""&gt;Action innée&lt;/span&gt;","")</f>
        <v/>
      </c>
      <c r="W5" s="5" t="str">
        <f>IF(Tableau1[[#This Row],[Niveau]]&gt;0,CONCATENATE("&lt;span class=""apprentissage""&gt;Apprentissage : &lt;span&gt;",Tableau1[[#This Row],[Caractéristique]], " ",Tableau1[[#This Row],[Apprentissage]],"&lt;/span&gt;&lt;/span&gt;"),"")</f>
        <v>&lt;span class="apprentissage"&gt;Apprentissage : &lt;span&gt;Vivacité 10&lt;/span&gt;&lt;/span&gt;</v>
      </c>
      <c r="Y5" s="5" t="str">
        <f>CONCATENATE("&lt;p&gt;Exécution : &lt;span&gt;", IF(Tableau1[[#This Row],[Exécution]]&gt;0,Tableau1[[#This Row],[Exécution]],"-"), "&lt;/span&gt;&lt;/p&gt;")</f>
        <v>&lt;p&gt;Exécution : &lt;span&gt;5&lt;/span&gt;&lt;/p&gt;</v>
      </c>
      <c r="Z5" s="5" t="str">
        <f>CONCATENATE("&lt;p&gt;Souffle : &lt;span class=""jauge""&gt;", IF(Tableau1[[#This Row],[Souffle]]&gt;0,Tableau1[[#This Row],[Souffle]],"-"), "&lt;/span&gt;&lt;/p&gt;")</f>
        <v>&lt;p&gt;Souffle : &lt;span class="jauge"&gt;-&lt;/span&gt;&lt;/p&gt;</v>
      </c>
      <c r="AA5" s="5" t="str">
        <f>CONCATENATE("&lt;p&gt;Concentration : &lt;span class=""jauge""&gt;",IF(Tableau1[[#This Row],[Concentration]]&gt;0,Tableau1[[#This Row],[Concentration]],"-"), "&lt;/span&gt;&lt;/p&gt;")</f>
        <v>&lt;p&gt;Concentration : &lt;span class="jauge"&gt;-&lt;/span&gt;&lt;/p&gt;</v>
      </c>
      <c r="AB5" s="5" t="str">
        <f>IF(Tableau1[[#This Row],[Adrénaline]]&gt;0,CONCATENATE("&lt;p&gt;Adrénaline : &lt;span class=""jauge""&gt;", Tableau1[[#This Row],[Adrénaline]], "&lt;/span&gt;&lt;/p&gt;"),"")</f>
        <v/>
      </c>
      <c r="AC5" s="5"/>
      <c r="AD5" s="5" t="str">
        <f>CONCATENATE("&lt;div class=""effets""&gt;",Tableau1[[#This Row],[Effets]],"&lt;/div&gt;")</f>
        <v>&lt;div class="effets"&gt;Quand il se bat avec ses points le personnage inflige 1D8 dégâts et choisit entre la &lt;span class="stat"&gt;Vivacité&lt;/span&gt;, l'&lt;span class="stat"&gt;Adresse&lt;/span&gt; et la &lt;span class="stat"&gt;Vigueur&lt;/span&gt; comme caractéristique d'attaque.&lt;/div&gt;</v>
      </c>
      <c r="AF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class="nom"&gt;Combat à mains nues&lt;/h4&gt;&lt;span class="apprentissage"&gt;Apprentissage : &lt;span&gt;Vivacité 10&lt;/span&gt;&lt;/span&gt;&lt;p&gt;Exécution : &lt;span&gt;5&lt;/span&gt;&lt;/p&gt;&lt;p&gt;Souffle : &lt;span class="jauge"&gt;-&lt;/span&gt;&lt;/p&gt;&lt;p&gt;Concentration : &lt;span class="jauge"&gt;-&lt;/span&gt;&lt;/p&gt;&lt;div class="effets"&gt;Quand il se bat avec ses points le personnage inflige 1D8 dégâts et choisit entre la &lt;span class="stat"&gt;Vivacité&lt;/span&gt;, l'&lt;span class="stat"&gt;Adresse&lt;/span&gt; et la &lt;span class="stat"&gt;Vigueur&lt;/span&gt; comme caractéristique d'attaque.&lt;/div&gt;</v>
      </c>
      <c r="AG5" s="8" t="str">
        <f>IF(ISBLANK(Tableau1[[#This Row],[Nom]]),"",IF(B5&lt;&gt;B4,CONCATENATE("&lt;/div&gt;&lt;div class=""voie ",Tableau1[[#This Row],[Caractéristique]],"""&gt;&lt;h3&gt;",Tableau1[[#This Row],[Voie]],"&lt;/h3&gt;",Tableau1[[#This Row],[HTML_ligne]]),Tableau1[[#This Row],[HTML_ligne]]))</f>
        <v>&lt;/div&gt;&lt;div class="voie Vivacité"&gt;&lt;h3&gt;Arts martiaux&lt;/h3&gt;&lt;h4 class="nom"&gt;Combat à mains nues&lt;/h4&gt;&lt;span class="apprentissage"&gt;Apprentissage : &lt;span&gt;Vivacité 10&lt;/span&gt;&lt;/span&gt;&lt;p&gt;Exécution : &lt;span&gt;5&lt;/span&gt;&lt;/p&gt;&lt;p&gt;Souffle : &lt;span class="jauge"&gt;-&lt;/span&gt;&lt;/p&gt;&lt;p&gt;Concentration : &lt;span class="jauge"&gt;-&lt;/span&gt;&lt;/p&gt;&lt;div class="effets"&gt;Quand il se bat avec ses points le personnage inflige 1D8 dégâts et choisit entre la &lt;span class="stat"&gt;Vivacité&lt;/span&gt;, l'&lt;span class="stat"&gt;Adresse&lt;/span&gt; et la &lt;span class="stat"&gt;Vigueur&lt;/span&gt; comme caractéristique d'attaque.&lt;/div&gt;</v>
      </c>
    </row>
    <row r="6" spans="2:33" ht="15" customHeight="1" x14ac:dyDescent="0.25">
      <c r="B6" t="s">
        <v>170</v>
      </c>
      <c r="C6" s="11">
        <v>2</v>
      </c>
      <c r="D6" t="s">
        <v>173</v>
      </c>
      <c r="E6" s="6">
        <f>IFERROR(VLOOKUP(Tableau1[[#This Row],[Niveau]],Tableau2[],2,FALSE),"")</f>
        <v>15</v>
      </c>
      <c r="F6" t="s">
        <v>60</v>
      </c>
      <c r="K6" t="b">
        <v>1</v>
      </c>
      <c r="N6" s="6" t="b">
        <f>IF(Tableau1[[#This Row],[Niveau]]=0,TRUE,FALSE)</f>
        <v>0</v>
      </c>
      <c r="O6" t="s">
        <v>176</v>
      </c>
      <c r="Q6" s="1" t="s">
        <v>67</v>
      </c>
      <c r="R6" s="5" t="str">
        <f>CONCATENATE("&lt;h4 class=""nom""&gt;",Tableau1[[#This Row],[Nom]],"&lt;/h4&gt;")</f>
        <v>&lt;h4 class="nom"&gt;Mains puissantes&lt;/h4&gt;</v>
      </c>
      <c r="S6" s="5" t="s">
        <v>68</v>
      </c>
      <c r="T6" s="5" t="str">
        <f>IF(Tableau1[[#This Row],[Passif ?]],"&lt;span class=""passive""&gt;Action passive&lt;/span&gt;","")</f>
        <v>&lt;span class="passive"&gt;Action passive&lt;/span&gt;</v>
      </c>
      <c r="U6" s="5" t="str">
        <f>IF(ISBLANK(Tableau1[[#This Row],[Profil]]),"",CONCATENATE("&lt;span class=""profil""&gt;Profil ",Tableau1[[#This Row],[Profil]],"&lt;/span&gt;"))</f>
        <v/>
      </c>
      <c r="V6" s="5" t="str">
        <f>IF(Tableau1[[#This Row],[Innée ?]],"&lt;span class=""innee""&gt;Action innée&lt;/span&gt;","")</f>
        <v/>
      </c>
      <c r="W6" s="5" t="str">
        <f>IF(Tableau1[[#This Row],[Niveau]]&gt;0,CONCATENATE("&lt;span class=""apprentissage""&gt;Apprentissage : &lt;span&gt;",Tableau1[[#This Row],[Caractéristique]], " ",Tableau1[[#This Row],[Apprentissage]],"&lt;/span&gt;&lt;/span&gt;"),"")</f>
        <v>&lt;span class="apprentissage"&gt;Apprentissage : &lt;span&gt;Vigueur 15&lt;/span&gt;&lt;/span&gt;</v>
      </c>
      <c r="X6" s="5" t="s">
        <v>69</v>
      </c>
      <c r="Y6" s="5" t="str">
        <f>CONCATENATE("&lt;p&gt;Exécution : &lt;span&gt;", IF(Tableau1[[#This Row],[Exécution]]&gt;0,Tableau1[[#This Row],[Exécution]],"-"), "&lt;/span&gt;&lt;/p&gt;")</f>
        <v>&lt;p&gt;Exécution : &lt;span&gt;-&lt;/span&gt;&lt;/p&gt;</v>
      </c>
      <c r="Z6" s="5" t="str">
        <f>CONCATENATE("&lt;p&gt;Souffle : &lt;span class=""jauge""&gt;", IF(Tableau1[[#This Row],[Souffle]]&gt;0,Tableau1[[#This Row],[Souffle]],"-"), "&lt;/span&gt;&lt;/p&gt;")</f>
        <v>&lt;p&gt;Souffle : &lt;span class="jauge"&gt;-&lt;/span&gt;&lt;/p&gt;</v>
      </c>
      <c r="AA6" s="5" t="str">
        <f>CONCATENATE("&lt;p&gt;Concentration : &lt;span class=""jauge""&gt;",IF(Tableau1[[#This Row],[Concentration]]&gt;0,Tableau1[[#This Row],[Concentration]],"-"), "&lt;/span&gt;&lt;/p&gt;")</f>
        <v>&lt;p&gt;Concentration : &lt;span class="jauge"&gt;-&lt;/span&gt;&lt;/p&gt;</v>
      </c>
      <c r="AB6" s="5" t="str">
        <f>IF(Tableau1[[#This Row],[Adrénaline]]&gt;0,CONCATENATE("&lt;p&gt;Adrénaline : &lt;span class=""jauge""&gt;", Tableau1[[#This Row],[Adrénaline]], "&lt;/span&gt;&lt;/p&gt;"),"")</f>
        <v/>
      </c>
      <c r="AC6" s="5" t="s">
        <v>51</v>
      </c>
      <c r="AD6" s="5" t="str">
        <f>CONCATENATE("&lt;div class=""effets""&gt;",Tableau1[[#This Row],[Effets]],"&lt;/div&gt;")</f>
        <v>&lt;div class="effets"&gt;Les actions de combat de la voie des arts martiaux qui sont basées sur la &lt;span class="stat"&gt;Vigueur&lt;/span&gt; ont leurs dégâts augmentés du quart de la &lt;span class="stat"&gt;Vigueur&lt;/span&gt;.&lt;/div&gt;</v>
      </c>
      <c r="AE6" s="5" t="s">
        <v>66</v>
      </c>
      <c r="AF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class="nom"&gt;Mains puissantes&lt;/h4&gt;&lt;table class="spec"&gt;&lt;tr&gt;&lt;td class="left"&gt;&lt;span class="passive"&gt;Action passive&lt;/span&gt;&lt;span class="apprentissage"&gt;Apprentissage : &lt;span&gt;Vigueur 15&lt;/span&gt;&lt;/span&gt;&lt;/td&gt;&lt;td class="right"&gt;&lt;p&gt;Exécution : &lt;span&gt;-&lt;/span&gt;&lt;/p&gt;&lt;p&gt;Souffle : &lt;span class="jauge"&gt;-&lt;/span&gt;&lt;/p&gt;&lt;p&gt;Concentration : &lt;span class="jauge"&gt;-&lt;/span&gt;&lt;/p&gt;&lt;/td&gt;&lt;/tr&gt;&lt;/table class=""spec""&gt;&lt;div class="effets"&gt;Les actions de combat de la voie des arts martiaux qui sont basées sur la &lt;span class="stat"&gt;Vigueur&lt;/span&gt; ont leurs dégâts augmentés du quart de la &lt;span class="stat"&gt;Vigueur&lt;/span&gt;.&lt;/div&gt;&lt;/div&gt;</v>
      </c>
      <c r="AG6" s="8" t="e">
        <f>IF(ISBLANK(Tableau1[[#This Row],[Nom]]),"",IF(B6&lt;&gt;#REF!,CONCATENATE("&lt;/div&gt;&lt;div class=""voie ",Tableau1[[#This Row],[Caractéristique]],"""&gt;&lt;h3&gt;",Tableau1[[#This Row],[Voie]],"&lt;/h3&gt;",Tableau1[[#This Row],[HTML_ligne]]),Tableau1[[#This Row],[HTML_ligne]]))</f>
        <v>#REF!</v>
      </c>
    </row>
    <row r="7" spans="2:33" ht="15" customHeight="1" x14ac:dyDescent="0.25">
      <c r="B7" t="s">
        <v>170</v>
      </c>
      <c r="C7" s="11">
        <v>2</v>
      </c>
      <c r="D7" t="s">
        <v>174</v>
      </c>
      <c r="E7" s="6">
        <f>IFERROR(VLOOKUP(Tableau1[[#This Row],[Niveau]],Tableau2[],2,FALSE),"")</f>
        <v>15</v>
      </c>
      <c r="F7" t="s">
        <v>59</v>
      </c>
      <c r="K7" t="b">
        <v>1</v>
      </c>
      <c r="N7" s="6" t="b">
        <f>IF(Tableau1[[#This Row],[Niveau]]=0,TRUE,FALSE)</f>
        <v>0</v>
      </c>
      <c r="O7" t="s">
        <v>177</v>
      </c>
      <c r="Q7" s="1" t="s">
        <v>67</v>
      </c>
      <c r="R7" s="5" t="str">
        <f>CONCATENATE("&lt;h4 class=""nom""&gt;",Tableau1[[#This Row],[Nom]],"&lt;/h4&gt;")</f>
        <v>&lt;h4 class="nom"&gt;Coups déstabilisants&lt;/h4&gt;</v>
      </c>
      <c r="S7" s="5" t="s">
        <v>68</v>
      </c>
      <c r="T7" s="5" t="str">
        <f>IF(Tableau1[[#This Row],[Passif ?]],"&lt;span class=""passive""&gt;Action passive&lt;/span&gt;","")</f>
        <v>&lt;span class="passive"&gt;Action passive&lt;/span&gt;</v>
      </c>
      <c r="U7" s="5" t="str">
        <f>IF(ISBLANK(Tableau1[[#This Row],[Profil]]),"",CONCATENATE("&lt;span class=""profil""&gt;Profil ",Tableau1[[#This Row],[Profil]],"&lt;/span&gt;"))</f>
        <v/>
      </c>
      <c r="V7" s="5" t="str">
        <f>IF(Tableau1[[#This Row],[Innée ?]],"&lt;span class=""innee""&gt;Action innée&lt;/span&gt;","")</f>
        <v/>
      </c>
      <c r="W7" s="5" t="str">
        <f>IF(Tableau1[[#This Row],[Niveau]]&gt;0,CONCATENATE("&lt;span class=""apprentissage""&gt;Apprentissage : &lt;span&gt;",Tableau1[[#This Row],[Caractéristique]], " ",Tableau1[[#This Row],[Apprentissage]],"&lt;/span&gt;&lt;/span&gt;"),"")</f>
        <v>&lt;span class="apprentissage"&gt;Apprentissage : &lt;span&gt;Adresse 15&lt;/span&gt;&lt;/span&gt;</v>
      </c>
      <c r="X7" s="5" t="s">
        <v>69</v>
      </c>
      <c r="Y7" s="5" t="str">
        <f>CONCATENATE("&lt;p&gt;Exécution : &lt;span&gt;", IF(Tableau1[[#This Row],[Exécution]]&gt;0,Tableau1[[#This Row],[Exécution]],"-"), "&lt;/span&gt;&lt;/p&gt;")</f>
        <v>&lt;p&gt;Exécution : &lt;span&gt;-&lt;/span&gt;&lt;/p&gt;</v>
      </c>
      <c r="Z7" s="5" t="str">
        <f>CONCATENATE("&lt;p&gt;Souffle : &lt;span class=""jauge""&gt;", IF(Tableau1[[#This Row],[Souffle]]&gt;0,Tableau1[[#This Row],[Souffle]],"-"), "&lt;/span&gt;&lt;/p&gt;")</f>
        <v>&lt;p&gt;Souffle : &lt;span class="jauge"&gt;-&lt;/span&gt;&lt;/p&gt;</v>
      </c>
      <c r="AA7" s="5" t="str">
        <f>CONCATENATE("&lt;p&gt;Concentration : &lt;span class=""jauge""&gt;",IF(Tableau1[[#This Row],[Concentration]]&gt;0,Tableau1[[#This Row],[Concentration]],"-"), "&lt;/span&gt;&lt;/p&gt;")</f>
        <v>&lt;p&gt;Concentration : &lt;span class="jauge"&gt;-&lt;/span&gt;&lt;/p&gt;</v>
      </c>
      <c r="AB7" s="5" t="str">
        <f>IF(Tableau1[[#This Row],[Adrénaline]]&gt;0,CONCATENATE("&lt;p&gt;Adrénaline : &lt;span class=""jauge""&gt;", Tableau1[[#This Row],[Adrénaline]], "&lt;/span&gt;&lt;/p&gt;"),"")</f>
        <v/>
      </c>
      <c r="AC7" s="5" t="s">
        <v>51</v>
      </c>
      <c r="AD7" s="5" t="str">
        <f>CONCATENATE("&lt;div class=""effets""&gt;",Tableau1[[#This Row],[Effets]],"&lt;/div&gt;")</f>
        <v>&lt;div class="effets"&gt;Avec les actions de combat de la voie des arts martiaux basées sur l'&lt;span class="stat"&gt;Adresse&lt;/span&gt;, le personnage peut déplacer son adversaire (de taille équivalente) d'1m dans n'importe quelle direction.&lt;/div&gt;</v>
      </c>
      <c r="AE7" s="5" t="s">
        <v>66</v>
      </c>
      <c r="AF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class="nom"&gt;Coups déstabilisants&lt;/h4&gt;&lt;table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class="effets"&gt;Avec les actions de combat de la voie des arts martiaux basées sur l'&lt;span class="stat"&gt;Adresse&lt;/span&gt;, le personnage peut déplacer son adversaire (de taille équivalente) d'1m dans n'importe quelle direction.&lt;/div&gt;&lt;/div&gt;</v>
      </c>
      <c r="AG7" s="8" t="str">
        <f>IF(ISBLANK(Tableau1[[#This Row],[Nom]]),"",IF(B7&lt;&gt;B6,CONCATENATE("&lt;/div&gt;&lt;div class=""voie ",Tableau1[[#This Row],[Caractéristique]],"""&gt;&lt;h3&gt;",Tableau1[[#This Row],[Voie]],"&lt;/h3&gt;",Tableau1[[#This Row],[HTML_ligne]]),Tableau1[[#This Row],[HTML_ligne]]))</f>
        <v>&lt;div class="comp"&gt;&lt;h4 class="nom"&gt;Coups déstabilisants&lt;/h4&gt;&lt;table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class="effets"&gt;Avec les actions de combat de la voie des arts martiaux basées sur l'&lt;span class="stat"&gt;Adresse&lt;/span&gt;, le personnage peut déplacer son adversaire (de taille équivalente) d'1m dans n'importe quelle direction.&lt;/div&gt;&lt;/div&gt;</v>
      </c>
    </row>
    <row r="8" spans="2:33" ht="15" customHeight="1" x14ac:dyDescent="0.25">
      <c r="B8" t="s">
        <v>170</v>
      </c>
      <c r="C8" s="11">
        <v>2</v>
      </c>
      <c r="D8" t="s">
        <v>175</v>
      </c>
      <c r="E8" s="9">
        <f>IFERROR(VLOOKUP(Tableau1[[#This Row],[Niveau]],Tableau2[],2,FALSE),"")</f>
        <v>15</v>
      </c>
      <c r="F8" t="s">
        <v>58</v>
      </c>
      <c r="K8" t="b">
        <v>1</v>
      </c>
      <c r="N8" s="9" t="b">
        <f>IF(Tableau1[[#This Row],[Niveau]]=0,TRUE,FALSE)</f>
        <v>0</v>
      </c>
      <c r="O8" t="s">
        <v>178</v>
      </c>
      <c r="P8" s="1"/>
      <c r="R8" s="5" t="str">
        <f>CONCATENATE("&lt;h4 class=""nom""&gt;",Tableau1[[#This Row],[Nom]],"&lt;/h4&gt;")</f>
        <v>&lt;h4 class="nom"&gt;Déluge de coup&lt;/h4&gt;</v>
      </c>
      <c r="S8" s="5"/>
      <c r="T8" s="5" t="str">
        <f>IF(Tableau1[[#This Row],[Passif ?]],"&lt;span class=""passive""&gt;Action passive&lt;/span&gt;","")</f>
        <v>&lt;span class="passive"&gt;Action passive&lt;/span&gt;</v>
      </c>
      <c r="U8" s="5" t="str">
        <f>IF(ISBLANK(Tableau1[[#This Row],[Profil]]),"",CONCATENATE("&lt;span class=""profil""&gt;Profil ",Tableau1[[#This Row],[Profil]],"&lt;/span&gt;"))</f>
        <v/>
      </c>
      <c r="V8" s="5" t="str">
        <f>IF(Tableau1[[#This Row],[Innée ?]],"&lt;span class=""innee""&gt;Action innée&lt;/span&gt;","")</f>
        <v/>
      </c>
      <c r="W8" s="5" t="str">
        <f>IF(Tableau1[[#This Row],[Niveau]]&gt;0,CONCATENATE("&lt;span class=""apprentissage""&gt;Apprentissage : &lt;span&gt;",Tableau1[[#This Row],[Caractéristique]], " ",Tableau1[[#This Row],[Apprentissage]],"&lt;/span&gt;&lt;/span&gt;"),"")</f>
        <v>&lt;span class="apprentissage"&gt;Apprentissage : &lt;span&gt;Vivacité 15&lt;/span&gt;&lt;/span&gt;</v>
      </c>
      <c r="Y8" s="5" t="str">
        <f>CONCATENATE("&lt;p&gt;Exécution : &lt;span&gt;", IF(Tableau1[[#This Row],[Exécution]]&gt;0,Tableau1[[#This Row],[Exécution]],"-"), "&lt;/span&gt;&lt;/p&gt;")</f>
        <v>&lt;p&gt;Exécution : &lt;span&gt;-&lt;/span&gt;&lt;/p&gt;</v>
      </c>
      <c r="Z8" s="5" t="str">
        <f>CONCATENATE("&lt;p&gt;Souffle : &lt;span class=""jauge""&gt;", IF(Tableau1[[#This Row],[Souffle]]&gt;0,Tableau1[[#This Row],[Souffle]],"-"), "&lt;/span&gt;&lt;/p&gt;")</f>
        <v>&lt;p&gt;Souffle : &lt;span class="jauge"&gt;-&lt;/span&gt;&lt;/p&gt;</v>
      </c>
      <c r="AA8" s="5" t="str">
        <f>CONCATENATE("&lt;p&gt;Concentration : &lt;span class=""jauge""&gt;",IF(Tableau1[[#This Row],[Concentration]]&gt;0,Tableau1[[#This Row],[Concentration]],"-"), "&lt;/span&gt;&lt;/p&gt;")</f>
        <v>&lt;p&gt;Concentration : &lt;span class="jauge"&gt;-&lt;/span&gt;&lt;/p&gt;</v>
      </c>
      <c r="AB8" s="5" t="str">
        <f>IF(Tableau1[[#This Row],[Adrénaline]]&gt;0,CONCATENATE("&lt;p&gt;Adrénaline : &lt;span class=""jauge""&gt;", Tableau1[[#This Row],[Adrénaline]], "&lt;/span&gt;&lt;/p&gt;"),"")</f>
        <v/>
      </c>
      <c r="AC8" s="5"/>
      <c r="AD8" s="5" t="str">
        <f>CONCATENATE("&lt;div class=""effets""&gt;",Tableau1[[#This Row],[Effets]],"&lt;/div&gt;")</f>
        <v>&lt;div class="effets"&gt;Les actions de combat de la voie des arts martiaux qui sont basées sur l'&lt;span class="stat"&gt;Adresse&lt;/span&gt; ne peuvent être parées ou esquivées.&lt;/div&gt;</v>
      </c>
      <c r="AF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class="nom"&gt;Déluge de coup&lt;/h4&gt;&lt;span class="passive"&gt;Action passive&lt;/span&gt;&lt;span class="apprentissage"&gt;Apprentissage : &lt;span&gt;Vivacité 15&lt;/span&gt;&lt;/span&gt;&lt;p&gt;Exécution : &lt;span&gt;-&lt;/span&gt;&lt;/p&gt;&lt;p&gt;Souffle : &lt;span class="jauge"&gt;-&lt;/span&gt;&lt;/p&gt;&lt;p&gt;Concentration : &lt;span class="jauge"&gt;-&lt;/span&gt;&lt;/p&gt;&lt;div class="effets"&gt;Les actions de combat de la voie des arts martiaux qui sont basées sur l'&lt;span class="stat"&gt;Adresse&lt;/span&gt; ne peuvent être parées ou esquivées.&lt;/div&gt;</v>
      </c>
      <c r="AG8" s="8" t="str">
        <f>IF(ISBLANK(Tableau1[[#This Row],[Nom]]),"",IF(B8&lt;&gt;B7,CONCATENATE("&lt;/div&gt;&lt;div class=""voie ",Tableau1[[#This Row],[Caractéristique]],"""&gt;&lt;h3&gt;",Tableau1[[#This Row],[Voie]],"&lt;/h3&gt;",Tableau1[[#This Row],[HTML_ligne]]),Tableau1[[#This Row],[HTML_ligne]]))</f>
        <v>&lt;h4 class="nom"&gt;Déluge de coup&lt;/h4&gt;&lt;span class="passive"&gt;Action passive&lt;/span&gt;&lt;span class="apprentissage"&gt;Apprentissage : &lt;span&gt;Vivacité 15&lt;/span&gt;&lt;/span&gt;&lt;p&gt;Exécution : &lt;span&gt;-&lt;/span&gt;&lt;/p&gt;&lt;p&gt;Souffle : &lt;span class="jauge"&gt;-&lt;/span&gt;&lt;/p&gt;&lt;p&gt;Concentration : &lt;span class="jauge"&gt;-&lt;/span&gt;&lt;/p&gt;&lt;div class="effets"&gt;Les actions de combat de la voie des arts martiaux qui sont basées sur l'&lt;span class="stat"&gt;Adresse&lt;/span&gt; ne peuvent être parées ou esquivées.&lt;/div&gt;</v>
      </c>
    </row>
    <row r="9" spans="2:33" ht="15" customHeight="1" x14ac:dyDescent="0.25">
      <c r="B9" t="s">
        <v>89</v>
      </c>
      <c r="C9" s="11">
        <v>1</v>
      </c>
      <c r="D9" t="s">
        <v>89</v>
      </c>
      <c r="E9" s="6">
        <f>IFERROR(VLOOKUP(Tableau1[[#This Row],[Niveau]],Tableau2[],2,FALSE),"")</f>
        <v>10</v>
      </c>
      <c r="F9" t="s">
        <v>60</v>
      </c>
      <c r="G9">
        <v>6</v>
      </c>
      <c r="H9">
        <v>2</v>
      </c>
      <c r="L9" t="b">
        <v>1</v>
      </c>
      <c r="M9" t="s">
        <v>37</v>
      </c>
      <c r="N9" s="6" t="b">
        <f>IF(Tableau1[[#This Row],[Niveau]]=0,TRUE,FALSE)</f>
        <v>0</v>
      </c>
      <c r="O9" t="s">
        <v>90</v>
      </c>
      <c r="Q9" s="1" t="s">
        <v>67</v>
      </c>
      <c r="R9" s="5" t="str">
        <f>CONCATENATE("&lt;h4 class=""nom""&gt;",Tableau1[[#This Row],[Nom]],"&lt;/h4&gt;")</f>
        <v>&lt;h4 class="nom"&gt;Charge&lt;/h4&gt;</v>
      </c>
      <c r="S9" s="5" t="s">
        <v>68</v>
      </c>
      <c r="T9" s="5" t="str">
        <f>IF(Tableau1[[#This Row],[Passif ?]],"&lt;span class=""passive""&gt;Action passive&lt;/span&gt;","")</f>
        <v/>
      </c>
      <c r="U9" s="5" t="str">
        <f>IF(ISBLANK(Tableau1[[#This Row],[Profil]]),"",CONCATENATE("&lt;span class=""profil""&gt;Profil ",Tableau1[[#This Row],[Profil]],"&lt;/span&gt;"))</f>
        <v>&lt;span class="profil"&gt;Profil Puissant&lt;/span&gt;</v>
      </c>
      <c r="V9" s="5" t="str">
        <f>IF(Tableau1[[#This Row],[Innée ?]],"&lt;span class=""innee""&gt;Action innée&lt;/span&gt;","")</f>
        <v/>
      </c>
      <c r="W9" s="5" t="str">
        <f>IF(Tableau1[[#This Row],[Niveau]]&gt;0,CONCATENATE("&lt;span class=""apprentissage""&gt;Apprentissage : &lt;span&gt;",Tableau1[[#This Row],[Caractéristique]], " ",Tableau1[[#This Row],[Apprentissage]],"&lt;/span&gt;&lt;/span&gt;"),"")</f>
        <v>&lt;span class="apprentissage"&gt;Apprentissage : &lt;span&gt;Vigueur 10&lt;/span&gt;&lt;/span&gt;</v>
      </c>
      <c r="X9" s="5" t="s">
        <v>69</v>
      </c>
      <c r="Y9" s="5" t="str">
        <f>CONCATENATE("&lt;p&gt;Exécution : &lt;span&gt;", IF(Tableau1[[#This Row],[Exécution]]&gt;0,Tableau1[[#This Row],[Exécution]],"-"), "&lt;/span&gt;&lt;/p&gt;")</f>
        <v>&lt;p&gt;Exécution : &lt;span&gt;6&lt;/span&gt;&lt;/p&gt;</v>
      </c>
      <c r="Z9" s="5" t="str">
        <f>CONCATENATE("&lt;p&gt;Souffle : &lt;span class=""jauge""&gt;", IF(Tableau1[[#This Row],[Souffle]]&gt;0,Tableau1[[#This Row],[Souffle]],"-"), "&lt;/span&gt;&lt;/p&gt;")</f>
        <v>&lt;p&gt;Souffle : &lt;span class="jauge"&gt;2&lt;/span&gt;&lt;/p&gt;</v>
      </c>
      <c r="AA9" s="5" t="str">
        <f>CONCATENATE("&lt;p&gt;Concentration : &lt;span class=""jauge""&gt;",IF(Tableau1[[#This Row],[Concentration]]&gt;0,Tableau1[[#This Row],[Concentration]],"-"), "&lt;/span&gt;&lt;/p&gt;")</f>
        <v>&lt;p&gt;Concentration : &lt;span class="jauge"&gt;-&lt;/span&gt;&lt;/p&gt;</v>
      </c>
      <c r="AB9" s="5" t="str">
        <f>IF(Tableau1[[#This Row],[Adrénaline]]&gt;0,CONCATENATE("&lt;p&gt;Adrénaline : &lt;span class=""jauge""&gt;", Tableau1[[#This Row],[Adrénaline]], "&lt;/span&gt;&lt;/p&gt;"),"")</f>
        <v/>
      </c>
      <c r="AC9" s="5" t="s">
        <v>51</v>
      </c>
      <c r="AD9" s="5" t="str">
        <f>CONCATENATE("&lt;div class=""effets""&gt;",Tableau1[[#This Row],[Effets]],"&lt;/div&gt;")</f>
        <v>&lt;div class="effets"&gt;Après avoir réalisé un déplacement de plus de 5m qui l'amène à portée de sa cible, le personnage profite de son élan pour asséner un coup dévastateur.&lt;/div&gt;</v>
      </c>
      <c r="AE9" s="5" t="s">
        <v>66</v>
      </c>
      <c r="AF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class="nom"&gt;Charge&lt;/h4&gt;&lt;table class="spec"&gt;&lt;tr&gt;&lt;td class="left"&gt;&lt;span class="profil"&gt;Profil Puissant&lt;/span&gt;&lt;span class="apprentissage"&gt;Apprentissage : &lt;span&gt;Vigueur 10&lt;/span&gt;&lt;/span&gt;&lt;/td&gt;&lt;td class="right"&gt;&lt;p&gt;Exécution : &lt;span&gt;6&lt;/span&gt;&lt;/p&gt;&lt;p&gt;Souffle : &lt;span class="jauge"&gt;2&lt;/span&gt;&lt;/p&gt;&lt;p&gt;Concentration : &lt;span class="jauge"&gt;-&lt;/span&gt;&lt;/p&gt;&lt;/td&gt;&lt;/tr&gt;&lt;/table class=""spec""&gt;&lt;div class="effets"&gt;Après avoir réalisé un déplacement de plus de 5m qui l'amène à portée de sa cible, le personnage profite de son élan pour asséner un coup dévastateur.&lt;/div&gt;&lt;/div&gt;</v>
      </c>
      <c r="AG9" s="8" t="str">
        <f>IF(ISBLANK(Tableau1[[#This Row],[Nom]]),"",IF(B9&lt;&gt;B8,CONCATENATE("&lt;/div&gt;&lt;div class=""voie ",Tableau1[[#This Row],[Caractéristique]],"""&gt;&lt;h3&gt;",Tableau1[[#This Row],[Voie]],"&lt;/h3&gt;",Tableau1[[#This Row],[HTML_ligne]]),Tableau1[[#This Row],[HTML_ligne]]))</f>
        <v>&lt;/div&gt;&lt;div class="voie Vigueur"&gt;&lt;h3&gt;Charge&lt;/h3&gt;&lt;div class="comp"&gt;&lt;h4 class="nom"&gt;Charge&lt;/h4&gt;&lt;table class="spec"&gt;&lt;tr&gt;&lt;td class="left"&gt;&lt;span class="profil"&gt;Profil Puissant&lt;/span&gt;&lt;span class="apprentissage"&gt;Apprentissage : &lt;span&gt;Vigueur 10&lt;/span&gt;&lt;/span&gt;&lt;/td&gt;&lt;td class="right"&gt;&lt;p&gt;Exécution : &lt;span&gt;6&lt;/span&gt;&lt;/p&gt;&lt;p&gt;Souffle : &lt;span class="jauge"&gt;2&lt;/span&gt;&lt;/p&gt;&lt;p&gt;Concentration : &lt;span class="jauge"&gt;-&lt;/span&gt;&lt;/p&gt;&lt;/td&gt;&lt;/tr&gt;&lt;/table class=""spec""&gt;&lt;div class="effets"&gt;Après avoir réalisé un déplacement de plus de 5m qui l'amène à portée de sa cible, le personnage profite de son élan pour asséner un coup dévastateur.&lt;/div&gt;&lt;/div&gt;</v>
      </c>
    </row>
    <row r="10" spans="2:33" ht="15" customHeight="1" x14ac:dyDescent="0.25">
      <c r="B10" t="s">
        <v>89</v>
      </c>
      <c r="C10" s="11">
        <v>2</v>
      </c>
      <c r="D10" t="s">
        <v>92</v>
      </c>
      <c r="E10" s="6">
        <f>IFERROR(VLOOKUP(Tableau1[[#This Row],[Niveau]],Tableau2[],2,FALSE),"")</f>
        <v>15</v>
      </c>
      <c r="F10" t="s">
        <v>60</v>
      </c>
      <c r="G10">
        <v>6</v>
      </c>
      <c r="H10">
        <v>2</v>
      </c>
      <c r="L10" t="b">
        <v>1</v>
      </c>
      <c r="M10" t="s">
        <v>37</v>
      </c>
      <c r="N10" s="6" t="b">
        <f>IF(Tableau1[[#This Row],[Niveau]]=0,TRUE,FALSE)</f>
        <v>0</v>
      </c>
      <c r="O10" t="s">
        <v>91</v>
      </c>
      <c r="Q10" s="1" t="s">
        <v>67</v>
      </c>
      <c r="R10" s="5" t="str">
        <f>CONCATENATE("&lt;h4 class=""nom""&gt;",Tableau1[[#This Row],[Nom]],"&lt;/h4&gt;")</f>
        <v>&lt;h4 class="nom"&gt;Charge féroce&lt;/h4&gt;</v>
      </c>
      <c r="S10" s="5" t="s">
        <v>68</v>
      </c>
      <c r="T10" s="5" t="str">
        <f>IF(Tableau1[[#This Row],[Passif ?]],"&lt;span class=""passive""&gt;Action passive&lt;/span&gt;","")</f>
        <v/>
      </c>
      <c r="U10" s="5" t="str">
        <f>IF(ISBLANK(Tableau1[[#This Row],[Profil]]),"",CONCATENATE("&lt;span class=""profil""&gt;Profil ",Tableau1[[#This Row],[Profil]],"&lt;/span&gt;"))</f>
        <v>&lt;span class="profil"&gt;Profil Puissant&lt;/span&gt;</v>
      </c>
      <c r="V10" s="5" t="str">
        <f>IF(Tableau1[[#This Row],[Innée ?]],"&lt;span class=""innee""&gt;Action innée&lt;/span&gt;","")</f>
        <v/>
      </c>
      <c r="W10" s="5" t="str">
        <f>IF(Tableau1[[#This Row],[Niveau]]&gt;0,CONCATENATE("&lt;span class=""apprentissage""&gt;Apprentissage : &lt;span&gt;",Tableau1[[#This Row],[Caractéristique]], " ",Tableau1[[#This Row],[Apprentissage]],"&lt;/span&gt;&lt;/span&gt;"),"")</f>
        <v>&lt;span class="apprentissage"&gt;Apprentissage : &lt;span&gt;Vigueur 15&lt;/span&gt;&lt;/span&gt;</v>
      </c>
      <c r="X10" s="5" t="s">
        <v>69</v>
      </c>
      <c r="Y10" s="5" t="str">
        <f>CONCATENATE("&lt;p&gt;Exécution : &lt;span&gt;", IF(Tableau1[[#This Row],[Exécution]]&gt;0,Tableau1[[#This Row],[Exécution]],"-"), "&lt;/span&gt;&lt;/p&gt;")</f>
        <v>&lt;p&gt;Exécution : &lt;span&gt;6&lt;/span&gt;&lt;/p&gt;</v>
      </c>
      <c r="Z10" s="5" t="str">
        <f>CONCATENATE("&lt;p&gt;Souffle : &lt;span class=""jauge""&gt;", IF(Tableau1[[#This Row],[Souffle]]&gt;0,Tableau1[[#This Row],[Souffle]],"-"), "&lt;/span&gt;&lt;/p&gt;")</f>
        <v>&lt;p&gt;Souffle : &lt;span class="jauge"&gt;2&lt;/span&gt;&lt;/p&gt;</v>
      </c>
      <c r="AA10" s="5" t="str">
        <f>CONCATENATE("&lt;p&gt;Concentration : &lt;span class=""jauge""&gt;",IF(Tableau1[[#This Row],[Concentration]]&gt;0,Tableau1[[#This Row],[Concentration]],"-"), "&lt;/span&gt;&lt;/p&gt;")</f>
        <v>&lt;p&gt;Concentration : &lt;span class="jauge"&gt;-&lt;/span&gt;&lt;/p&gt;</v>
      </c>
      <c r="AB10" s="5" t="str">
        <f>IF(Tableau1[[#This Row],[Adrénaline]]&gt;0,CONCATENATE("&lt;p&gt;Adrénaline : &lt;span class=""jauge""&gt;", Tableau1[[#This Row],[Adrénaline]], "&lt;/span&gt;&lt;/p&gt;"),"")</f>
        <v/>
      </c>
      <c r="AC10" s="5" t="s">
        <v>51</v>
      </c>
      <c r="AD10" s="5" t="str">
        <f>CONCATENATE("&lt;div class=""effets""&gt;",Tableau1[[#This Row],[Effets]],"&lt;/div&gt;")</f>
        <v>&lt;div class="effets"&gt;Après avoir réalisé un déplacement de plus de 5m qui l'amène à portée de sa cible, le personnage engage toute son énergie dans un coup meurtrier. Celui-ci devra réussir un test de &lt;span class="stat"&gt;Vigueur&lt;/span&gt; opposé ou être déstabilisé pour 1 tour.&lt;br /&gt;Le personnage quant à lui subit des dégâts égaux au quart de sa &lt;span class="stat"&gt;Vigueur&lt;/span&gt; mais augmente les dégâts de son attaque de la moitié de sa &lt;span class="stat"&gt;Vigueur&lt;/div&gt;</v>
      </c>
      <c r="AE10" s="5" t="s">
        <v>66</v>
      </c>
      <c r="AF1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class="nom"&gt;Charge féroce&lt;/h4&gt;&lt;table class="spec"&gt;&lt;tr&gt;&lt;td class="left"&gt;&lt;span class="profil"&gt;Profil Puissant&lt;/span&gt;&lt;span class="apprentissage"&gt;Apprentissage : &lt;span&gt;Vigueur 15&lt;/span&gt;&lt;/span&gt;&lt;/td&gt;&lt;td class="right"&gt;&lt;p&gt;Exécution : &lt;span&gt;6&lt;/span&gt;&lt;/p&gt;&lt;p&gt;Souffle : &lt;span class="jauge"&gt;2&lt;/span&gt;&lt;/p&gt;&lt;p&gt;Concentration : &lt;span class="jauge"&gt;-&lt;/span&gt;&lt;/p&gt;&lt;/td&gt;&lt;/tr&gt;&lt;/table class=""spec""&gt;&lt;div class="effets"&gt;Après avoir réalisé un déplacement de plus de 5m qui l'amène à portée de sa cible, le personnage engage toute son énergie dans un coup meurtrier. Celui-ci devra réussir un test de &lt;span class="stat"&gt;Vigueur&lt;/span&gt; opposé ou être déstabilisé pour 1 tour.&lt;br /&gt;Le personnage quant à lui subit des dégâts égaux au quart de sa &lt;span class="stat"&gt;Vigueur&lt;/span&gt; mais augmente les dégâts de son attaque de la moitié de sa &lt;span class="stat"&gt;Vigueur&lt;/div&gt;&lt;/div&gt;</v>
      </c>
      <c r="AG10" s="8" t="str">
        <f>IF(ISBLANK(Tableau1[[#This Row],[Nom]]),"",IF(B10&lt;&gt;B9,CONCATENATE("&lt;/div&gt;&lt;div class=""voie ",Tableau1[[#This Row],[Caractéristique]],"""&gt;&lt;h3&gt;",Tableau1[[#This Row],[Voie]],"&lt;/h3&gt;",Tableau1[[#This Row],[HTML_ligne]]),Tableau1[[#This Row],[HTML_ligne]]))</f>
        <v>&lt;div class="comp"&gt;&lt;h4 class="nom"&gt;Charge féroce&lt;/h4&gt;&lt;table class="spec"&gt;&lt;tr&gt;&lt;td class="left"&gt;&lt;span class="profil"&gt;Profil Puissant&lt;/span&gt;&lt;span class="apprentissage"&gt;Apprentissage : &lt;span&gt;Vigueur 15&lt;/span&gt;&lt;/span&gt;&lt;/td&gt;&lt;td class="right"&gt;&lt;p&gt;Exécution : &lt;span&gt;6&lt;/span&gt;&lt;/p&gt;&lt;p&gt;Souffle : &lt;span class="jauge"&gt;2&lt;/span&gt;&lt;/p&gt;&lt;p&gt;Concentration : &lt;span class="jauge"&gt;-&lt;/span&gt;&lt;/p&gt;&lt;/td&gt;&lt;/tr&gt;&lt;/table class=""spec""&gt;&lt;div class="effets"&gt;Après avoir réalisé un déplacement de plus de 5m qui l'amène à portée de sa cible, le personnage engage toute son énergie dans un coup meurtrier. Celui-ci devra réussir un test de &lt;span class="stat"&gt;Vigueur&lt;/span&gt; opposé ou être déstabilisé pour 1 tour.&lt;br /&gt;Le personnage quant à lui subit des dégâts égaux au quart de sa &lt;span class="stat"&gt;Vigueur&lt;/span&gt; mais augmente les dégâts de son attaque de la moitié de sa &lt;span class="stat"&gt;Vigueur&lt;/div&gt;&lt;/div&gt;</v>
      </c>
    </row>
    <row r="11" spans="2:33" ht="15" customHeight="1" x14ac:dyDescent="0.25">
      <c r="B11" t="s">
        <v>10</v>
      </c>
      <c r="C11" s="11">
        <v>1</v>
      </c>
      <c r="D11" t="s">
        <v>13</v>
      </c>
      <c r="E11" s="6">
        <f>IFERROR(VLOOKUP(Tableau1[[#This Row],[Niveau]],Tableau2[],2,FALSE),"")</f>
        <v>10</v>
      </c>
      <c r="F11" t="s">
        <v>58</v>
      </c>
      <c r="G11" s="3"/>
      <c r="H11" s="3"/>
      <c r="I11" s="3"/>
      <c r="K11" t="b">
        <v>1</v>
      </c>
      <c r="N11" s="6" t="b">
        <f>IF(Tableau1[[#This Row],[Niveau]]=0,TRUE,FALSE)</f>
        <v>0</v>
      </c>
      <c r="O11" t="s">
        <v>16</v>
      </c>
      <c r="Q11" s="1" t="s">
        <v>67</v>
      </c>
      <c r="R11" s="5" t="str">
        <f>CONCATENATE("&lt;h4 class=""nom""&gt;",Tableau1[[#This Row],[Nom]],"&lt;/h4&gt;")</f>
        <v>&lt;h4 class="nom"&gt;Leste&lt;/h4&gt;</v>
      </c>
      <c r="S11" s="5" t="s">
        <v>68</v>
      </c>
      <c r="T11" s="5" t="str">
        <f>IF(Tableau1[[#This Row],[Passif ?]],"&lt;span class=""passive""&gt;Action passive&lt;/span&gt;","")</f>
        <v>&lt;span class="passive"&gt;Action passive&lt;/span&gt;</v>
      </c>
      <c r="U11" s="5" t="str">
        <f>IF(ISBLANK(Tableau1[[#This Row],[Profil]]),"",CONCATENATE("&lt;span class=""profil""&gt;Profil ",Tableau1[[#This Row],[Profil]],"&lt;/span&gt;"))</f>
        <v/>
      </c>
      <c r="V11" s="5" t="str">
        <f>IF(Tableau1[[#This Row],[Innée ?]],"&lt;span class=""innee""&gt;Action innée&lt;/span&gt;","")</f>
        <v/>
      </c>
      <c r="W11" s="5" t="str">
        <f>IF(Tableau1[[#This Row],[Niveau]]&gt;0,CONCATENATE("&lt;span class=""apprentissage""&gt;Apprentissage : &lt;span&gt;",Tableau1[[#This Row],[Caractéristique]], " ",Tableau1[[#This Row],[Apprentissage]],"&lt;/span&gt;&lt;/span&gt;"),"")</f>
        <v>&lt;span class="apprentissage"&gt;Apprentissage : &lt;span&gt;Vivacité 10&lt;/span&gt;&lt;/span&gt;</v>
      </c>
      <c r="X11" s="5" t="s">
        <v>69</v>
      </c>
      <c r="Y11" s="5" t="str">
        <f>CONCATENATE("&lt;p&gt;Exécution : &lt;span&gt;", IF(Tableau1[[#This Row],[Exécution]]&gt;0,Tableau1[[#This Row],[Exécution]],"-"), "&lt;/span&gt;&lt;/p&gt;")</f>
        <v>&lt;p&gt;Exécution : &lt;span&gt;-&lt;/span&gt;&lt;/p&gt;</v>
      </c>
      <c r="Z11" s="5" t="str">
        <f>CONCATENATE("&lt;p&gt;Souffle : &lt;span class=""jauge""&gt;", IF(Tableau1[[#This Row],[Souffle]]&gt;0,Tableau1[[#This Row],[Souffle]],"-"), "&lt;/span&gt;&lt;/p&gt;")</f>
        <v>&lt;p&gt;Souffle : &lt;span class="jauge"&gt;-&lt;/span&gt;&lt;/p&gt;</v>
      </c>
      <c r="AA11" s="5" t="str">
        <f>CONCATENATE("&lt;p&gt;Concentration : &lt;span class=""jauge""&gt;",IF(Tableau1[[#This Row],[Concentration]]&gt;0,Tableau1[[#This Row],[Concentration]],"-"), "&lt;/span&gt;&lt;/p&gt;")</f>
        <v>&lt;p&gt;Concentration : &lt;span class="jauge"&gt;-&lt;/span&gt;&lt;/p&gt;</v>
      </c>
      <c r="AB11" s="5" t="str">
        <f>IF(Tableau1[[#This Row],[Adrénaline]]&gt;0,CONCATENATE("&lt;p&gt;Adrénaline : &lt;span class=""jauge""&gt;", Tableau1[[#This Row],[Adrénaline]], "&lt;/span&gt;&lt;/p&gt;"),"")</f>
        <v/>
      </c>
      <c r="AC11" s="5" t="s">
        <v>51</v>
      </c>
      <c r="AD11" s="5" t="str">
        <f>CONCATENATE("&lt;div class=""effets""&gt;",Tableau1[[#This Row],[Effets]],"&lt;/div&gt;")</f>
        <v>&lt;div class="effets"&gt;La distance maximale du déplacement du personnage passe à 9m. De plus le test d'&lt;span class="stat"&gt;Adresse&lt;/span&gt; pour ne pas chuter en cas de terrain difficile est réduit à 12.&lt;/div&gt;</v>
      </c>
      <c r="AE11" s="5" t="s">
        <v>66</v>
      </c>
      <c r="AF1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class="nom"&gt;Leste&lt;/h4&gt;&lt;table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class="effets"&gt;La distance maximale du déplacement du personnage passe à 9m. De plus le test d'&lt;span class="stat"&gt;Adresse&lt;/span&gt; pour ne pas chuter en cas de terrain difficile est réduit à 12.&lt;/div&gt;&lt;/div&gt;</v>
      </c>
      <c r="AG11" s="8" t="str">
        <f>IF(ISBLANK(Tableau1[[#This Row],[Nom]]),"",IF(B11&lt;&gt;B9,CONCATENATE("&lt;/div&gt;&lt;div class=""voie ",Tableau1[[#This Row],[Caractéristique]],"""&gt;&lt;h3&gt;",Tableau1[[#This Row],[Voie]],"&lt;/h3&gt;",Tableau1[[#This Row],[HTML_ligne]]),Tableau1[[#This Row],[HTML_ligne]]))</f>
        <v>&lt;/div&gt;&lt;div class="voie Vivacité"&gt;&lt;h3&gt;Déplacement&lt;/h3&gt;&lt;div class="comp"&gt;&lt;h4 class="nom"&gt;Leste&lt;/h4&gt;&lt;table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class="effets"&gt;La distance maximale du déplacement du personnage passe à 9m. De plus le test d'&lt;span class="stat"&gt;Adresse&lt;/span&gt; pour ne pas chuter en cas de terrain difficile est réduit à 12.&lt;/div&gt;&lt;/div&gt;</v>
      </c>
    </row>
    <row r="12" spans="2:33" ht="15" customHeight="1" x14ac:dyDescent="0.25">
      <c r="B12" t="s">
        <v>10</v>
      </c>
      <c r="C12" s="11">
        <v>1</v>
      </c>
      <c r="D12" t="s">
        <v>17</v>
      </c>
      <c r="E12" s="6">
        <f>IFERROR(VLOOKUP(Tableau1[[#This Row],[Niveau]],Tableau2[],2,FALSE),"")</f>
        <v>10</v>
      </c>
      <c r="F12" t="s">
        <v>58</v>
      </c>
      <c r="G12" s="3"/>
      <c r="K12" t="b">
        <v>1</v>
      </c>
      <c r="N12" s="6" t="b">
        <f>IF(Tableau1[[#This Row],[Niveau]]=0,TRUE,FALSE)</f>
        <v>0</v>
      </c>
      <c r="O12" t="s">
        <v>18</v>
      </c>
      <c r="Q12" s="1" t="s">
        <v>67</v>
      </c>
      <c r="R12" s="5" t="str">
        <f>CONCATENATE("&lt;h4 class=""nom""&gt;",Tableau1[[#This Row],[Nom]],"&lt;/h4&gt;")</f>
        <v>&lt;h4 class="nom"&gt;Déplacement en armure&lt;/h4&gt;</v>
      </c>
      <c r="S12" s="5" t="s">
        <v>68</v>
      </c>
      <c r="T12" s="5" t="str">
        <f>IF(Tableau1[[#This Row],[Passif ?]],"&lt;span class=""passive""&gt;Action passive&lt;/span&gt;","")</f>
        <v>&lt;span class="passive"&gt;Action passive&lt;/span&gt;</v>
      </c>
      <c r="U12" s="5" t="str">
        <f>IF(ISBLANK(Tableau1[[#This Row],[Profil]]),"",CONCATENATE("&lt;span class=""profil""&gt;Profil ",Tableau1[[#This Row],[Profil]],"&lt;/span&gt;"))</f>
        <v/>
      </c>
      <c r="V12" s="5" t="str">
        <f>IF(Tableau1[[#This Row],[Innée ?]],"&lt;span class=""innee""&gt;Action innée&lt;/span&gt;","")</f>
        <v/>
      </c>
      <c r="W12" s="5" t="str">
        <f>IF(Tableau1[[#This Row],[Niveau]]&gt;0,CONCATENATE("&lt;span class=""apprentissage""&gt;Apprentissage : &lt;span&gt;",Tableau1[[#This Row],[Caractéristique]], " ",Tableau1[[#This Row],[Apprentissage]],"&lt;/span&gt;&lt;/span&gt;"),"")</f>
        <v>&lt;span class="apprentissage"&gt;Apprentissage : &lt;span&gt;Vivacité 10&lt;/span&gt;&lt;/span&gt;</v>
      </c>
      <c r="X12" s="5" t="s">
        <v>69</v>
      </c>
      <c r="Y12" s="5" t="str">
        <f>CONCATENATE("&lt;p&gt;Exécution : &lt;span&gt;", IF(Tableau1[[#This Row],[Exécution]]&gt;0,Tableau1[[#This Row],[Exécution]],"-"), "&lt;/span&gt;&lt;/p&gt;")</f>
        <v>&lt;p&gt;Exécution : &lt;span&gt;-&lt;/span&gt;&lt;/p&gt;</v>
      </c>
      <c r="Z12" s="5" t="str">
        <f>CONCATENATE("&lt;p&gt;Souffle : &lt;span class=""jauge""&gt;", IF(Tableau1[[#This Row],[Souffle]]&gt;0,Tableau1[[#This Row],[Souffle]],"-"), "&lt;/span&gt;&lt;/p&gt;")</f>
        <v>&lt;p&gt;Souffle : &lt;span class="jauge"&gt;-&lt;/span&gt;&lt;/p&gt;</v>
      </c>
      <c r="AA12" s="5" t="str">
        <f>CONCATENATE("&lt;p&gt;Concentration : &lt;span class=""jauge""&gt;",IF(Tableau1[[#This Row],[Concentration]]&gt;0,Tableau1[[#This Row],[Concentration]],"-"), "&lt;/span&gt;&lt;/p&gt;")</f>
        <v>&lt;p&gt;Concentration : &lt;span class="jauge"&gt;-&lt;/span&gt;&lt;/p&gt;</v>
      </c>
      <c r="AB12" s="5" t="str">
        <f>IF(Tableau1[[#This Row],[Adrénaline]]&gt;0,CONCATENATE("&lt;p&gt;Adrénaline : &lt;span class=""jauge""&gt;", Tableau1[[#This Row],[Adrénaline]], "&lt;/span&gt;&lt;/p&gt;"),"")</f>
        <v/>
      </c>
      <c r="AC12" s="5" t="s">
        <v>51</v>
      </c>
      <c r="AD12" s="5" t="str">
        <f>CONCATENATE("&lt;div class=""effets""&gt;",Tableau1[[#This Row],[Effets]],"&lt;/div&gt;")</f>
        <v>&lt;div class="effets"&gt;Le personnage n’est plus ralenti lorsqu’il porte une armure (cf. section équipement).&lt;/div&gt;</v>
      </c>
      <c r="AE12" s="5" t="s">
        <v>66</v>
      </c>
      <c r="AF1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class="nom"&gt;Déplacement en armure&lt;/h4&gt;&lt;table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 personnage n’est plus ralenti lorsqu’il porte une armure (cf. section équipement).&lt;/div&gt;&lt;/div&gt;</v>
      </c>
      <c r="AG12" s="8" t="str">
        <f>IF(ISBLANK(Tableau1[[#This Row],[Nom]]),"",IF(B12&lt;&gt;B11,CONCATENATE("&lt;/div&gt;&lt;div class=""voie ",Tableau1[[#This Row],[Caractéristique]],"""&gt;&lt;h3&gt;",Tableau1[[#This Row],[Voie]],"&lt;/h3&gt;",Tableau1[[#This Row],[HTML_ligne]]),Tableau1[[#This Row],[HTML_ligne]]))</f>
        <v>&lt;div class="comp"&gt;&lt;h4 class="nom"&gt;Déplacement en armure&lt;/h4&gt;&lt;table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 personnage n’est plus ralenti lorsqu’il porte une armure (cf. section équipement).&lt;/div&gt;&lt;/div&gt;</v>
      </c>
    </row>
    <row r="13" spans="2:33" ht="15" customHeight="1" x14ac:dyDescent="0.25">
      <c r="B13" t="s">
        <v>10</v>
      </c>
      <c r="C13" s="11">
        <v>2</v>
      </c>
      <c r="D13" t="s">
        <v>25</v>
      </c>
      <c r="E13" s="6">
        <f>IFERROR(VLOOKUP(Tableau1[[#This Row],[Niveau]],Tableau2[],2,FALSE),"")</f>
        <v>15</v>
      </c>
      <c r="F13" t="s">
        <v>58</v>
      </c>
      <c r="K13" t="b">
        <v>1</v>
      </c>
      <c r="N13" s="6" t="b">
        <f>IF(Tableau1[[#This Row],[Niveau]]=0,TRUE,FALSE)</f>
        <v>0</v>
      </c>
      <c r="O13" t="s">
        <v>108</v>
      </c>
      <c r="Q13" s="1" t="s">
        <v>67</v>
      </c>
      <c r="R13" s="5" t="str">
        <f>CONCATENATE("&lt;h4 class=""nom""&gt;",Tableau1[[#This Row],[Nom]],"&lt;/h4&gt;")</f>
        <v>&lt;h4 class="nom"&gt;Replacement stratégique&lt;/h4&gt;</v>
      </c>
      <c r="S13" s="5" t="s">
        <v>68</v>
      </c>
      <c r="T13" s="5" t="str">
        <f>IF(Tableau1[[#This Row],[Passif ?]],"&lt;span class=""passive""&gt;Action passive&lt;/span&gt;","")</f>
        <v>&lt;span class="passive"&gt;Action passive&lt;/span&gt;</v>
      </c>
      <c r="U13" s="5" t="str">
        <f>IF(ISBLANK(Tableau1[[#This Row],[Profil]]),"",CONCATENATE("&lt;span class=""profil""&gt;Profil ",Tableau1[[#This Row],[Profil]],"&lt;/span&gt;"))</f>
        <v/>
      </c>
      <c r="V13" s="5" t="str">
        <f>IF(Tableau1[[#This Row],[Innée ?]],"&lt;span class=""innee""&gt;Action innée&lt;/span&gt;","")</f>
        <v/>
      </c>
      <c r="W13" s="5" t="str">
        <f>IF(Tableau1[[#This Row],[Niveau]]&gt;0,CONCATENATE("&lt;span class=""apprentissage""&gt;Apprentissage : &lt;span&gt;",Tableau1[[#This Row],[Caractéristique]], " ",Tableau1[[#This Row],[Apprentissage]],"&lt;/span&gt;&lt;/span&gt;"),"")</f>
        <v>&lt;span class="apprentissage"&gt;Apprentissage : &lt;span&gt;Vivacité 15&lt;/span&gt;&lt;/span&gt;</v>
      </c>
      <c r="X13" s="5" t="s">
        <v>69</v>
      </c>
      <c r="Y13" s="5" t="str">
        <f>CONCATENATE("&lt;p&gt;Exécution : &lt;span&gt;", IF(Tableau1[[#This Row],[Exécution]]&gt;0,Tableau1[[#This Row],[Exécution]],"-"), "&lt;/span&gt;&lt;/p&gt;")</f>
        <v>&lt;p&gt;Exécution : &lt;span&gt;-&lt;/span&gt;&lt;/p&gt;</v>
      </c>
      <c r="Z13" s="5" t="str">
        <f>CONCATENATE("&lt;p&gt;Souffle : &lt;span class=""jauge""&gt;", IF(Tableau1[[#This Row],[Souffle]]&gt;0,Tableau1[[#This Row],[Souffle]],"-"), "&lt;/span&gt;&lt;/p&gt;")</f>
        <v>&lt;p&gt;Souffle : &lt;span class="jauge"&gt;-&lt;/span&gt;&lt;/p&gt;</v>
      </c>
      <c r="AA13" s="5" t="str">
        <f>CONCATENATE("&lt;p&gt;Concentration : &lt;span class=""jauge""&gt;",IF(Tableau1[[#This Row],[Concentration]]&gt;0,Tableau1[[#This Row],[Concentration]],"-"), "&lt;/span&gt;&lt;/p&gt;")</f>
        <v>&lt;p&gt;Concentration : &lt;span class="jauge"&gt;-&lt;/span&gt;&lt;/p&gt;</v>
      </c>
      <c r="AB13" s="5" t="str">
        <f>IF(Tableau1[[#This Row],[Adrénaline]]&gt;0,CONCATENATE("&lt;p&gt;Adrénaline : &lt;span class=""jauge""&gt;", Tableau1[[#This Row],[Adrénaline]], "&lt;/span&gt;&lt;/p&gt;"),"")</f>
        <v/>
      </c>
      <c r="AC13" s="5" t="s">
        <v>51</v>
      </c>
      <c r="AD13" s="5" t="str">
        <f>CONCATENATE("&lt;div class=""effets""&gt;",Tableau1[[#This Row],[Effets]],"&lt;/div&gt;")</f>
        <v>&lt;div class="effets"&gt;Avant ou après avoir réalisé une action autre que courir, le personnage peut se déplacer de 3m.&lt;/div&gt;</v>
      </c>
      <c r="AE13" s="5" t="s">
        <v>66</v>
      </c>
      <c r="AF1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class="nom"&gt;Replacement stratégique&lt;/h4&gt;&lt;table class="spec"&gt;&lt;tr&gt;&lt;td class="left"&gt;&lt;span class="passive"&gt;Action passive&lt;/span&gt;&lt;span class="apprentissage"&gt;Apprentissage : &lt;span&gt;Vivacité 15&lt;/span&gt;&lt;/span&gt;&lt;/td&gt;&lt;td class="right"&gt;&lt;p&gt;Exécution : &lt;span&gt;-&lt;/span&gt;&lt;/p&gt;&lt;p&gt;Souffle : &lt;span class="jauge"&gt;-&lt;/span&gt;&lt;/p&gt;&lt;p&gt;Concentration : &lt;span class="jauge"&gt;-&lt;/span&gt;&lt;/p&gt;&lt;/td&gt;&lt;/tr&gt;&lt;/table class=""spec""&gt;&lt;div class="effets"&gt;Avant ou après avoir réalisé une action autre que courir, le personnage peut se déplacer de 3m.&lt;/div&gt;&lt;/div&gt;</v>
      </c>
      <c r="AG13" s="8" t="str">
        <f>IF(ISBLANK(Tableau1[[#This Row],[Nom]]),"",IF(B13&lt;&gt;B12,CONCATENATE("&lt;/div&gt;&lt;div class=""voie ",Tableau1[[#This Row],[Caractéristique]],"""&gt;&lt;h3&gt;",Tableau1[[#This Row],[Voie]],"&lt;/h3&gt;",Tableau1[[#This Row],[HTML_ligne]]),Tableau1[[#This Row],[HTML_ligne]]))</f>
        <v>&lt;div class="comp"&gt;&lt;h4 class="nom"&gt;Replacement stratégique&lt;/h4&gt;&lt;table class="spec"&gt;&lt;tr&gt;&lt;td class="left"&gt;&lt;span class="passive"&gt;Action passive&lt;/span&gt;&lt;span class="apprentissage"&gt;Apprentissage : &lt;span&gt;Vivacité 15&lt;/span&gt;&lt;/span&gt;&lt;/td&gt;&lt;td class="right"&gt;&lt;p&gt;Exécution : &lt;span&gt;-&lt;/span&gt;&lt;/p&gt;&lt;p&gt;Souffle : &lt;span class="jauge"&gt;-&lt;/span&gt;&lt;/p&gt;&lt;p&gt;Concentration : &lt;span class="jauge"&gt;-&lt;/span&gt;&lt;/p&gt;&lt;/td&gt;&lt;/tr&gt;&lt;/table class=""spec""&gt;&lt;div class="effets"&gt;Avant ou après avoir réalisé une action autre que courir, le personnage peut se déplacer de 3m.&lt;/div&gt;&lt;/div&gt;</v>
      </c>
    </row>
    <row r="14" spans="2:33" ht="15" customHeight="1" x14ac:dyDescent="0.25">
      <c r="B14" t="s">
        <v>10</v>
      </c>
      <c r="D14" t="s">
        <v>12</v>
      </c>
      <c r="E14" s="6" t="str">
        <f>IFERROR(VLOOKUP(Tableau1[[#This Row],[Niveau]],Tableau2[],2,FALSE),"")</f>
        <v/>
      </c>
      <c r="F14" t="s">
        <v>58</v>
      </c>
      <c r="G14">
        <v>2</v>
      </c>
      <c r="I14">
        <v>0</v>
      </c>
      <c r="N14" s="6" t="b">
        <f>IF(Tableau1[[#This Row],[Niveau]]=0,TRUE,FALSE)</f>
        <v>1</v>
      </c>
      <c r="O14" s="2" t="s">
        <v>107</v>
      </c>
      <c r="P14" s="2"/>
      <c r="Q14" s="1" t="s">
        <v>67</v>
      </c>
      <c r="R14" s="5" t="str">
        <f>CONCATENATE("&lt;h4 class=""nom""&gt;",Tableau1[[#This Row],[Nom]],"&lt;/h4&gt;")</f>
        <v>&lt;h4 class="nom"&gt;Courir&lt;/h4&gt;</v>
      </c>
      <c r="S14" s="5" t="s">
        <v>68</v>
      </c>
      <c r="T14" s="5" t="str">
        <f>IF(Tableau1[[#This Row],[Passif ?]],"&lt;span class=""passive""&gt;Action passive&lt;/span&gt;","")</f>
        <v/>
      </c>
      <c r="U14" s="5" t="str">
        <f>IF(ISBLANK(Tableau1[[#This Row],[Profil]]),"",CONCATENATE("&lt;span class=""profil""&gt;Profil ",Tableau1[[#This Row],[Profil]],"&lt;/span&gt;"))</f>
        <v/>
      </c>
      <c r="V14" s="5" t="str">
        <f>IF(Tableau1[[#This Row],[Innée ?]],"&lt;span class=""innee""&gt;Action innée&lt;/span&gt;","")</f>
        <v>&lt;span class="innee"&gt;Action innée&lt;/span&gt;</v>
      </c>
      <c r="W14" s="5" t="str">
        <f>IF(Tableau1[[#This Row],[Niveau]]&gt;0,CONCATENATE("&lt;span class=""apprentissage""&gt;Apprentissage : &lt;span&gt;",Tableau1[[#This Row],[Caractéristique]], " ",Tableau1[[#This Row],[Apprentissage]],"&lt;/span&gt;&lt;/span&gt;"),"")</f>
        <v/>
      </c>
      <c r="X14" s="5" t="s">
        <v>69</v>
      </c>
      <c r="Y14" s="5" t="str">
        <f>CONCATENATE("&lt;p&gt;Exécution : &lt;span&gt;", IF(Tableau1[[#This Row],[Exécution]]&gt;0,Tableau1[[#This Row],[Exécution]],"-"), "&lt;/span&gt;&lt;/p&gt;")</f>
        <v>&lt;p&gt;Exécution : &lt;span&gt;2&lt;/span&gt;&lt;/p&gt;</v>
      </c>
      <c r="Z14" s="5" t="str">
        <f>CONCATENATE("&lt;p&gt;Souffle : &lt;span class=""jauge""&gt;", IF(Tableau1[[#This Row],[Souffle]]&gt;0,Tableau1[[#This Row],[Souffle]],"-"), "&lt;/span&gt;&lt;/p&gt;")</f>
        <v>&lt;p&gt;Souffle : &lt;span class="jauge"&gt;-&lt;/span&gt;&lt;/p&gt;</v>
      </c>
      <c r="AA14" s="5" t="str">
        <f>CONCATENATE("&lt;p&gt;Concentration : &lt;span class=""jauge""&gt;",IF(Tableau1[[#This Row],[Concentration]]&gt;0,Tableau1[[#This Row],[Concentration]],"-"), "&lt;/span&gt;&lt;/p&gt;")</f>
        <v>&lt;p&gt;Concentration : &lt;span class="jauge"&gt;-&lt;/span&gt;&lt;/p&gt;</v>
      </c>
      <c r="AB14" s="5" t="str">
        <f>IF(Tableau1[[#This Row],[Adrénaline]]&gt;0,CONCATENATE("&lt;p&gt;Adrénaline : &lt;span class=""jauge""&gt;", Tableau1[[#This Row],[Adrénaline]], "&lt;/span&gt;&lt;/p&gt;"),"")</f>
        <v/>
      </c>
      <c r="AC14" s="5" t="s">
        <v>64</v>
      </c>
      <c r="AD14" s="5" t="str">
        <f>CONCATENATE("&lt;div class=""effets""&gt;",Tableau1[[#This Row],[Effets]],"&lt;/div&gt;")</f>
        <v>&lt;div class="effets"&gt;Le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 Par contre les 2 actions doivent être réalisées l'une après l'autre (il n'est pas possible de se déplacer de la moitié de son mouvement, puis faire une action, puis terminer le mouvement).&lt;/div&gt;</v>
      </c>
      <c r="AE14" s="5" t="s">
        <v>66</v>
      </c>
      <c r="AF1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class="nom"&gt;Courir&lt;/h4&gt;&lt;table class="spec"&gt;&lt;tr&gt;&lt;td class="left"&gt;&lt;span class="innee"&gt;Action innée&lt;/span&gt;&lt;/td&gt;&lt;td class="right"&gt;&lt;p&gt;Exécution : &lt;span&gt;2&lt;/span&gt;&lt;/p&gt;&lt;p&gt;Souffle : &lt;span class="jauge"&gt;-&lt;/span&gt;&lt;/p&gt;&lt;p&gt;Concentration : &lt;span class="jauge"&gt;-&lt;/span&gt;&lt;/p&gt;&lt;/td&gt;&lt;/tr&gt;&lt;/table&gt;&lt;div class="effets"&gt;Le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 Par contre les 2 actions doivent être réalisées l'une après l'autre (il n'est pas possible de se déplacer de la moitié de son mouvement, puis faire une action, puis terminer le mouvement).&lt;/div&gt;&lt;/div&gt;</v>
      </c>
      <c r="AG14" s="8" t="str">
        <f>IF(ISBLANK(Tableau1[[#This Row],[Nom]]),"",IF(B14&lt;&gt;B13,CONCATENATE("&lt;/div&gt;&lt;div class=""voie ",Tableau1[[#This Row],[Caractéristique]],"""&gt;&lt;h3&gt;",Tableau1[[#This Row],[Voie]],"&lt;/h3&gt;",Tableau1[[#This Row],[HTML_ligne]]),Tableau1[[#This Row],[HTML_ligne]]))</f>
        <v>&lt;div class="comp"&gt;&lt;h4 class="nom"&gt;Courir&lt;/h4&gt;&lt;table class="spec"&gt;&lt;tr&gt;&lt;td class="left"&gt;&lt;span class="innee"&gt;Action innée&lt;/span&gt;&lt;/td&gt;&lt;td class="right"&gt;&lt;p&gt;Exécution : &lt;span&gt;2&lt;/span&gt;&lt;/p&gt;&lt;p&gt;Souffle : &lt;span class="jauge"&gt;-&lt;/span&gt;&lt;/p&gt;&lt;p&gt;Concentration : &lt;span class="jauge"&gt;-&lt;/span&gt;&lt;/p&gt;&lt;/td&gt;&lt;/tr&gt;&lt;/table&gt;&lt;div class="effets"&gt;Le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 Par contre les 2 actions doivent être réalisées l'une après l'autre (il n'est pas possible de se déplacer de la moitié de son mouvement, puis faire une action, puis terminer le mouvement).&lt;/div&gt;&lt;/div&gt;</v>
      </c>
    </row>
    <row r="15" spans="2:33" ht="15" customHeight="1" x14ac:dyDescent="0.25">
      <c r="B15" t="s">
        <v>10</v>
      </c>
      <c r="D15" t="s">
        <v>163</v>
      </c>
      <c r="E15" s="9" t="str">
        <f>IFERROR(VLOOKUP(Tableau1[[#This Row],[Niveau]],Tableau2[],2,FALSE),"")</f>
        <v/>
      </c>
      <c r="F15" t="s">
        <v>58</v>
      </c>
      <c r="G15">
        <v>0</v>
      </c>
      <c r="N15" s="9" t="b">
        <f>IF(Tableau1[[#This Row],[Niveau]]=0,TRUE,FALSE)</f>
        <v>1</v>
      </c>
      <c r="O15" s="2" t="s">
        <v>164</v>
      </c>
      <c r="P15" s="10"/>
      <c r="R15" s="5" t="str">
        <f>CONCATENATE("&lt;h4 class=""nom""&gt;",Tableau1[[#This Row],[Nom]],"&lt;/h4&gt;")</f>
        <v>&lt;h4 class="nom"&gt;Récupérer&lt;/h4&gt;</v>
      </c>
      <c r="S15" s="5"/>
      <c r="T15" s="5" t="str">
        <f>IF(Tableau1[[#This Row],[Passif ?]],"&lt;span class=""passive""&gt;Action passive&lt;/span&gt;","")</f>
        <v/>
      </c>
      <c r="U15" s="5" t="str">
        <f>IF(ISBLANK(Tableau1[[#This Row],[Profil]]),"",CONCATENATE("&lt;span class=""profil""&gt;Profil ",Tableau1[[#This Row],[Profil]],"&lt;/span&gt;"))</f>
        <v/>
      </c>
      <c r="V15" s="5" t="str">
        <f>IF(Tableau1[[#This Row],[Innée ?]],"&lt;span class=""innee""&gt;Action innée&lt;/span&gt;","")</f>
        <v>&lt;span class="innee"&gt;Action innée&lt;/span&gt;</v>
      </c>
      <c r="W15" s="5" t="str">
        <f>IF(Tableau1[[#This Row],[Niveau]]&gt;0,CONCATENATE("&lt;span class=""apprentissage""&gt;Apprentissage : &lt;span&gt;",Tableau1[[#This Row],[Caractéristique]], " ",Tableau1[[#This Row],[Apprentissage]],"&lt;/span&gt;&lt;/span&gt;"),"")</f>
        <v/>
      </c>
      <c r="Y15" s="5" t="str">
        <f>CONCATENATE("&lt;p&gt;Exécution : &lt;span&gt;", IF(Tableau1[[#This Row],[Exécution]]&gt;0,Tableau1[[#This Row],[Exécution]],"-"), "&lt;/span&gt;&lt;/p&gt;")</f>
        <v>&lt;p&gt;Exécution : &lt;span&gt;-&lt;/span&gt;&lt;/p&gt;</v>
      </c>
      <c r="Z15" s="5" t="str">
        <f>CONCATENATE("&lt;p&gt;Souffle : &lt;span class=""jauge""&gt;", IF(Tableau1[[#This Row],[Souffle]]&gt;0,Tableau1[[#This Row],[Souffle]],"-"), "&lt;/span&gt;&lt;/p&gt;")</f>
        <v>&lt;p&gt;Souffle : &lt;span class="jauge"&gt;-&lt;/span&gt;&lt;/p&gt;</v>
      </c>
      <c r="AA15" s="5" t="str">
        <f>CONCATENATE("&lt;p&gt;Concentration : &lt;span class=""jauge""&gt;",IF(Tableau1[[#This Row],[Concentration]]&gt;0,Tableau1[[#This Row],[Concentration]],"-"), "&lt;/span&gt;&lt;/p&gt;")</f>
        <v>&lt;p&gt;Concentration : &lt;span class="jauge"&gt;-&lt;/span&gt;&lt;/p&gt;</v>
      </c>
      <c r="AB15" s="5" t="str">
        <f>IF(Tableau1[[#This Row],[Adrénaline]]&gt;0,CONCATENATE("&lt;p&gt;Adrénaline : &lt;span class=""jauge""&gt;", Tableau1[[#This Row],[Adrénaline]], "&lt;/span&gt;&lt;/p&gt;"),"")</f>
        <v/>
      </c>
      <c r="AC15" s="5"/>
      <c r="AD15" s="5" t="str">
        <f>CONCATENATE("&lt;div class=""effets""&gt;",Tableau1[[#This Row],[Effets]],"&lt;/div&gt;")</f>
        <v>&lt;div class="effets"&gt;Le personnage souffle un bon coup récupérant 2 points de &lt;span class="jauge"&gt;Souffle&lt;/span&gt; et de &lt;span class="jauge"&gt;Concentration&lt;/span&gt;.&lt;/div&gt;</v>
      </c>
      <c r="AF1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class="nom"&gt;Récupérer&lt;/h4&gt;&lt;span class="innee"&gt;Action innée&lt;/span&gt;&lt;p&gt;Exécution : &lt;span&gt;-&lt;/span&gt;&lt;/p&gt;&lt;p&gt;Souffle : &lt;span class="jauge"&gt;-&lt;/span&gt;&lt;/p&gt;&lt;p&gt;Concentration : &lt;span class="jauge"&gt;-&lt;/span&gt;&lt;/p&gt;&lt;div class="effets"&gt;Le personnage souffle un bon coup récupérant 2 points de &lt;span class="jauge"&gt;Souffle&lt;/span&gt; et de &lt;span class="jauge"&gt;Concentration&lt;/span&gt;.&lt;/div&gt;</v>
      </c>
      <c r="AG15" s="8" t="str">
        <f>IF(ISBLANK(Tableau1[[#This Row],[Nom]]),"",IF(B15&lt;&gt;B14,CONCATENATE("&lt;/div&gt;&lt;div class=""voie ",Tableau1[[#This Row],[Caractéristique]],"""&gt;&lt;h3&gt;",Tableau1[[#This Row],[Voie]],"&lt;/h3&gt;",Tableau1[[#This Row],[HTML_ligne]]),Tableau1[[#This Row],[HTML_ligne]]))</f>
        <v>&lt;h4 class="nom"&gt;Récupérer&lt;/h4&gt;&lt;span class="innee"&gt;Action innée&lt;/span&gt;&lt;p&gt;Exécution : &lt;span&gt;-&lt;/span&gt;&lt;/p&gt;&lt;p&gt;Souffle : &lt;span class="jauge"&gt;-&lt;/span&gt;&lt;/p&gt;&lt;p&gt;Concentration : &lt;span class="jauge"&gt;-&lt;/span&gt;&lt;/p&gt;&lt;div class="effets"&gt;Le personnage souffle un bon coup récupérant 2 points de &lt;span class="jauge"&gt;Souffle&lt;/span&gt; et de &lt;span class="jauge"&gt;Concentration&lt;/span&gt;.&lt;/div&gt;</v>
      </c>
    </row>
    <row r="16" spans="2:33" ht="15" customHeight="1" x14ac:dyDescent="0.25">
      <c r="B16" t="s">
        <v>22</v>
      </c>
      <c r="C16" s="12">
        <v>1</v>
      </c>
      <c r="D16" t="s">
        <v>185</v>
      </c>
      <c r="E16" s="9">
        <f>IFERROR(VLOOKUP(Tableau1[[#This Row],[Niveau]],Tableau2[],2,FALSE),"")</f>
        <v>10</v>
      </c>
      <c r="F16" t="s">
        <v>59</v>
      </c>
      <c r="G16">
        <v>6</v>
      </c>
      <c r="I16">
        <v>2</v>
      </c>
      <c r="M16" t="s">
        <v>39</v>
      </c>
      <c r="N16" s="9" t="b">
        <f>IF(Tableau1[[#This Row],[Niveau]]=0,TRUE,FALSE)</f>
        <v>0</v>
      </c>
      <c r="O16" t="s">
        <v>186</v>
      </c>
      <c r="P16" s="1"/>
      <c r="R16" s="5" t="str">
        <f>CONCATENATE("&lt;h4 class=""nom""&gt;",Tableau1[[#This Row],[Nom]],"&lt;/h4&gt;")</f>
        <v>&lt;h4 class="nom"&gt;Tir précis&lt;/h4&gt;</v>
      </c>
      <c r="S16" s="5"/>
      <c r="T16" s="5" t="str">
        <f>IF(Tableau1[[#This Row],[Passif ?]],"&lt;span class=""passive""&gt;Action passive&lt;/span&gt;","")</f>
        <v/>
      </c>
      <c r="U16" s="5" t="str">
        <f>IF(ISBLANK(Tableau1[[#This Row],[Profil]]),"",CONCATENATE("&lt;span class=""profil""&gt;Profil ",Tableau1[[#This Row],[Profil]],"&lt;/span&gt;"))</f>
        <v>&lt;span class="profil"&gt;Profil Distant&lt;/span&gt;</v>
      </c>
      <c r="V16" s="5" t="str">
        <f>IF(Tableau1[[#This Row],[Innée ?]],"&lt;span class=""innee""&gt;Action innée&lt;/span&gt;","")</f>
        <v/>
      </c>
      <c r="W16" s="5" t="str">
        <f>IF(Tableau1[[#This Row],[Niveau]]&gt;0,CONCATENATE("&lt;span class=""apprentissage""&gt;Apprentissage : &lt;span&gt;",Tableau1[[#This Row],[Caractéristique]], " ",Tableau1[[#This Row],[Apprentissage]],"&lt;/span&gt;&lt;/span&gt;"),"")</f>
        <v>&lt;span class="apprentissage"&gt;Apprentissage : &lt;span&gt;Adresse 10&lt;/span&gt;&lt;/span&gt;</v>
      </c>
      <c r="Y16" s="5" t="str">
        <f>CONCATENATE("&lt;p&gt;Exécution : &lt;span&gt;", IF(Tableau1[[#This Row],[Exécution]]&gt;0,Tableau1[[#This Row],[Exécution]],"-"), "&lt;/span&gt;&lt;/p&gt;")</f>
        <v>&lt;p&gt;Exécution : &lt;span&gt;6&lt;/span&gt;&lt;/p&gt;</v>
      </c>
      <c r="Z16" s="5" t="str">
        <f>CONCATENATE("&lt;p&gt;Souffle : &lt;span class=""jauge""&gt;", IF(Tableau1[[#This Row],[Souffle]]&gt;0,Tableau1[[#This Row],[Souffle]],"-"), "&lt;/span&gt;&lt;/p&gt;")</f>
        <v>&lt;p&gt;Souffle : &lt;span class="jauge"&gt;-&lt;/span&gt;&lt;/p&gt;</v>
      </c>
      <c r="AA16" s="5" t="str">
        <f>CONCATENATE("&lt;p&gt;Concentration : &lt;span class=""jauge""&gt;",IF(Tableau1[[#This Row],[Concentration]]&gt;0,Tableau1[[#This Row],[Concentration]],"-"), "&lt;/span&gt;&lt;/p&gt;")</f>
        <v>&lt;p&gt;Concentration : &lt;span class="jauge"&gt;2&lt;/span&gt;&lt;/p&gt;</v>
      </c>
      <c r="AB16" s="5" t="str">
        <f>IF(Tableau1[[#This Row],[Adrénaline]]&gt;0,CONCATENATE("&lt;p&gt;Adrénaline : &lt;span class=""jauge""&gt;", Tableau1[[#This Row],[Adrénaline]], "&lt;/span&gt;&lt;/p&gt;"),"")</f>
        <v/>
      </c>
      <c r="AC16" s="5"/>
      <c r="AD16" s="5" t="str">
        <f>CONCATENATE("&lt;div class=""effets""&gt;",Tableau1[[#This Row],[Effets]],"&lt;/div&gt;")</f>
        <v>&lt;div class="effets"&gt;Sur ce tir, le personnage ignore le malus pour toucher le plus impactant.&lt;/div&gt;</v>
      </c>
      <c r="AF1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class="nom"&gt;Tir précis&lt;/h4&gt;&lt;span class="profil"&gt;Profil Distant&lt;/span&gt;&lt;span class="apprentissage"&gt;Apprentissage : &lt;span&gt;Adresse 10&lt;/span&gt;&lt;/span&gt;&lt;p&gt;Exécution : &lt;span&gt;6&lt;/span&gt;&lt;/p&gt;&lt;p&gt;Souffle : &lt;span class="jauge"&gt;-&lt;/span&gt;&lt;/p&gt;&lt;p&gt;Concentration : &lt;span class="jauge"&gt;2&lt;/span&gt;&lt;/p&gt;&lt;div class="effets"&gt;Sur ce tir, le personnage ignore le malus pour toucher le plus impactant.&lt;/div&gt;</v>
      </c>
      <c r="AG16" s="8" t="str">
        <f>IF(ISBLANK(Tableau1[[#This Row],[Nom]]),"",IF(B16&lt;&gt;B15,CONCATENATE("&lt;/div&gt;&lt;div class=""voie ",Tableau1[[#This Row],[Caractéristique]],"""&gt;&lt;h3&gt;",Tableau1[[#This Row],[Voie]],"&lt;/h3&gt;",Tableau1[[#This Row],[HTML_ligne]]),Tableau1[[#This Row],[HTML_ligne]]))</f>
        <v>&lt;/div&gt;&lt;div class="voie Adresse"&gt;&lt;h3&gt;Distance&lt;/h3&gt;&lt;h4 class="nom"&gt;Tir précis&lt;/h4&gt;&lt;span class="profil"&gt;Profil Distant&lt;/span&gt;&lt;span class="apprentissage"&gt;Apprentissage : &lt;span&gt;Adresse 10&lt;/span&gt;&lt;/span&gt;&lt;p&gt;Exécution : &lt;span&gt;6&lt;/span&gt;&lt;/p&gt;&lt;p&gt;Souffle : &lt;span class="jauge"&gt;-&lt;/span&gt;&lt;/p&gt;&lt;p&gt;Concentration : &lt;span class="jauge"&gt;2&lt;/span&gt;&lt;/p&gt;&lt;div class="effets"&gt;Sur ce tir, le personnage ignore le malus pour toucher le plus impactant.&lt;/div&gt;</v>
      </c>
    </row>
    <row r="17" spans="2:33" ht="15" customHeight="1" x14ac:dyDescent="0.25">
      <c r="B17" t="s">
        <v>22</v>
      </c>
      <c r="C17" s="11">
        <v>1</v>
      </c>
      <c r="D17" t="s">
        <v>99</v>
      </c>
      <c r="E17" s="6">
        <f>IFERROR(VLOOKUP(Tableau1[[#This Row],[Niveau]],Tableau2[],2,FALSE),"")</f>
        <v>10</v>
      </c>
      <c r="F17" t="s">
        <v>59</v>
      </c>
      <c r="K17" t="b">
        <v>1</v>
      </c>
      <c r="N17" s="6" t="b">
        <f>IF(Tableau1[[#This Row],[Niveau]]=0,TRUE,FALSE)</f>
        <v>0</v>
      </c>
      <c r="O17" t="s">
        <v>100</v>
      </c>
      <c r="Q17" s="1" t="s">
        <v>67</v>
      </c>
      <c r="R17" s="5" t="str">
        <f>CONCATENATE("&lt;h4 class=""nom""&gt;",Tableau1[[#This Row],[Nom]],"&lt;/h4&gt;")</f>
        <v>&lt;h4 class="nom"&gt;Longue distance&lt;/h4&gt;</v>
      </c>
      <c r="S17" s="5" t="s">
        <v>68</v>
      </c>
      <c r="T17" s="5" t="str">
        <f>IF(Tableau1[[#This Row],[Passif ?]],"&lt;span class=""passive""&gt;Action passive&lt;/span&gt;","")</f>
        <v>&lt;span class="passive"&gt;Action passive&lt;/span&gt;</v>
      </c>
      <c r="U17" s="5" t="str">
        <f>IF(ISBLANK(Tableau1[[#This Row],[Profil]]),"",CONCATENATE("&lt;span class=""profil""&gt;Profil ",Tableau1[[#This Row],[Profil]],"&lt;/span&gt;"))</f>
        <v/>
      </c>
      <c r="V17" s="5" t="str">
        <f>IF(Tableau1[[#This Row],[Innée ?]],"&lt;span class=""innee""&gt;Action innée&lt;/span&gt;","")</f>
        <v/>
      </c>
      <c r="W17" s="5" t="str">
        <f>IF(Tableau1[[#This Row],[Niveau]]&gt;0,CONCATENATE("&lt;span class=""apprentissage""&gt;Apprentissage : &lt;span&gt;",Tableau1[[#This Row],[Caractéristique]], " ",Tableau1[[#This Row],[Apprentissage]],"&lt;/span&gt;&lt;/span&gt;"),"")</f>
        <v>&lt;span class="apprentissage"&gt;Apprentissage : &lt;span&gt;Adresse 10&lt;/span&gt;&lt;/span&gt;</v>
      </c>
      <c r="X17" s="5" t="s">
        <v>69</v>
      </c>
      <c r="Y17" s="5" t="str">
        <f>CONCATENATE("&lt;p&gt;Exécution : &lt;span&gt;", IF(Tableau1[[#This Row],[Exécution]]&gt;0,Tableau1[[#This Row],[Exécution]],"-"), "&lt;/span&gt;&lt;/p&gt;")</f>
        <v>&lt;p&gt;Exécution : &lt;span&gt;-&lt;/span&gt;&lt;/p&gt;</v>
      </c>
      <c r="Z17" s="5" t="str">
        <f>CONCATENATE("&lt;p&gt;Souffle : &lt;span class=""jauge""&gt;", IF(Tableau1[[#This Row],[Souffle]]&gt;0,Tableau1[[#This Row],[Souffle]],"-"), "&lt;/span&gt;&lt;/p&gt;")</f>
        <v>&lt;p&gt;Souffle : &lt;span class="jauge"&gt;-&lt;/span&gt;&lt;/p&gt;</v>
      </c>
      <c r="AA17" s="5" t="str">
        <f>CONCATENATE("&lt;p&gt;Concentration : &lt;span class=""jauge""&gt;",IF(Tableau1[[#This Row],[Concentration]]&gt;0,Tableau1[[#This Row],[Concentration]],"-"), "&lt;/span&gt;&lt;/p&gt;")</f>
        <v>&lt;p&gt;Concentration : &lt;span class="jauge"&gt;-&lt;/span&gt;&lt;/p&gt;</v>
      </c>
      <c r="AB17" s="5" t="str">
        <f>IF(Tableau1[[#This Row],[Adrénaline]]&gt;0,CONCATENATE("&lt;p&gt;Adrénaline : &lt;span class=""jauge""&gt;", Tableau1[[#This Row],[Adrénaline]], "&lt;/span&gt;&lt;/p&gt;"),"")</f>
        <v/>
      </c>
      <c r="AC17" s="5" t="s">
        <v>51</v>
      </c>
      <c r="AD17" s="5" t="str">
        <f>CONCATENATE("&lt;div class=""effets""&gt;",Tableau1[[#This Row],[Effets]],"&lt;/div&gt;")</f>
        <v>&lt;div class="effets"&gt;La distance de la courte portée passe à 20m.&lt;/div&gt;</v>
      </c>
      <c r="AE17" s="5" t="s">
        <v>66</v>
      </c>
      <c r="AF1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class="nom"&gt;Longue distance&lt;/h4&gt;&lt;table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class="effets"&gt;La distance de la courte portée passe à 20m.&lt;/div&gt;&lt;/div&gt;</v>
      </c>
      <c r="AG17" s="8" t="str">
        <f>IF(ISBLANK(Tableau1[[#This Row],[Nom]]),"",IF(B17&lt;&gt;B16,CONCATENATE("&lt;/div&gt;&lt;div class=""voie ",Tableau1[[#This Row],[Caractéristique]],"""&gt;&lt;h3&gt;",Tableau1[[#This Row],[Voie]],"&lt;/h3&gt;",Tableau1[[#This Row],[HTML_ligne]]),Tableau1[[#This Row],[HTML_ligne]]))</f>
        <v>&lt;div class="comp"&gt;&lt;h4 class="nom"&gt;Longue distance&lt;/h4&gt;&lt;table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class="effets"&gt;La distance de la courte portée passe à 20m.&lt;/div&gt;&lt;/div&gt;</v>
      </c>
    </row>
    <row r="18" spans="2:33" ht="15" customHeight="1" x14ac:dyDescent="0.25">
      <c r="B18" t="s">
        <v>22</v>
      </c>
      <c r="C18" s="12">
        <v>2</v>
      </c>
      <c r="D18" t="s">
        <v>183</v>
      </c>
      <c r="E18" s="9">
        <f>IFERROR(VLOOKUP(Tableau1[[#This Row],[Niveau]],Tableau2[],2,FALSE),"")</f>
        <v>15</v>
      </c>
      <c r="F18" t="s">
        <v>59</v>
      </c>
      <c r="G18">
        <v>6</v>
      </c>
      <c r="I18">
        <v>2</v>
      </c>
      <c r="M18" t="s">
        <v>39</v>
      </c>
      <c r="N18" s="9" t="b">
        <f>IF(Tableau1[[#This Row],[Niveau]]=0,TRUE,FALSE)</f>
        <v>0</v>
      </c>
      <c r="O18" t="s">
        <v>184</v>
      </c>
      <c r="P18" s="1"/>
      <c r="R18" s="5" t="str">
        <f>CONCATENATE("&lt;h4 class=""nom""&gt;",Tableau1[[#This Row],[Nom]],"&lt;/h4&gt;")</f>
        <v>&lt;h4 class="nom"&gt;Tir double&lt;/h4&gt;</v>
      </c>
      <c r="S18" s="5"/>
      <c r="T18" s="5" t="str">
        <f>IF(Tableau1[[#This Row],[Passif ?]],"&lt;span class=""passive""&gt;Action passive&lt;/span&gt;","")</f>
        <v/>
      </c>
      <c r="U18" s="5" t="str">
        <f>IF(ISBLANK(Tableau1[[#This Row],[Profil]]),"",CONCATENATE("&lt;span class=""profil""&gt;Profil ",Tableau1[[#This Row],[Profil]],"&lt;/span&gt;"))</f>
        <v>&lt;span class="profil"&gt;Profil Distant&lt;/span&gt;</v>
      </c>
      <c r="V18" s="5" t="str">
        <f>IF(Tableau1[[#This Row],[Innée ?]],"&lt;span class=""innee""&gt;Action innée&lt;/span&gt;","")</f>
        <v/>
      </c>
      <c r="W18" s="5" t="str">
        <f>IF(Tableau1[[#This Row],[Niveau]]&gt;0,CONCATENATE("&lt;span class=""apprentissage""&gt;Apprentissage : &lt;span&gt;",Tableau1[[#This Row],[Caractéristique]], " ",Tableau1[[#This Row],[Apprentissage]],"&lt;/span&gt;&lt;/span&gt;"),"")</f>
        <v>&lt;span class="apprentissage"&gt;Apprentissage : &lt;span&gt;Adresse 15&lt;/span&gt;&lt;/span&gt;</v>
      </c>
      <c r="Y18" s="5" t="str">
        <f>CONCATENATE("&lt;p&gt;Exécution : &lt;span&gt;", IF(Tableau1[[#This Row],[Exécution]]&gt;0,Tableau1[[#This Row],[Exécution]],"-"), "&lt;/span&gt;&lt;/p&gt;")</f>
        <v>&lt;p&gt;Exécution : &lt;span&gt;6&lt;/span&gt;&lt;/p&gt;</v>
      </c>
      <c r="Z18" s="5" t="str">
        <f>CONCATENATE("&lt;p&gt;Souffle : &lt;span class=""jauge""&gt;", IF(Tableau1[[#This Row],[Souffle]]&gt;0,Tableau1[[#This Row],[Souffle]],"-"), "&lt;/span&gt;&lt;/p&gt;")</f>
        <v>&lt;p&gt;Souffle : &lt;span class="jauge"&gt;-&lt;/span&gt;&lt;/p&gt;</v>
      </c>
      <c r="AA18" s="5" t="str">
        <f>CONCATENATE("&lt;p&gt;Concentration : &lt;span class=""jauge""&gt;",IF(Tableau1[[#This Row],[Concentration]]&gt;0,Tableau1[[#This Row],[Concentration]],"-"), "&lt;/span&gt;&lt;/p&gt;")</f>
        <v>&lt;p&gt;Concentration : &lt;span class="jauge"&gt;2&lt;/span&gt;&lt;/p&gt;</v>
      </c>
      <c r="AB18" s="5" t="str">
        <f>IF(Tableau1[[#This Row],[Adrénaline]]&gt;0,CONCATENATE("&lt;p&gt;Adrénaline : &lt;span class=""jauge""&gt;", Tableau1[[#This Row],[Adrénaline]], "&lt;/span&gt;&lt;/p&gt;"),"")</f>
        <v/>
      </c>
      <c r="AC18" s="5"/>
      <c r="AD18" s="5" t="str">
        <f>CONCATENATE("&lt;div class=""effets""&gt;",Tableau1[[#This Row],[Effets]],"&lt;/div&gt;")</f>
        <v>&lt;div class="effets"&gt;Le personnage enclenche deux flèches sur son arc ou arbalète et les décoche vers une cible unique. La portée est alors réduite de 10, les dégâts de chaque flèche de 4 et l’&lt;span class="stat"&gt;Adresse&lt;/span&gt; de 4. Un seul jet de localisation est utilisé mais l'armure est appliquée pour chaque flèche.&lt;/div&gt;</v>
      </c>
      <c r="AF1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class="nom"&gt;Tir double&lt;/h4&gt;&lt;span class="profil"&gt;Profil Distant&lt;/span&gt;&lt;span class="apprentissage"&gt;Apprentissage : &lt;span&gt;Adresse 15&lt;/span&gt;&lt;/span&gt;&lt;p&gt;Exécution : &lt;span&gt;6&lt;/span&gt;&lt;/p&gt;&lt;p&gt;Souffle : &lt;span class="jauge"&gt;-&lt;/span&gt;&lt;/p&gt;&lt;p&gt;Concentration : &lt;span class="jauge"&gt;2&lt;/span&gt;&lt;/p&gt;&lt;div class="effets"&gt;Le personnage enclenche deux flèches sur son arc ou arbalète et les décoche vers une cible unique. La portée est alors réduite de 10, les dégâts de chaque flèche de 4 et l’&lt;span class="stat"&gt;Adresse&lt;/span&gt; de 4. Un seul jet de localisation est utilisé mais l'armure est appliquée pour chaque flèche.&lt;/div&gt;</v>
      </c>
      <c r="AG18" s="8" t="str">
        <f>IF(ISBLANK(Tableau1[[#This Row],[Nom]]),"",IF(B18&lt;&gt;B17,CONCATENATE("&lt;/div&gt;&lt;div class=""voie ",Tableau1[[#This Row],[Caractéristique]],"""&gt;&lt;h3&gt;",Tableau1[[#This Row],[Voie]],"&lt;/h3&gt;",Tableau1[[#This Row],[HTML_ligne]]),Tableau1[[#This Row],[HTML_ligne]]))</f>
        <v>&lt;h4 class="nom"&gt;Tir double&lt;/h4&gt;&lt;span class="profil"&gt;Profil Distant&lt;/span&gt;&lt;span class="apprentissage"&gt;Apprentissage : &lt;span&gt;Adresse 15&lt;/span&gt;&lt;/span&gt;&lt;p&gt;Exécution : &lt;span&gt;6&lt;/span&gt;&lt;/p&gt;&lt;p&gt;Souffle : &lt;span class="jauge"&gt;-&lt;/span&gt;&lt;/p&gt;&lt;p&gt;Concentration : &lt;span class="jauge"&gt;2&lt;/span&gt;&lt;/p&gt;&lt;div class="effets"&gt;Le personnage enclenche deux flèches sur son arc ou arbalète et les décoche vers une cible unique. La portée est alors réduite de 10, les dégâts de chaque flèche de 4 et l’&lt;span class="stat"&gt;Adresse&lt;/span&gt; de 4. Un seul jet de localisation est utilisé mais l'armure est appliquée pour chaque flèche.&lt;/div&gt;</v>
      </c>
    </row>
    <row r="19" spans="2:33" ht="15" customHeight="1" x14ac:dyDescent="0.25">
      <c r="B19" t="s">
        <v>22</v>
      </c>
      <c r="D19" t="s">
        <v>42</v>
      </c>
      <c r="E19" s="6" t="str">
        <f>IFERROR(VLOOKUP(Tableau1[[#This Row],[Niveau]],Tableau2[],2,FALSE),"")</f>
        <v/>
      </c>
      <c r="F19" t="s">
        <v>59</v>
      </c>
      <c r="G19">
        <v>5</v>
      </c>
      <c r="M19" t="s">
        <v>39</v>
      </c>
      <c r="N19" s="6" t="b">
        <f>IF(Tableau1[[#This Row],[Niveau]]=0,TRUE,FALSE)</f>
        <v>1</v>
      </c>
      <c r="O19" s="2" t="s">
        <v>98</v>
      </c>
      <c r="Q19" s="1" t="s">
        <v>67</v>
      </c>
      <c r="R19" s="5" t="str">
        <f>CONCATENATE("&lt;h4 class=""nom""&gt;",Tableau1[[#This Row],[Nom]],"&lt;/h4&gt;")</f>
        <v>&lt;h4 class="nom"&gt;Attaque à distance&lt;/h4&gt;</v>
      </c>
      <c r="S19" s="5" t="s">
        <v>68</v>
      </c>
      <c r="T19" s="5" t="str">
        <f>IF(Tableau1[[#This Row],[Passif ?]],"&lt;span class=""passive""&gt;Action passive&lt;/span&gt;","")</f>
        <v/>
      </c>
      <c r="U19" s="5" t="str">
        <f>IF(ISBLANK(Tableau1[[#This Row],[Profil]]),"",CONCATENATE("&lt;span class=""profil""&gt;Profil ",Tableau1[[#This Row],[Profil]],"&lt;/span&gt;"))</f>
        <v>&lt;span class="profil"&gt;Profil Distant&lt;/span&gt;</v>
      </c>
      <c r="V19" s="5" t="str">
        <f>IF(Tableau1[[#This Row],[Innée ?]],"&lt;span class=""innee""&gt;Action innée&lt;/span&gt;","")</f>
        <v>&lt;span class="innee"&gt;Action innée&lt;/span&gt;</v>
      </c>
      <c r="W19" s="5" t="str">
        <f>IF(Tableau1[[#This Row],[Niveau]]&gt;0,CONCATENATE("&lt;span class=""apprentissage""&gt;Apprentissage : &lt;span&gt;",Tableau1[[#This Row],[Caractéristique]], " ",Tableau1[[#This Row],[Apprentissage]],"&lt;/span&gt;&lt;/span&gt;"),"")</f>
        <v/>
      </c>
      <c r="X19" s="5" t="s">
        <v>69</v>
      </c>
      <c r="Y19" s="5" t="str">
        <f>CONCATENATE("&lt;p&gt;Exécution : &lt;span&gt;", IF(Tableau1[[#This Row],[Exécution]]&gt;0,Tableau1[[#This Row],[Exécution]],"-"), "&lt;/span&gt;&lt;/p&gt;")</f>
        <v>&lt;p&gt;Exécution : &lt;span&gt;5&lt;/span&gt;&lt;/p&gt;</v>
      </c>
      <c r="Z19" s="5" t="str">
        <f>CONCATENATE("&lt;p&gt;Souffle : &lt;span class=""jauge""&gt;", IF(Tableau1[[#This Row],[Souffle]]&gt;0,Tableau1[[#This Row],[Souffle]],"-"), "&lt;/span&gt;&lt;/p&gt;")</f>
        <v>&lt;p&gt;Souffle : &lt;span class="jauge"&gt;-&lt;/span&gt;&lt;/p&gt;</v>
      </c>
      <c r="AA19" s="5" t="str">
        <f>CONCATENATE("&lt;p&gt;Concentration : &lt;span class=""jauge""&gt;",IF(Tableau1[[#This Row],[Concentration]]&gt;0,Tableau1[[#This Row],[Concentration]],"-"), "&lt;/span&gt;&lt;/p&gt;")</f>
        <v>&lt;p&gt;Concentration : &lt;span class="jauge"&gt;-&lt;/span&gt;&lt;/p&gt;</v>
      </c>
      <c r="AB19" s="5" t="str">
        <f>IF(Tableau1[[#This Row],[Adrénaline]]&gt;0,CONCATENATE("&lt;p&gt;Adrénaline : &lt;span class=""jauge""&gt;", Tableau1[[#This Row],[Adrénaline]], "&lt;/span&gt;&lt;/p&gt;"),"")</f>
        <v/>
      </c>
      <c r="AC19" s="5" t="s">
        <v>51</v>
      </c>
      <c r="AD19" s="5" t="str">
        <f>CONCATENATE("&lt;div class=""effets""&gt;",Tableau1[[#This Row],[Effets]],"&lt;/div&gt;")</f>
        <v>&lt;div class="effets"&gt;Le personnage utilise une arme à projectile (arc, javelot, ou tout autre arme improvisée) pour atteindre un ennemi à distance. Pour déterminer s’il touche, il doit réussir un test d’&lt;span class="stat"&gt;Adresse&lt;/span&gt; à 20 avec les bonus/malus suivants :
    &lt;br /&gt;
    &lt;table class="tab_reset stab1"&gt;
     &lt;tr&gt;&lt;th&gt;Situation&lt;/th&gt;&lt;th&gt;Bonus/malus&lt;/th&gt;&lt;/tr&gt;
     &lt;tr&gt;&lt;td&gt;Cible à courte portée*&lt;/td&gt;&lt;td&gt;+4&lt;/td&gt;&lt;/tr&gt;
     &lt;tr&gt;&lt;td&gt;Cible en mouvement**&lt;/td&gt;&lt;td&gt;-4&lt;/td&gt;&lt;/tr&gt;
     &lt;tr&gt;&lt;td&gt;Cible de grande taille&lt;/td&gt;&lt;td&gt;+4&lt;/td&gt;&lt;/tr&gt;
     &lt;tr&gt;&lt;td&gt;Cible sprintant&lt;/td&gt;&lt;td&gt;-6&lt;/td&gt;&lt;/tr&gt;
     &lt;tr&gt;&lt;td&gt;Cible zigzagant&lt;/td&gt;&lt;td&gt;-10&lt;/td&gt;&lt;/tr&gt;
     &lt;tr&gt;&lt;td&gt;Cible agenouillée&lt;/td&gt;&lt;td&gt;-2&lt;/td&gt;&lt;/tr&gt;
     &lt;tr&gt;&lt;td&gt;Cible allongée&lt;/td&gt;&lt;td&gt;-4&lt;/td&gt;&lt;/tr&gt;
     &lt;tr&gt;&lt;td&gt;Cible de petite taille&lt;/td&gt;&lt;td&gt;-4&lt;/td&gt;&lt;/tr&gt;
     &lt;tr&gt;&lt;td&gt;Tirer au corps à corps&lt;/td&gt;&lt;td&gt;-6&lt;/td&gt;&lt;/tr&gt;
     &lt;tr&gt;&lt;td&gt;Cible à couvert&lt;/td&gt;&lt;td&gt;-6***&lt;/td&gt;&lt;/tr&gt;
    &lt;/table&gt;
    &lt;i&gt;* est considéré comme à courte portée si la cible est à moins de 10m du tireur.&lt;/i&gt;&lt;br /&gt;
    &lt;i&gt;** est considéré comme en mouvement tout personnage ayant passé sa dernière action à se déplacer.&lt;/i&gt;
    &lt;i&gt;*** valeur à adapter par le mj selon l'importance du couvert. Un malus de -6 correspond à une cible ayant 50% de son corps protégé par un élément.&lt;/i&gt;
    &lt;br /&gt;
    &lt;br /&gt;
    Une fois la cible touchée, la résolution des dégâts est identique à une attaque au corps à corps (localisation, armure, …) en utilisant les dégâts du profil distance.&lt;/div&gt;</v>
      </c>
      <c r="AE19" s="5" t="s">
        <v>66</v>
      </c>
      <c r="AF1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class="nom"&gt;Attaque à distance&lt;/h4&gt;&lt;table class="spec"&gt;&lt;tr&gt;&lt;td class="left"&gt;&lt;span class="profil"&gt;Profil Distant&lt;/span&gt;&lt;span class="innee"&gt;Action innée&lt;/span&gt;&lt;/td&gt;&lt;td class="right"&gt;&lt;p&gt;Exécution : &lt;span&gt;5&lt;/span&gt;&lt;/p&gt;&lt;p&gt;Souffle : &lt;span class="jauge"&gt;-&lt;/span&gt;&lt;/p&gt;&lt;p&gt;Concentration : &lt;span class="jauge"&gt;-&lt;/span&gt;&lt;/p&gt;&lt;/td&gt;&lt;/tr&gt;&lt;/table class=""spec""&gt;&lt;div class="effets"&gt;Le personnage utilise une arme à projectile (arc, javelot, ou tout autre arme improvisée) pour atteindre un ennemi à distance. Pour déterminer s’il touche, il doit réussir un test d’&lt;span class="stat"&gt;Adresse&lt;/span&gt; à 20 avec les bonus/malus suivants :
    &lt;br /&gt;
    &lt;table class="tab_reset stab1"&gt;
     &lt;tr&gt;&lt;th&gt;Situation&lt;/th&gt;&lt;th&gt;Bonus/malus&lt;/th&gt;&lt;/tr&gt;
     &lt;tr&gt;&lt;td&gt;Cible à courte portée*&lt;/td&gt;&lt;td&gt;+4&lt;/td&gt;&lt;/tr&gt;
     &lt;tr&gt;&lt;td&gt;Cible en mouvement**&lt;/td&gt;&lt;td&gt;-4&lt;/td&gt;&lt;/tr&gt;
     &lt;tr&gt;&lt;td&gt;Cible de grande taille&lt;/td&gt;&lt;td&gt;+4&lt;/td&gt;&lt;/tr&gt;
     &lt;tr&gt;&lt;td&gt;Cible sprintant&lt;/td&gt;&lt;td&gt;-6&lt;/td&gt;&lt;/tr&gt;
     &lt;tr&gt;&lt;td&gt;Cible zigzagant&lt;/td&gt;&lt;td&gt;-10&lt;/td&gt;&lt;/tr&gt;
     &lt;tr&gt;&lt;td&gt;Cible agenouillée&lt;/td&gt;&lt;td&gt;-2&lt;/td&gt;&lt;/tr&gt;
     &lt;tr&gt;&lt;td&gt;Cible allongée&lt;/td&gt;&lt;td&gt;-4&lt;/td&gt;&lt;/tr&gt;
     &lt;tr&gt;&lt;td&gt;Cible de petite taille&lt;/td&gt;&lt;td&gt;-4&lt;/td&gt;&lt;/tr&gt;
     &lt;tr&gt;&lt;td&gt;Tirer au corps à corps&lt;/td&gt;&lt;td&gt;-6&lt;/td&gt;&lt;/tr&gt;
     &lt;tr&gt;&lt;td&gt;Cible à couvert&lt;/td&gt;&lt;td&gt;-6***&lt;/td&gt;&lt;/tr&gt;
    &lt;/table&gt;
    &lt;i&gt;* est considéré comme à courte portée si la cible est à moins de 10m du tireur.&lt;/i&gt;&lt;br /&gt;
    &lt;i&gt;** est considéré comme en mouvement tout personnage ayant passé sa dernière action à se déplacer.&lt;/i&gt;
    &lt;i&gt;*** valeur à adapter par le mj selon l'importance du couvert. Un malus de -6 correspond à une cible ayant 50% de son corps protégé par un élément.&lt;/i&gt;
    &lt;br /&gt;
    &lt;br /&gt;
    Une fois la cible touchée, la résolution des dégâts est identique à une attaque au corps à corps (localisation, armure, …) en utilisant les dégâts du profil distance.&lt;/div&gt;&lt;/div&gt;</v>
      </c>
      <c r="AG19" s="8" t="str">
        <f>IF(ISBLANK(Tableau1[[#This Row],[Nom]]),"",IF(B19&lt;&gt;B18,CONCATENATE("&lt;/div&gt;&lt;div class=""voie ",Tableau1[[#This Row],[Caractéristique]],"""&gt;&lt;h3&gt;",Tableau1[[#This Row],[Voie]],"&lt;/h3&gt;",Tableau1[[#This Row],[HTML_ligne]]),Tableau1[[#This Row],[HTML_ligne]]))</f>
        <v>&lt;div class="comp"&gt;&lt;h4 class="nom"&gt;Attaque à distance&lt;/h4&gt;&lt;table class="spec"&gt;&lt;tr&gt;&lt;td class="left"&gt;&lt;span class="profil"&gt;Profil Distant&lt;/span&gt;&lt;span class="innee"&gt;Action innée&lt;/span&gt;&lt;/td&gt;&lt;td class="right"&gt;&lt;p&gt;Exécution : &lt;span&gt;5&lt;/span&gt;&lt;/p&gt;&lt;p&gt;Souffle : &lt;span class="jauge"&gt;-&lt;/span&gt;&lt;/p&gt;&lt;p&gt;Concentration : &lt;span class="jauge"&gt;-&lt;/span&gt;&lt;/p&gt;&lt;/td&gt;&lt;/tr&gt;&lt;/table class=""spec""&gt;&lt;div class="effets"&gt;Le personnage utilise une arme à projectile (arc, javelot, ou tout autre arme improvisée) pour atteindre un ennemi à distance. Pour déterminer s’il touche, il doit réussir un test d’&lt;span class="stat"&gt;Adresse&lt;/span&gt; à 20 avec les bonus/malus suivants :
    &lt;br /&gt;
    &lt;table class="tab_reset stab1"&gt;
     &lt;tr&gt;&lt;th&gt;Situation&lt;/th&gt;&lt;th&gt;Bonus/malus&lt;/th&gt;&lt;/tr&gt;
     &lt;tr&gt;&lt;td&gt;Cible à courte portée*&lt;/td&gt;&lt;td&gt;+4&lt;/td&gt;&lt;/tr&gt;
     &lt;tr&gt;&lt;td&gt;Cible en mouvement**&lt;/td&gt;&lt;td&gt;-4&lt;/td&gt;&lt;/tr&gt;
     &lt;tr&gt;&lt;td&gt;Cible de grande taille&lt;/td&gt;&lt;td&gt;+4&lt;/td&gt;&lt;/tr&gt;
     &lt;tr&gt;&lt;td&gt;Cible sprintant&lt;/td&gt;&lt;td&gt;-6&lt;/td&gt;&lt;/tr&gt;
     &lt;tr&gt;&lt;td&gt;Cible zigzagant&lt;/td&gt;&lt;td&gt;-10&lt;/td&gt;&lt;/tr&gt;
     &lt;tr&gt;&lt;td&gt;Cible agenouillée&lt;/td&gt;&lt;td&gt;-2&lt;/td&gt;&lt;/tr&gt;
     &lt;tr&gt;&lt;td&gt;Cible allongée&lt;/td&gt;&lt;td&gt;-4&lt;/td&gt;&lt;/tr&gt;
     &lt;tr&gt;&lt;td&gt;Cible de petite taille&lt;/td&gt;&lt;td&gt;-4&lt;/td&gt;&lt;/tr&gt;
     &lt;tr&gt;&lt;td&gt;Tirer au corps à corps&lt;/td&gt;&lt;td&gt;-6&lt;/td&gt;&lt;/tr&gt;
     &lt;tr&gt;&lt;td&gt;Cible à couvert&lt;/td&gt;&lt;td&gt;-6***&lt;/td&gt;&lt;/tr&gt;
    &lt;/table&gt;
    &lt;i&gt;* est considéré comme à courte portée si la cible est à moins de 10m du tireur.&lt;/i&gt;&lt;br /&gt;
    &lt;i&gt;** est considéré comme en mouvement tout personnage ayant passé sa dernière action à se déplacer.&lt;/i&gt;
    &lt;i&gt;*** valeur à adapter par le mj selon l'importance du couvert. Un malus de -6 correspond à une cible ayant 50% de son corps protégé par un élément.&lt;/i&gt;
    &lt;br /&gt;
    &lt;br /&gt;
    Une fois la cible touchée, la résolution des dégâts est identique à une attaque au corps à corps (localisation, armure, …) en utilisant les dégâts du profil distance.&lt;/div&gt;&lt;/div&gt;</v>
      </c>
    </row>
    <row r="20" spans="2:33" ht="15" customHeight="1" x14ac:dyDescent="0.25">
      <c r="B20" t="s">
        <v>165</v>
      </c>
      <c r="C20" s="11">
        <v>1</v>
      </c>
      <c r="D20" t="s">
        <v>166</v>
      </c>
      <c r="E20" s="9">
        <f>IFERROR(VLOOKUP(Tableau1[[#This Row],[Niveau]],Tableau2[],2,FALSE),"")</f>
        <v>10</v>
      </c>
      <c r="F20" t="s">
        <v>59</v>
      </c>
      <c r="G20">
        <v>6</v>
      </c>
      <c r="H20">
        <v>1</v>
      </c>
      <c r="L20" t="b">
        <v>1</v>
      </c>
      <c r="M20" t="s">
        <v>38</v>
      </c>
      <c r="N20" s="9" t="b">
        <f>IF(Tableau1[[#This Row],[Niveau]]=0,TRUE,FALSE)</f>
        <v>0</v>
      </c>
      <c r="O20" t="s">
        <v>167</v>
      </c>
      <c r="P20" s="1"/>
      <c r="R20" s="5" t="str">
        <f>CONCATENATE("&lt;h4 class=""nom""&gt;",Tableau1[[#This Row],[Nom]],"&lt;/h4&gt;")</f>
        <v>&lt;h4 class="nom"&gt;Coup croisé&lt;/h4&gt;</v>
      </c>
      <c r="S20" s="5"/>
      <c r="T20" s="5" t="str">
        <f>IF(Tableau1[[#This Row],[Passif ?]],"&lt;span class=""passive""&gt;Action passive&lt;/span&gt;","")</f>
        <v/>
      </c>
      <c r="U20" s="5" t="str">
        <f>IF(ISBLANK(Tableau1[[#This Row],[Profil]]),"",CONCATENATE("&lt;span class=""profil""&gt;Profil ",Tableau1[[#This Row],[Profil]],"&lt;/span&gt;"))</f>
        <v>&lt;span class="profil"&gt;Profil Précis&lt;/span&gt;</v>
      </c>
      <c r="V20" s="5" t="str">
        <f>IF(Tableau1[[#This Row],[Innée ?]],"&lt;span class=""innee""&gt;Action innée&lt;/span&gt;","")</f>
        <v/>
      </c>
      <c r="W20" s="5" t="str">
        <f>IF(Tableau1[[#This Row],[Niveau]]&gt;0,CONCATENATE("&lt;span class=""apprentissage""&gt;Apprentissage : &lt;span&gt;",Tableau1[[#This Row],[Caractéristique]], " ",Tableau1[[#This Row],[Apprentissage]],"&lt;/span&gt;&lt;/span&gt;"),"")</f>
        <v>&lt;span class="apprentissage"&gt;Apprentissage : &lt;span&gt;Adresse 10&lt;/span&gt;&lt;/span&gt;</v>
      </c>
      <c r="Y20" s="5" t="str">
        <f>CONCATENATE("&lt;p&gt;Exécution : &lt;span&gt;", IF(Tableau1[[#This Row],[Exécution]]&gt;0,Tableau1[[#This Row],[Exécution]],"-"), "&lt;/span&gt;&lt;/p&gt;")</f>
        <v>&lt;p&gt;Exécution : &lt;span&gt;6&lt;/span&gt;&lt;/p&gt;</v>
      </c>
      <c r="Z20" s="5" t="str">
        <f>CONCATENATE("&lt;p&gt;Souffle : &lt;span class=""jauge""&gt;", IF(Tableau1[[#This Row],[Souffle]]&gt;0,Tableau1[[#This Row],[Souffle]],"-"), "&lt;/span&gt;&lt;/p&gt;")</f>
        <v>&lt;p&gt;Souffle : &lt;span class="jauge"&gt;1&lt;/span&gt;&lt;/p&gt;</v>
      </c>
      <c r="AA20" s="5" t="str">
        <f>CONCATENATE("&lt;p&gt;Concentration : &lt;span class=""jauge""&gt;",IF(Tableau1[[#This Row],[Concentration]]&gt;0,Tableau1[[#This Row],[Concentration]],"-"), "&lt;/span&gt;&lt;/p&gt;")</f>
        <v>&lt;p&gt;Concentration : &lt;span class="jauge"&gt;-&lt;/span&gt;&lt;/p&gt;</v>
      </c>
      <c r="AB20" s="5" t="str">
        <f>IF(Tableau1[[#This Row],[Adrénaline]]&gt;0,CONCATENATE("&lt;p&gt;Adrénaline : &lt;span class=""jauge""&gt;", Tableau1[[#This Row],[Adrénaline]], "&lt;/span&gt;&lt;/p&gt;"),"")</f>
        <v/>
      </c>
      <c r="AC20" s="5"/>
      <c r="AD20" s="5" t="str">
        <f>CONCATENATE("&lt;div class=""effets""&gt;",Tableau1[[#This Row],[Effets]],"&lt;/div&gt;")</f>
        <v>&lt;div class="effets"&gt;Avec deux armes, le personnage porte une attaque simultanée des deux côtés de son adversaire. C'est l'arme principale qui est considérée comme portant l'attaque (pas de jet de dé pour l'arme secondaire). Si l'adversaire veut parer le coup, il doit réaliser une parade pour chaque arme, par contre il peut esquiver les deux coups en une esquive. L'attaque aura un malus de -5 en attaque.&lt;/div&gt;</v>
      </c>
      <c r="AF2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class="nom"&gt;Coup croisé&lt;/h4&gt;&lt;span class="profil"&gt;Profil Précis&lt;/span&gt;&lt;span class="apprentissage"&gt;Apprentissage : &lt;span&gt;Adresse 10&lt;/span&gt;&lt;/span&gt;&lt;p&gt;Exécution : &lt;span&gt;6&lt;/span&gt;&lt;/p&gt;&lt;p&gt;Souffle : &lt;span class="jauge"&gt;1&lt;/span&gt;&lt;/p&gt;&lt;p&gt;Concentration : &lt;span class="jauge"&gt;-&lt;/span&gt;&lt;/p&gt;&lt;div class="effets"&gt;Avec deux armes, le personnage porte une attaque simultanée des deux côtés de son adversaire. C'est l'arme principale qui est considérée comme portant l'attaque (pas de jet de dé pour l'arme secondaire). Si l'adversaire veut parer le coup, il doit réaliser une parade pour chaque arme, par contre il peut esquiver les deux coups en une esquive. L'attaque aura un malus de -5 en attaque.&lt;/div&gt;</v>
      </c>
      <c r="AG20" s="8" t="str">
        <f>IF(ISBLANK(Tableau1[[#This Row],[Nom]]),"",IF(B20&lt;&gt;B19,CONCATENATE("&lt;/div&gt;&lt;div class=""voie ",Tableau1[[#This Row],[Caractéristique]],"""&gt;&lt;h3&gt;",Tableau1[[#This Row],[Voie]],"&lt;/h3&gt;",Tableau1[[#This Row],[HTML_ligne]]),Tableau1[[#This Row],[HTML_ligne]]))</f>
        <v>&lt;/div&gt;&lt;div class="voie Adresse"&gt;&lt;h3&gt;Double maniement&lt;/h3&gt;&lt;h4 class="nom"&gt;Coup croisé&lt;/h4&gt;&lt;span class="profil"&gt;Profil Précis&lt;/span&gt;&lt;span class="apprentissage"&gt;Apprentissage : &lt;span&gt;Adresse 10&lt;/span&gt;&lt;/span&gt;&lt;p&gt;Exécution : &lt;span&gt;6&lt;/span&gt;&lt;/p&gt;&lt;p&gt;Souffle : &lt;span class="jauge"&gt;1&lt;/span&gt;&lt;/p&gt;&lt;p&gt;Concentration : &lt;span class="jauge"&gt;-&lt;/span&gt;&lt;/p&gt;&lt;div class="effets"&gt;Avec deux armes, le personnage porte une attaque simultanée des deux côtés de son adversaire. C'est l'arme principale qui est considérée comme portant l'attaque (pas de jet de dé pour l'arme secondaire). Si l'adversaire veut parer le coup, il doit réaliser une parade pour chaque arme, par contre il peut esquiver les deux coups en une esquive. L'attaque aura un malus de -5 en attaque.&lt;/div&gt;</v>
      </c>
    </row>
    <row r="21" spans="2:33" ht="15" customHeight="1" x14ac:dyDescent="0.25">
      <c r="B21" t="s">
        <v>24</v>
      </c>
      <c r="C21" s="11">
        <v>1</v>
      </c>
      <c r="D21" t="s">
        <v>102</v>
      </c>
      <c r="E21" s="6">
        <f>IFERROR(VLOOKUP(Tableau1[[#This Row],[Niveau]],Tableau2[],2,FALSE),"")</f>
        <v>10</v>
      </c>
      <c r="F21" t="s">
        <v>58</v>
      </c>
      <c r="K21" t="b">
        <v>1</v>
      </c>
      <c r="N21" s="6" t="b">
        <f>IF(Tableau1[[#This Row],[Niveau]]=0,TRUE,FALSE)</f>
        <v>0</v>
      </c>
      <c r="O21" t="s">
        <v>103</v>
      </c>
      <c r="Q21" s="1" t="s">
        <v>67</v>
      </c>
      <c r="R21" s="5" t="str">
        <f>CONCATENATE("&lt;h4 class=""nom""&gt;",Tableau1[[#This Row],[Nom]],"&lt;/h4&gt;")</f>
        <v>&lt;h4 class="nom"&gt;Esquive en armure lourde&lt;/h4&gt;</v>
      </c>
      <c r="S21" s="5" t="s">
        <v>68</v>
      </c>
      <c r="T21" s="5" t="str">
        <f>IF(Tableau1[[#This Row],[Passif ?]],"&lt;span class=""passive""&gt;Action passive&lt;/span&gt;","")</f>
        <v>&lt;span class="passive"&gt;Action passive&lt;/span&gt;</v>
      </c>
      <c r="U21" s="5" t="str">
        <f>IF(ISBLANK(Tableau1[[#This Row],[Profil]]),"",CONCATENATE("&lt;span class=""profil""&gt;Profil ",Tableau1[[#This Row],[Profil]],"&lt;/span&gt;"))</f>
        <v/>
      </c>
      <c r="V21" s="5" t="str">
        <f>IF(Tableau1[[#This Row],[Innée ?]],"&lt;span class=""innee""&gt;Action innée&lt;/span&gt;","")</f>
        <v/>
      </c>
      <c r="W21" s="5" t="str">
        <f>IF(Tableau1[[#This Row],[Niveau]]&gt;0,CONCATENATE("&lt;span class=""apprentissage""&gt;Apprentissage : &lt;span&gt;",Tableau1[[#This Row],[Caractéristique]], " ",Tableau1[[#This Row],[Apprentissage]],"&lt;/span&gt;&lt;/span&gt;"),"")</f>
        <v>&lt;span class="apprentissage"&gt;Apprentissage : &lt;span&gt;Vivacité 10&lt;/span&gt;&lt;/span&gt;</v>
      </c>
      <c r="X21" s="5" t="s">
        <v>69</v>
      </c>
      <c r="Y21" s="5" t="str">
        <f>CONCATENATE("&lt;p&gt;Exécution : &lt;span&gt;", IF(Tableau1[[#This Row],[Exécution]]&gt;0,Tableau1[[#This Row],[Exécution]],"-"), "&lt;/span&gt;&lt;/p&gt;")</f>
        <v>&lt;p&gt;Exécution : &lt;span&gt;-&lt;/span&gt;&lt;/p&gt;</v>
      </c>
      <c r="Z21" s="5" t="str">
        <f>CONCATENATE("&lt;p&gt;Souffle : &lt;span class=""jauge""&gt;", IF(Tableau1[[#This Row],[Souffle]]&gt;0,Tableau1[[#This Row],[Souffle]],"-"), "&lt;/span&gt;&lt;/p&gt;")</f>
        <v>&lt;p&gt;Souffle : &lt;span class="jauge"&gt;-&lt;/span&gt;&lt;/p&gt;</v>
      </c>
      <c r="AA21" s="5" t="str">
        <f>CONCATENATE("&lt;p&gt;Concentration : &lt;span class=""jauge""&gt;",IF(Tableau1[[#This Row],[Concentration]]&gt;0,Tableau1[[#This Row],[Concentration]],"-"), "&lt;/span&gt;&lt;/p&gt;")</f>
        <v>&lt;p&gt;Concentration : &lt;span class="jauge"&gt;-&lt;/span&gt;&lt;/p&gt;</v>
      </c>
      <c r="AB21" s="5" t="str">
        <f>IF(Tableau1[[#This Row],[Adrénaline]]&gt;0,CONCATENATE("&lt;p&gt;Adrénaline : &lt;span class=""jauge""&gt;", Tableau1[[#This Row],[Adrénaline]], "&lt;/span&gt;&lt;/p&gt;"),"")</f>
        <v/>
      </c>
      <c r="AC21" s="5" t="s">
        <v>51</v>
      </c>
      <c r="AD21" s="5" t="str">
        <f>CONCATENATE("&lt;div class=""effets""&gt;",Tableau1[[#This Row],[Effets]],"&lt;/div&gt;")</f>
        <v>&lt;div class="effets"&gt;Le personnage peut désormais tenter des esquives en armure lourde. Il subira néanmoins un malus de -4.&lt;/div&gt;</v>
      </c>
      <c r="AE21" s="5" t="s">
        <v>66</v>
      </c>
      <c r="AF2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class="nom"&gt;Esquive en armure lourde&lt;/h4&gt;&lt;table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 personnage peut désormais tenter des esquives en armure lourde. Il subira néanmoins un malus de -4.&lt;/div&gt;&lt;/div&gt;</v>
      </c>
      <c r="AG21" s="8" t="str">
        <f>IF(ISBLANK(Tableau1[[#This Row],[Nom]]),"",IF(B21&lt;&gt;B20,CONCATENATE("&lt;/div&gt;&lt;div class=""voie ",Tableau1[[#This Row],[Caractéristique]],"""&gt;&lt;h3&gt;",Tableau1[[#This Row],[Voie]],"&lt;/h3&gt;",Tableau1[[#This Row],[HTML_ligne]]),Tableau1[[#This Row],[HTML_ligne]]))</f>
        <v>&lt;/div&gt;&lt;div class="voie Vivacité"&gt;&lt;h3&gt;Esquive&lt;/h3&gt;&lt;div class="comp"&gt;&lt;h4 class="nom"&gt;Esquive en armure lourde&lt;/h4&gt;&lt;table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 personnage peut désormais tenter des esquives en armure lourde. Il subira néanmoins un malus de -4.&lt;/div&gt;&lt;/div&gt;</v>
      </c>
    </row>
    <row r="22" spans="2:33" ht="15" customHeight="1" x14ac:dyDescent="0.25">
      <c r="B22" t="s">
        <v>24</v>
      </c>
      <c r="C22" s="11">
        <v>1</v>
      </c>
      <c r="D22" t="s">
        <v>125</v>
      </c>
      <c r="E22" s="6">
        <f>IFERROR(VLOOKUP(Tableau1[[#This Row],[Niveau]],Tableau2[],2,FALSE),"")</f>
        <v>10</v>
      </c>
      <c r="F22" t="s">
        <v>58</v>
      </c>
      <c r="K22" t="b">
        <v>1</v>
      </c>
      <c r="N22" s="6" t="b">
        <f>IF(Tableau1[[#This Row],[Niveau]]=0,TRUE,FALSE)</f>
        <v>0</v>
      </c>
      <c r="O22" t="s">
        <v>128</v>
      </c>
      <c r="Q22" s="1" t="s">
        <v>67</v>
      </c>
      <c r="R22" s="5" t="str">
        <f>CONCATENATE("&lt;h4 class=""nom""&gt;",Tableau1[[#This Row],[Nom]],"&lt;/h4&gt;")</f>
        <v>&lt;h4 class="nom"&gt;Maitre de l'esquive&lt;/h4&gt;</v>
      </c>
      <c r="S22" s="5" t="s">
        <v>68</v>
      </c>
      <c r="T22" s="5" t="str">
        <f>IF(Tableau1[[#This Row],[Passif ?]],"&lt;span class=""passive""&gt;Action passive&lt;/span&gt;","")</f>
        <v>&lt;span class="passive"&gt;Action passive&lt;/span&gt;</v>
      </c>
      <c r="U22" s="5" t="str">
        <f>IF(ISBLANK(Tableau1[[#This Row],[Profil]]),"",CONCATENATE("&lt;span class=""profil""&gt;Profil ",Tableau1[[#This Row],[Profil]],"&lt;/span&gt;"))</f>
        <v/>
      </c>
      <c r="V22" s="5" t="str">
        <f>IF(Tableau1[[#This Row],[Innée ?]],"&lt;span class=""innee""&gt;Action innée&lt;/span&gt;","")</f>
        <v/>
      </c>
      <c r="W22" s="5" t="str">
        <f>IF(Tableau1[[#This Row],[Niveau]]&gt;0,CONCATENATE("&lt;span class=""apprentissage""&gt;Apprentissage : &lt;span&gt;",Tableau1[[#This Row],[Caractéristique]], " ",Tableau1[[#This Row],[Apprentissage]],"&lt;/span&gt;&lt;/span&gt;"),"")</f>
        <v>&lt;span class="apprentissage"&gt;Apprentissage : &lt;span&gt;Vivacité 10&lt;/span&gt;&lt;/span&gt;</v>
      </c>
      <c r="X22" s="5" t="s">
        <v>69</v>
      </c>
      <c r="Y22" s="5" t="str">
        <f>CONCATENATE("&lt;p&gt;Exécution : &lt;span&gt;", IF(Tableau1[[#This Row],[Exécution]]&gt;0,Tableau1[[#This Row],[Exécution]],"-"), "&lt;/span&gt;&lt;/p&gt;")</f>
        <v>&lt;p&gt;Exécution : &lt;span&gt;-&lt;/span&gt;&lt;/p&gt;</v>
      </c>
      <c r="Z22" s="5" t="str">
        <f>CONCATENATE("&lt;p&gt;Souffle : &lt;span class=""jauge""&gt;", IF(Tableau1[[#This Row],[Souffle]]&gt;0,Tableau1[[#This Row],[Souffle]],"-"), "&lt;/span&gt;&lt;/p&gt;")</f>
        <v>&lt;p&gt;Souffle : &lt;span class="jauge"&gt;-&lt;/span&gt;&lt;/p&gt;</v>
      </c>
      <c r="AA22" s="5" t="str">
        <f>CONCATENATE("&lt;p&gt;Concentration : &lt;span class=""jauge""&gt;",IF(Tableau1[[#This Row],[Concentration]]&gt;0,Tableau1[[#This Row],[Concentration]],"-"), "&lt;/span&gt;&lt;/p&gt;")</f>
        <v>&lt;p&gt;Concentration : &lt;span class="jauge"&gt;-&lt;/span&gt;&lt;/p&gt;</v>
      </c>
      <c r="AB22" s="5" t="str">
        <f>IF(Tableau1[[#This Row],[Adrénaline]]&gt;0,CONCATENATE("&lt;p&gt;Adrénaline : &lt;span class=""jauge""&gt;", Tableau1[[#This Row],[Adrénaline]], "&lt;/span&gt;&lt;/p&gt;"),"")</f>
        <v/>
      </c>
      <c r="AC22" s="5" t="s">
        <v>51</v>
      </c>
      <c r="AD22" s="5" t="str">
        <f>CONCATENATE("&lt;div class=""effets""&gt;",Tableau1[[#This Row],[Effets]],"&lt;/div&gt;")</f>
        <v>&lt;div class="effets"&gt;Pour chaque niveau dans cette compétence, le personnage gagne un bonus de +2 à ses esquives.&lt;/div&gt;</v>
      </c>
      <c r="AE22" s="5" t="s">
        <v>66</v>
      </c>
      <c r="AF2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class="nom"&gt;Maitre de l'esquive&lt;/h4&gt;&lt;table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class="effets"&gt;Pour chaque niveau dans cette compétence, le personnage gagne un bonus de +2 à ses esquives.&lt;/div&gt;&lt;/div&gt;</v>
      </c>
      <c r="AG22" s="8" t="str">
        <f>IF(ISBLANK(Tableau1[[#This Row],[Nom]]),"",IF(B22&lt;&gt;B21,CONCATENATE("&lt;/div&gt;&lt;div class=""voie ",Tableau1[[#This Row],[Caractéristique]],"""&gt;&lt;h3&gt;",Tableau1[[#This Row],[Voie]],"&lt;/h3&gt;",Tableau1[[#This Row],[HTML_ligne]]),Tableau1[[#This Row],[HTML_ligne]]))</f>
        <v>&lt;div class="comp"&gt;&lt;h4 class="nom"&gt;Maitre de l'esquive&lt;/h4&gt;&lt;table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class="effets"&gt;Pour chaque niveau dans cette compétence, le personnage gagne un bonus de +2 à ses esquives.&lt;/div&gt;&lt;/div&gt;</v>
      </c>
    </row>
    <row r="23" spans="2:33" ht="15" customHeight="1" x14ac:dyDescent="0.25">
      <c r="B23" t="s">
        <v>24</v>
      </c>
      <c r="C23" s="11">
        <v>2</v>
      </c>
      <c r="D23" t="s">
        <v>104</v>
      </c>
      <c r="E23" s="6">
        <f>IFERROR(VLOOKUP(Tableau1[[#This Row],[Niveau]],Tableau2[],2,FALSE),"")</f>
        <v>15</v>
      </c>
      <c r="F23" t="s">
        <v>58</v>
      </c>
      <c r="K23" t="b">
        <v>1</v>
      </c>
      <c r="N23" s="6" t="b">
        <f>IF(Tableau1[[#This Row],[Niveau]]=0,TRUE,FALSE)</f>
        <v>0</v>
      </c>
      <c r="O23" t="s">
        <v>105</v>
      </c>
      <c r="Q23" s="1" t="s">
        <v>67</v>
      </c>
      <c r="R23" s="5" t="str">
        <f>CONCATENATE("&lt;h4 class=""nom""&gt;",Tableau1[[#This Row],[Nom]],"&lt;/h4&gt;")</f>
        <v>&lt;h4 class="nom"&gt;Esquive de projectile&lt;/h4&gt;</v>
      </c>
      <c r="S23" s="5" t="s">
        <v>68</v>
      </c>
      <c r="T23" s="5" t="str">
        <f>IF(Tableau1[[#This Row],[Passif ?]],"&lt;span class=""passive""&gt;Action passive&lt;/span&gt;","")</f>
        <v>&lt;span class="passive"&gt;Action passive&lt;/span&gt;</v>
      </c>
      <c r="U23" s="5" t="str">
        <f>IF(ISBLANK(Tableau1[[#This Row],[Profil]]),"",CONCATENATE("&lt;span class=""profil""&gt;Profil ",Tableau1[[#This Row],[Profil]],"&lt;/span&gt;"))</f>
        <v/>
      </c>
      <c r="V23" s="5" t="str">
        <f>IF(Tableau1[[#This Row],[Innée ?]],"&lt;span class=""innee""&gt;Action innée&lt;/span&gt;","")</f>
        <v/>
      </c>
      <c r="W23" s="5" t="str">
        <f>IF(Tableau1[[#This Row],[Niveau]]&gt;0,CONCATENATE("&lt;span class=""apprentissage""&gt;Apprentissage : &lt;span&gt;",Tableau1[[#This Row],[Caractéristique]], " ",Tableau1[[#This Row],[Apprentissage]],"&lt;/span&gt;&lt;/span&gt;"),"")</f>
        <v>&lt;span class="apprentissage"&gt;Apprentissage : &lt;span&gt;Vivacité 15&lt;/span&gt;&lt;/span&gt;</v>
      </c>
      <c r="X23" s="5" t="s">
        <v>69</v>
      </c>
      <c r="Y23" s="5" t="str">
        <f>CONCATENATE("&lt;p&gt;Exécution : &lt;span&gt;", IF(Tableau1[[#This Row],[Exécution]]&gt;0,Tableau1[[#This Row],[Exécution]],"-"), "&lt;/span&gt;&lt;/p&gt;")</f>
        <v>&lt;p&gt;Exécution : &lt;span&gt;-&lt;/span&gt;&lt;/p&gt;</v>
      </c>
      <c r="Z23" s="5" t="str">
        <f>CONCATENATE("&lt;p&gt;Souffle : &lt;span class=""jauge""&gt;", IF(Tableau1[[#This Row],[Souffle]]&gt;0,Tableau1[[#This Row],[Souffle]],"-"), "&lt;/span&gt;&lt;/p&gt;")</f>
        <v>&lt;p&gt;Souffle : &lt;span class="jauge"&gt;-&lt;/span&gt;&lt;/p&gt;</v>
      </c>
      <c r="AA23" s="5" t="str">
        <f>CONCATENATE("&lt;p&gt;Concentration : &lt;span class=""jauge""&gt;",IF(Tableau1[[#This Row],[Concentration]]&gt;0,Tableau1[[#This Row],[Concentration]],"-"), "&lt;/span&gt;&lt;/p&gt;")</f>
        <v>&lt;p&gt;Concentration : &lt;span class="jauge"&gt;-&lt;/span&gt;&lt;/p&gt;</v>
      </c>
      <c r="AB23" s="5" t="str">
        <f>IF(Tableau1[[#This Row],[Adrénaline]]&gt;0,CONCATENATE("&lt;p&gt;Adrénaline : &lt;span class=""jauge""&gt;", Tableau1[[#This Row],[Adrénaline]], "&lt;/span&gt;&lt;/p&gt;"),"")</f>
        <v/>
      </c>
      <c r="AC23" s="5" t="s">
        <v>51</v>
      </c>
      <c r="AD23" s="5" t="str">
        <f>CONCATENATE("&lt;div class=""effets""&gt;",Tableau1[[#This Row],[Effets]],"&lt;/div&gt;")</f>
        <v>&lt;div class="effets"&gt;Si le personnage est la cible d’un projectile, il peut tenter de l’esquiver avec un malus de -4. Il opposera alors sa défense au résultat du test d'&lt;span class="stat"&gt;Adresse&lt;/span&gt; du tireur (ou du test d'&lt;span class="stat"&gt;Intelligence&lt;/span&gt; pour un projectile magique).&lt;/div&gt;</v>
      </c>
      <c r="AE23" s="5" t="s">
        <v>66</v>
      </c>
      <c r="AF2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class="nom"&gt;Esquive de projectile&lt;/h4&gt;&lt;table class="spec"&gt;&lt;tr&gt;&lt;td class="left"&gt;&lt;span class="passive"&gt;Action passive&lt;/span&gt;&lt;span class="apprentissage"&gt;Apprentissage : &lt;span&gt;Vivacité 15&lt;/span&gt;&lt;/span&gt;&lt;/td&gt;&lt;td class="right"&gt;&lt;p&gt;Exécution : &lt;span&gt;-&lt;/span&gt;&lt;/p&gt;&lt;p&gt;Souffle : &lt;span class="jauge"&gt;-&lt;/span&gt;&lt;/p&gt;&lt;p&gt;Concentration : &lt;span class="jauge"&gt;-&lt;/span&gt;&lt;/p&gt;&lt;/td&gt;&lt;/tr&gt;&lt;/table class=""spec""&gt;&lt;div class="effets"&gt;Si le personnage est la cible d’un projectile, il peut tenter de l’esquiver avec un malus de -4. Il opposera alors sa défense au résultat du test d'&lt;span class="stat"&gt;Adresse&lt;/span&gt; du tireur (ou du test d'&lt;span class="stat"&gt;Intelligence&lt;/span&gt; pour un projectile magique).&lt;/div&gt;&lt;/div&gt;</v>
      </c>
      <c r="AG23" s="8" t="str">
        <f>IF(ISBLANK(Tableau1[[#This Row],[Nom]]),"",IF(B23&lt;&gt;B22,CONCATENATE("&lt;/div&gt;&lt;div class=""voie ",Tableau1[[#This Row],[Caractéristique]],"""&gt;&lt;h3&gt;",Tableau1[[#This Row],[Voie]],"&lt;/h3&gt;",Tableau1[[#This Row],[HTML_ligne]]),Tableau1[[#This Row],[HTML_ligne]]))</f>
        <v>&lt;div class="comp"&gt;&lt;h4 class="nom"&gt;Esquive de projectile&lt;/h4&gt;&lt;table class="spec"&gt;&lt;tr&gt;&lt;td class="left"&gt;&lt;span class="passive"&gt;Action passive&lt;/span&gt;&lt;span class="apprentissage"&gt;Apprentissage : &lt;span&gt;Vivacité 15&lt;/span&gt;&lt;/span&gt;&lt;/td&gt;&lt;td class="right"&gt;&lt;p&gt;Exécution : &lt;span&gt;-&lt;/span&gt;&lt;/p&gt;&lt;p&gt;Souffle : &lt;span class="jauge"&gt;-&lt;/span&gt;&lt;/p&gt;&lt;p&gt;Concentration : &lt;span class="jauge"&gt;-&lt;/span&gt;&lt;/p&gt;&lt;/td&gt;&lt;/tr&gt;&lt;/table class=""spec""&gt;&lt;div class="effets"&gt;Si le personnage est la cible d’un projectile, il peut tenter de l’esquiver avec un malus de -4. Il opposera alors sa défense au résultat du test d'&lt;span class="stat"&gt;Adresse&lt;/span&gt; du tireur (ou du test d'&lt;span class="stat"&gt;Intelligence&lt;/span&gt; pour un projectile magique).&lt;/div&gt;&lt;/div&gt;</v>
      </c>
    </row>
    <row r="24" spans="2:33" ht="15" customHeight="1" x14ac:dyDescent="0.25">
      <c r="B24" t="s">
        <v>24</v>
      </c>
      <c r="C24" s="11">
        <v>2</v>
      </c>
      <c r="D24" t="s">
        <v>106</v>
      </c>
      <c r="E24" s="6">
        <f>IFERROR(VLOOKUP(Tableau1[[#This Row],[Niveau]],Tableau2[],2,FALSE),"")</f>
        <v>15</v>
      </c>
      <c r="F24" t="s">
        <v>58</v>
      </c>
      <c r="G24">
        <v>1</v>
      </c>
      <c r="H24">
        <v>1</v>
      </c>
      <c r="I24">
        <v>1</v>
      </c>
      <c r="L24" t="b">
        <v>1</v>
      </c>
      <c r="N24" s="6" t="b">
        <f>IF(Tableau1[[#This Row],[Niveau]]=0,TRUE,FALSE)</f>
        <v>0</v>
      </c>
      <c r="O24" t="s">
        <v>109</v>
      </c>
      <c r="Q24" s="1" t="s">
        <v>67</v>
      </c>
      <c r="R24" s="5" t="str">
        <f>CONCATENATE("&lt;h4 class=""nom""&gt;",Tableau1[[#This Row],[Nom]],"&lt;/h4&gt;")</f>
        <v>&lt;h4 class="nom"&gt;Plongeon&lt;/h4&gt;</v>
      </c>
      <c r="S24" s="5" t="s">
        <v>68</v>
      </c>
      <c r="T24" s="5" t="str">
        <f>IF(Tableau1[[#This Row],[Passif ?]],"&lt;span class=""passive""&gt;Action passive&lt;/span&gt;","")</f>
        <v/>
      </c>
      <c r="U24" s="5" t="str">
        <f>IF(ISBLANK(Tableau1[[#This Row],[Profil]]),"",CONCATENATE("&lt;span class=""profil""&gt;Profil ",Tableau1[[#This Row],[Profil]],"&lt;/span&gt;"))</f>
        <v/>
      </c>
      <c r="V24" s="5" t="str">
        <f>IF(Tableau1[[#This Row],[Innée ?]],"&lt;span class=""innee""&gt;Action innée&lt;/span&gt;","")</f>
        <v/>
      </c>
      <c r="W24" s="5" t="str">
        <f>IF(Tableau1[[#This Row],[Niveau]]&gt;0,CONCATENATE("&lt;span class=""apprentissage""&gt;Apprentissage : &lt;span&gt;",Tableau1[[#This Row],[Caractéristique]], " ",Tableau1[[#This Row],[Apprentissage]],"&lt;/span&gt;&lt;/span&gt;"),"")</f>
        <v>&lt;span class="apprentissage"&gt;Apprentissage : &lt;span&gt;Vivacité 15&lt;/span&gt;&lt;/span&gt;</v>
      </c>
      <c r="X24" s="5" t="s">
        <v>69</v>
      </c>
      <c r="Y24" s="5" t="str">
        <f>CONCATENATE("&lt;p&gt;Exécution : &lt;span&gt;", IF(Tableau1[[#This Row],[Exécution]]&gt;0,Tableau1[[#This Row],[Exécution]],"-"), "&lt;/span&gt;&lt;/p&gt;")</f>
        <v>&lt;p&gt;Exécution : &lt;span&gt;1&lt;/span&gt;&lt;/p&gt;</v>
      </c>
      <c r="Z24" s="5" t="str">
        <f>CONCATENATE("&lt;p&gt;Souffle : &lt;span class=""jauge""&gt;", IF(Tableau1[[#This Row],[Souffle]]&gt;0,Tableau1[[#This Row],[Souffle]],"-"), "&lt;/span&gt;&lt;/p&gt;")</f>
        <v>&lt;p&gt;Souffle : &lt;span class="jauge"&gt;1&lt;/span&gt;&lt;/p&gt;</v>
      </c>
      <c r="AA24" s="5" t="str">
        <f>CONCATENATE("&lt;p&gt;Concentration : &lt;span class=""jauge""&gt;",IF(Tableau1[[#This Row],[Concentration]]&gt;0,Tableau1[[#This Row],[Concentration]],"-"), "&lt;/span&gt;&lt;/p&gt;")</f>
        <v>&lt;p&gt;Concentration : &lt;span class="jauge"&gt;1&lt;/span&gt;&lt;/p&gt;</v>
      </c>
      <c r="AB24" s="5" t="str">
        <f>IF(Tableau1[[#This Row],[Adrénaline]]&gt;0,CONCATENATE("&lt;p&gt;Adrénaline : &lt;span class=""jauge""&gt;", Tableau1[[#This Row],[Adrénaline]], "&lt;/span&gt;&lt;/p&gt;"),"")</f>
        <v/>
      </c>
      <c r="AC24" s="5" t="s">
        <v>51</v>
      </c>
      <c r="AD24" s="5" t="str">
        <f>CONCATENATE("&lt;div class=""effets""&gt;",Tableau1[[#This Row],[Effets]],"&lt;/div&gt;")</f>
        <v>&lt;div class="effets"&gt;Le personnage plonge sur le côté pour éviter l'attaque. Cette action se réalise comme une esquive mais permet en plus au personnage de se déplacer d'1m dans la direction de son choix.&lt;/div&gt;</v>
      </c>
      <c r="AE24" s="5" t="s">
        <v>66</v>
      </c>
      <c r="AF2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class="nom"&gt;Plongeon&lt;/h4&gt;&lt;table class="spec"&gt;&lt;tr&gt;&lt;td class="left"&gt;&lt;span class="apprentissage"&gt;Apprentissage : &lt;span&gt;Vivacité 15&lt;/span&gt;&lt;/span&gt;&lt;/td&gt;&lt;td class="right"&gt;&lt;p&gt;Exécution : &lt;span&gt;1&lt;/span&gt;&lt;/p&gt;&lt;p&gt;Souffle : &lt;span class="jauge"&gt;1&lt;/span&gt;&lt;/p&gt;&lt;p&gt;Concentration : &lt;span class="jauge"&gt;1&lt;/span&gt;&lt;/p&gt;&lt;/td&gt;&lt;/tr&gt;&lt;/table class=""spec""&gt;&lt;div class="effets"&gt;Le personnage plonge sur le côté pour éviter l'attaque. Cette action se réalise comme une esquive mais permet en plus au personnage de se déplacer d'1m dans la direction de son choix.&lt;/div&gt;&lt;/div&gt;</v>
      </c>
      <c r="AG24" s="8" t="str">
        <f>IF(ISBLANK(Tableau1[[#This Row],[Nom]]),"",IF(B24&lt;&gt;B23,CONCATENATE("&lt;/div&gt;&lt;div class=""voie ",Tableau1[[#This Row],[Caractéristique]],"""&gt;&lt;h3&gt;",Tableau1[[#This Row],[Voie]],"&lt;/h3&gt;",Tableau1[[#This Row],[HTML_ligne]]),Tableau1[[#This Row],[HTML_ligne]]))</f>
        <v>&lt;div class="comp"&gt;&lt;h4 class="nom"&gt;Plongeon&lt;/h4&gt;&lt;table class="spec"&gt;&lt;tr&gt;&lt;td class="left"&gt;&lt;span class="apprentissage"&gt;Apprentissage : &lt;span&gt;Vivacité 15&lt;/span&gt;&lt;/span&gt;&lt;/td&gt;&lt;td class="right"&gt;&lt;p&gt;Exécution : &lt;span&gt;1&lt;/span&gt;&lt;/p&gt;&lt;p&gt;Souffle : &lt;span class="jauge"&gt;1&lt;/span&gt;&lt;/p&gt;&lt;p&gt;Concentration : &lt;span class="jauge"&gt;1&lt;/span&gt;&lt;/p&gt;&lt;/td&gt;&lt;/tr&gt;&lt;/table class=""spec""&gt;&lt;div class="effets"&gt;Le personnage plonge sur le côté pour éviter l'attaque. Cette action se réalise comme une esquive mais permet en plus au personnage de se déplacer d'1m dans la direction de son choix.&lt;/div&gt;&lt;/div&gt;</v>
      </c>
    </row>
    <row r="25" spans="2:33" ht="15" customHeight="1" x14ac:dyDescent="0.25">
      <c r="B25" t="s">
        <v>24</v>
      </c>
      <c r="D25" t="s">
        <v>111</v>
      </c>
      <c r="E25" s="6" t="str">
        <f>IFERROR(VLOOKUP(Tableau1[[#This Row],[Niveau]],Tableau2[],2,FALSE),"")</f>
        <v/>
      </c>
      <c r="F25" t="s">
        <v>58</v>
      </c>
      <c r="G25">
        <v>1</v>
      </c>
      <c r="I25">
        <v>1</v>
      </c>
      <c r="L25" t="b">
        <v>1</v>
      </c>
      <c r="N25" s="6" t="b">
        <f>IF(Tableau1[[#This Row],[Niveau]]=0,TRUE,FALSE)</f>
        <v>1</v>
      </c>
      <c r="O25" t="s">
        <v>101</v>
      </c>
      <c r="Q25" s="1" t="s">
        <v>67</v>
      </c>
      <c r="R25" s="5" t="str">
        <f>CONCATENATE("&lt;h4 class=""nom""&gt;",Tableau1[[#This Row],[Nom]],"&lt;/h4&gt;")</f>
        <v>&lt;h4 class="nom"&gt;Esquiver&lt;/h4&gt;</v>
      </c>
      <c r="S25" s="5" t="s">
        <v>68</v>
      </c>
      <c r="T25" s="5" t="str">
        <f>IF(Tableau1[[#This Row],[Passif ?]],"&lt;span class=""passive""&gt;Action passive&lt;/span&gt;","")</f>
        <v/>
      </c>
      <c r="U25" s="5" t="str">
        <f>IF(ISBLANK(Tableau1[[#This Row],[Profil]]),"",CONCATENATE("&lt;span class=""profil""&gt;Profil ",Tableau1[[#This Row],[Profil]],"&lt;/span&gt;"))</f>
        <v/>
      </c>
      <c r="V25" s="5" t="str">
        <f>IF(Tableau1[[#This Row],[Innée ?]],"&lt;span class=""innee""&gt;Action innée&lt;/span&gt;","")</f>
        <v>&lt;span class="innee"&gt;Action innée&lt;/span&gt;</v>
      </c>
      <c r="W25" s="5" t="str">
        <f>IF(Tableau1[[#This Row],[Niveau]]&gt;0,CONCATENATE("&lt;span class=""apprentissage""&gt;Apprentissage : &lt;span&gt;",Tableau1[[#This Row],[Caractéristique]], " ",Tableau1[[#This Row],[Apprentissage]],"&lt;/span&gt;&lt;/span&gt;"),"")</f>
        <v/>
      </c>
      <c r="X25" s="5" t="s">
        <v>69</v>
      </c>
      <c r="Y25" s="5" t="str">
        <f>CONCATENATE("&lt;p&gt;Exécution : &lt;span&gt;", IF(Tableau1[[#This Row],[Exécution]]&gt;0,Tableau1[[#This Row],[Exécution]],"-"), "&lt;/span&gt;&lt;/p&gt;")</f>
        <v>&lt;p&gt;Exécution : &lt;span&gt;1&lt;/span&gt;&lt;/p&gt;</v>
      </c>
      <c r="Z25" s="5" t="str">
        <f>CONCATENATE("&lt;p&gt;Souffle : &lt;span class=""jauge""&gt;", IF(Tableau1[[#This Row],[Souffle]]&gt;0,Tableau1[[#This Row],[Souffle]],"-"), "&lt;/span&gt;&lt;/p&gt;")</f>
        <v>&lt;p&gt;Souffle : &lt;span class="jauge"&gt;-&lt;/span&gt;&lt;/p&gt;</v>
      </c>
      <c r="AA25" s="5" t="str">
        <f>CONCATENATE("&lt;p&gt;Concentration : &lt;span class=""jauge""&gt;",IF(Tableau1[[#This Row],[Concentration]]&gt;0,Tableau1[[#This Row],[Concentration]],"-"), "&lt;/span&gt;&lt;/p&gt;")</f>
        <v>&lt;p&gt;Concentration : &lt;span class="jauge"&gt;1&lt;/span&gt;&lt;/p&gt;</v>
      </c>
      <c r="AB25" s="5" t="str">
        <f>IF(Tableau1[[#This Row],[Adrénaline]]&gt;0,CONCATENATE("&lt;p&gt;Adrénaline : &lt;span class=""jauge""&gt;", Tableau1[[#This Row],[Adrénaline]], "&lt;/span&gt;&lt;/p&gt;"),"")</f>
        <v/>
      </c>
      <c r="AC25" s="5" t="s">
        <v>51</v>
      </c>
      <c r="AD25" s="5" t="str">
        <f>CONCATENATE("&lt;div class=""effets""&gt;",Tableau1[[#This Row],[Effets]],"&lt;/div&gt;")</f>
        <v>&lt;div class="effets"&gt;Au corps à corps, si le personnage pense pouvoir éviter l’attaque de son adversaire, il peut utiliser une action pour tenter de l’esquiver. Dans ce cas, son score de défense sera égal à sa &lt;span class="stat"&gt;Vivacité&lt;/span&gt; plus un D20.&lt;br /&gt;Si sa défense est plus grande que le score d'attaque, le coup est évité.&lt;br /&gt;Un personnage en armure lourde ne peut pas esquiver.&lt;/div&gt;</v>
      </c>
      <c r="AE25" s="5" t="s">
        <v>66</v>
      </c>
      <c r="AF2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class="nom"&gt;Esquiver&lt;/h4&gt;&lt;table class="spec"&gt;&lt;tr&gt;&lt;td class="left"&gt;&lt;span class="innee"&gt;Action innée&lt;/span&gt;&lt;/td&gt;&lt;td class="right"&gt;&lt;p&gt;Exécution : &lt;span&gt;1&lt;/span&gt;&lt;/p&gt;&lt;p&gt;Souffle : &lt;span class="jauge"&gt;-&lt;/span&gt;&lt;/p&gt;&lt;p&gt;Concentration : &lt;span class="jauge"&gt;1&lt;/span&gt;&lt;/p&gt;&lt;/td&gt;&lt;/tr&gt;&lt;/table class=""spec""&gt;&lt;div class="effets"&gt;Au corps à corps, si le personnage pense pouvoir éviter l’attaque de son adversaire, il peut utiliser une action pour tenter de l’esquiver. Dans ce cas, son score de défense sera égal à sa &lt;span class="stat"&gt;Vivacité&lt;/span&gt; plus un D20.&lt;br /&gt;Si sa défense est plus grande que le score d'attaque, le coup est évité.&lt;br /&gt;Un personnage en armure lourde ne peut pas esquiver.&lt;/div&gt;&lt;/div&gt;</v>
      </c>
      <c r="AG25" s="8" t="str">
        <f>IF(ISBLANK(Tableau1[[#This Row],[Nom]]),"",IF(B25&lt;&gt;B24,CONCATENATE("&lt;/div&gt;&lt;div class=""voie ",Tableau1[[#This Row],[Caractéristique]],"""&gt;&lt;h3&gt;",Tableau1[[#This Row],[Voie]],"&lt;/h3&gt;",Tableau1[[#This Row],[HTML_ligne]]),Tableau1[[#This Row],[HTML_ligne]]))</f>
        <v>&lt;div class="comp"&gt;&lt;h4 class="nom"&gt;Esquiver&lt;/h4&gt;&lt;table class="spec"&gt;&lt;tr&gt;&lt;td class="left"&gt;&lt;span class="innee"&gt;Action innée&lt;/span&gt;&lt;/td&gt;&lt;td class="right"&gt;&lt;p&gt;Exécution : &lt;span&gt;1&lt;/span&gt;&lt;/p&gt;&lt;p&gt;Souffle : &lt;span class="jauge"&gt;-&lt;/span&gt;&lt;/p&gt;&lt;p&gt;Concentration : &lt;span class="jauge"&gt;1&lt;/span&gt;&lt;/p&gt;&lt;/td&gt;&lt;/tr&gt;&lt;/table class=""spec""&gt;&lt;div class="effets"&gt;Au corps à corps, si le personnage pense pouvoir éviter l’attaque de son adversaire, il peut utiliser une action pour tenter de l’esquiver. Dans ce cas, son score de défense sera égal à sa &lt;span class="stat"&gt;Vivacité&lt;/span&gt; plus un D20.&lt;br /&gt;Si sa défense est plus grande que le score d'attaque, le coup est évité.&lt;br /&gt;Un personnage en armure lourde ne peut pas esquiver.&lt;/div&gt;&lt;/div&gt;</v>
      </c>
    </row>
    <row r="26" spans="2:33" ht="15" customHeight="1" x14ac:dyDescent="0.25">
      <c r="B26" t="s">
        <v>151</v>
      </c>
      <c r="C26" s="11">
        <v>1</v>
      </c>
      <c r="D26" t="s">
        <v>152</v>
      </c>
      <c r="E26" s="6">
        <f>IFERROR(VLOOKUP(Tableau1[[#This Row],[Niveau]],Tableau2[],2,FALSE),"")</f>
        <v>10</v>
      </c>
      <c r="F26" t="s">
        <v>58</v>
      </c>
      <c r="G26">
        <v>4</v>
      </c>
      <c r="L26" t="b">
        <v>1</v>
      </c>
      <c r="M26" t="s">
        <v>36</v>
      </c>
      <c r="N26" s="6" t="b">
        <f>IF(Tableau1[[#This Row],[Niveau]]=0,TRUE,FALSE)</f>
        <v>0</v>
      </c>
      <c r="O26" t="s">
        <v>153</v>
      </c>
      <c r="Q26" s="1" t="s">
        <v>67</v>
      </c>
      <c r="R26" s="5" t="str">
        <f>CONCATENATE("&lt;h4 class=""nom""&gt;",Tableau1[[#This Row],[Nom]],"&lt;/h4&gt;")</f>
        <v>&lt;h4 class="nom"&gt;Feinte&lt;/h4&gt;</v>
      </c>
      <c r="S26" s="5" t="s">
        <v>68</v>
      </c>
      <c r="T26" s="5" t="str">
        <f>IF(Tableau1[[#This Row],[Passif ?]],"&lt;span class=""passive""&gt;Action passive&lt;/span&gt;","")</f>
        <v/>
      </c>
      <c r="U26" s="5" t="str">
        <f>IF(ISBLANK(Tableau1[[#This Row],[Profil]]),"",CONCATENATE("&lt;span class=""profil""&gt;Profil ",Tableau1[[#This Row],[Profil]],"&lt;/span&gt;"))</f>
        <v>&lt;span class="profil"&gt;Profil Rapide&lt;/span&gt;</v>
      </c>
      <c r="V26" s="5" t="str">
        <f>IF(Tableau1[[#This Row],[Innée ?]],"&lt;span class=""innee""&gt;Action innée&lt;/span&gt;","")</f>
        <v/>
      </c>
      <c r="W26" s="5" t="str">
        <f>IF(Tableau1[[#This Row],[Niveau]]&gt;0,CONCATENATE("&lt;span class=""apprentissage""&gt;Apprentissage : &lt;span&gt;",Tableau1[[#This Row],[Caractéristique]], " ",Tableau1[[#This Row],[Apprentissage]],"&lt;/span&gt;&lt;/span&gt;"),"")</f>
        <v>&lt;span class="apprentissage"&gt;Apprentissage : &lt;span&gt;Vivacité 10&lt;/span&gt;&lt;/span&gt;</v>
      </c>
      <c r="X26" s="5" t="s">
        <v>69</v>
      </c>
      <c r="Y26" s="5" t="str">
        <f>CONCATENATE("&lt;p&gt;Exécution : &lt;span&gt;", IF(Tableau1[[#This Row],[Exécution]]&gt;0,Tableau1[[#This Row],[Exécution]],"-"), "&lt;/span&gt;&lt;/p&gt;")</f>
        <v>&lt;p&gt;Exécution : &lt;span&gt;4&lt;/span&gt;&lt;/p&gt;</v>
      </c>
      <c r="Z26" s="5" t="str">
        <f>CONCATENATE("&lt;p&gt;Souffle : &lt;span class=""jauge""&gt;", IF(Tableau1[[#This Row],[Souffle]]&gt;0,Tableau1[[#This Row],[Souffle]],"-"), "&lt;/span&gt;&lt;/p&gt;")</f>
        <v>&lt;p&gt;Souffle : &lt;span class="jauge"&gt;-&lt;/span&gt;&lt;/p&gt;</v>
      </c>
      <c r="AA26" s="5" t="str">
        <f>CONCATENATE("&lt;p&gt;Concentration : &lt;span class=""jauge""&gt;",IF(Tableau1[[#This Row],[Concentration]]&gt;0,Tableau1[[#This Row],[Concentration]],"-"), "&lt;/span&gt;&lt;/p&gt;")</f>
        <v>&lt;p&gt;Concentration : &lt;span class="jauge"&gt;-&lt;/span&gt;&lt;/p&gt;</v>
      </c>
      <c r="AB26" s="5" t="str">
        <f>IF(Tableau1[[#This Row],[Adrénaline]]&gt;0,CONCATENATE("&lt;p&gt;Adrénaline : &lt;span class=""jauge""&gt;", Tableau1[[#This Row],[Adrénaline]], "&lt;/span&gt;&lt;/p&gt;"),"")</f>
        <v/>
      </c>
      <c r="AC26" s="5" t="s">
        <v>51</v>
      </c>
      <c r="AD26" s="5" t="str">
        <f>CONCATENATE("&lt;div class=""effets""&gt;",Tableau1[[#This Row],[Effets]],"&lt;/div&gt;")</f>
        <v>&lt;div class="effets"&gt;Le personnage change au dernier moment la trajectoire de son attaque pour tromper son adversaire. Le coup gagne un bonus de +4 en attaque.&lt;/div&gt;</v>
      </c>
      <c r="AE26" s="5" t="s">
        <v>66</v>
      </c>
      <c r="AF2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class="nom"&gt;Feinte&lt;/h4&gt;&lt;table class="spec"&gt;&lt;tr&gt;&lt;td class="left"&gt;&lt;span class="profil"&gt;Profil Rapide&lt;/span&gt;&lt;span class="apprentissage"&gt;Apprentissage : &lt;span&gt;Vivacité 10&lt;/span&gt;&lt;/span&gt;&lt;/td&gt;&lt;td class="right"&gt;&lt;p&gt;Exécution : &lt;span&gt;4&lt;/span&gt;&lt;/p&gt;&lt;p&gt;Souffle : &lt;span class="jauge"&gt;-&lt;/span&gt;&lt;/p&gt;&lt;p&gt;Concentration : &lt;span class="jauge"&gt;-&lt;/span&gt;&lt;/p&gt;&lt;/td&gt;&lt;/tr&gt;&lt;/table class=""spec""&gt;&lt;div class="effets"&gt;Le personnage change au dernier moment la trajectoire de son attaque pour tromper son adversaire. Le coup gagne un bonus de +4 en attaque.&lt;/div&gt;&lt;/div&gt;</v>
      </c>
      <c r="AG26" s="8" t="str">
        <f>IF(ISBLANK(Tableau1[[#This Row],[Nom]]),"",IF(B26&lt;&gt;B25,CONCATENATE("&lt;/div&gt;&lt;div class=""voie ",Tableau1[[#This Row],[Caractéristique]],"""&gt;&lt;h3&gt;",Tableau1[[#This Row],[Voie]],"&lt;/h3&gt;",Tableau1[[#This Row],[HTML_ligne]]),Tableau1[[#This Row],[HTML_ligne]]))</f>
        <v>&lt;/div&gt;&lt;div class="voie Vivacité"&gt;&lt;h3&gt;Fourberie&lt;/h3&gt;&lt;div class="comp"&gt;&lt;h4 class="nom"&gt;Feinte&lt;/h4&gt;&lt;table class="spec"&gt;&lt;tr&gt;&lt;td class="left"&gt;&lt;span class="profil"&gt;Profil Rapide&lt;/span&gt;&lt;span class="apprentissage"&gt;Apprentissage : &lt;span&gt;Vivacité 10&lt;/span&gt;&lt;/span&gt;&lt;/td&gt;&lt;td class="right"&gt;&lt;p&gt;Exécution : &lt;span&gt;4&lt;/span&gt;&lt;/p&gt;&lt;p&gt;Souffle : &lt;span class="jauge"&gt;-&lt;/span&gt;&lt;/p&gt;&lt;p&gt;Concentration : &lt;span class="jauge"&gt;-&lt;/span&gt;&lt;/p&gt;&lt;/td&gt;&lt;/tr&gt;&lt;/table class=""spec""&gt;&lt;div class="effets"&gt;Le personnage change au dernier moment la trajectoire de son attaque pour tromper son adversaire. Le coup gagne un bonus de +4 en attaque.&lt;/div&gt;&lt;/div&gt;</v>
      </c>
    </row>
    <row r="27" spans="2:33" ht="15" customHeight="1" x14ac:dyDescent="0.25">
      <c r="B27" t="s">
        <v>151</v>
      </c>
      <c r="C27" s="11">
        <v>2</v>
      </c>
      <c r="D27" t="s">
        <v>154</v>
      </c>
      <c r="E27" s="6">
        <f>IFERROR(VLOOKUP(Tableau1[[#This Row],[Niveau]],Tableau2[],2,FALSE),"")</f>
        <v>15</v>
      </c>
      <c r="F27" t="s">
        <v>58</v>
      </c>
      <c r="G27">
        <v>4</v>
      </c>
      <c r="L27" t="b">
        <v>1</v>
      </c>
      <c r="M27" t="s">
        <v>36</v>
      </c>
      <c r="N27" s="6" t="b">
        <f>IF(Tableau1[[#This Row],[Niveau]]=0,TRUE,FALSE)</f>
        <v>0</v>
      </c>
      <c r="O27" t="s">
        <v>155</v>
      </c>
      <c r="Q27" s="1" t="s">
        <v>67</v>
      </c>
      <c r="R27" s="5" t="str">
        <f>CONCATENATE("&lt;h4 class=""nom""&gt;",Tableau1[[#This Row],[Nom]],"&lt;/h4&gt;")</f>
        <v>&lt;h4 class="nom"&gt;Coup dans le dos&lt;/h4&gt;</v>
      </c>
      <c r="S27" s="5" t="s">
        <v>68</v>
      </c>
      <c r="T27" s="5" t="str">
        <f>IF(Tableau1[[#This Row],[Passif ?]],"&lt;span class=""passive""&gt;Action passive&lt;/span&gt;","")</f>
        <v/>
      </c>
      <c r="U27" s="5" t="str">
        <f>IF(ISBLANK(Tableau1[[#This Row],[Profil]]),"",CONCATENATE("&lt;span class=""profil""&gt;Profil ",Tableau1[[#This Row],[Profil]],"&lt;/span&gt;"))</f>
        <v>&lt;span class="profil"&gt;Profil Rapide&lt;/span&gt;</v>
      </c>
      <c r="V27" s="5" t="str">
        <f>IF(Tableau1[[#This Row],[Innée ?]],"&lt;span class=""innee""&gt;Action innée&lt;/span&gt;","")</f>
        <v/>
      </c>
      <c r="W27" s="5" t="str">
        <f>IF(Tableau1[[#This Row],[Niveau]]&gt;0,CONCATENATE("&lt;span class=""apprentissage""&gt;Apprentissage : &lt;span&gt;",Tableau1[[#This Row],[Caractéristique]], " ",Tableau1[[#This Row],[Apprentissage]],"&lt;/span&gt;&lt;/span&gt;"),"")</f>
        <v>&lt;span class="apprentissage"&gt;Apprentissage : &lt;span&gt;Vivacité 15&lt;/span&gt;&lt;/span&gt;</v>
      </c>
      <c r="X27" s="5" t="s">
        <v>69</v>
      </c>
      <c r="Y27" s="5" t="str">
        <f>CONCATENATE("&lt;p&gt;Exécution : &lt;span&gt;", IF(Tableau1[[#This Row],[Exécution]]&gt;0,Tableau1[[#This Row],[Exécution]],"-"), "&lt;/span&gt;&lt;/p&gt;")</f>
        <v>&lt;p&gt;Exécution : &lt;span&gt;4&lt;/span&gt;&lt;/p&gt;</v>
      </c>
      <c r="Z27" s="5" t="str">
        <f>CONCATENATE("&lt;p&gt;Souffle : &lt;span class=""jauge""&gt;", IF(Tableau1[[#This Row],[Souffle]]&gt;0,Tableau1[[#This Row],[Souffle]],"-"), "&lt;/span&gt;&lt;/p&gt;")</f>
        <v>&lt;p&gt;Souffle : &lt;span class="jauge"&gt;-&lt;/span&gt;&lt;/p&gt;</v>
      </c>
      <c r="AA27" s="5" t="str">
        <f>CONCATENATE("&lt;p&gt;Concentration : &lt;span class=""jauge""&gt;",IF(Tableau1[[#This Row],[Concentration]]&gt;0,Tableau1[[#This Row],[Concentration]],"-"), "&lt;/span&gt;&lt;/p&gt;")</f>
        <v>&lt;p&gt;Concentration : &lt;span class="jauge"&gt;-&lt;/span&gt;&lt;/p&gt;</v>
      </c>
      <c r="AB27" s="5" t="str">
        <f>IF(Tableau1[[#This Row],[Adrénaline]]&gt;0,CONCATENATE("&lt;p&gt;Adrénaline : &lt;span class=""jauge""&gt;", Tableau1[[#This Row],[Adrénaline]], "&lt;/span&gt;&lt;/p&gt;"),"")</f>
        <v/>
      </c>
      <c r="AC27" s="5" t="s">
        <v>51</v>
      </c>
      <c r="AD27" s="5" t="str">
        <f>CONCATENATE("&lt;div class=""effets""&gt;",Tableau1[[#This Row],[Effets]],"&lt;/div&gt;")</f>
        <v>&lt;div class="effets"&gt;Le personnage profite d'une distraction de son adversaire pour amplifier ses dégâts. Chaque niveau dans cette compétence augmente de +1 l'attaque et les dégâts infligés à un ennemi qui vient de réaliser une action de combat ciblé vers un autre personnage&lt;/div&gt;</v>
      </c>
      <c r="AE27" s="5" t="s">
        <v>66</v>
      </c>
      <c r="AF2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 dans le dos&lt;/h4&gt;&lt;table class="spec"&gt;&lt;tr&gt;&lt;td class="left"&gt;&lt;span class="profil"&gt;Profil Rapide&lt;/span&gt;&lt;span class="apprentissage"&gt;Apprentissage : &lt;span&gt;Vivacité 15&lt;/span&gt;&lt;/span&gt;&lt;/td&gt;&lt;td class="right"&gt;&lt;p&gt;Exécution : &lt;span&gt;4&lt;/span&gt;&lt;/p&gt;&lt;p&gt;Souffle : &lt;span class="jauge"&gt;-&lt;/span&gt;&lt;/p&gt;&lt;p&gt;Concentration : &lt;span class="jauge"&gt;-&lt;/span&gt;&lt;/p&gt;&lt;/td&gt;&lt;/tr&gt;&lt;/table class=""spec""&gt;&lt;div class="effets"&gt;Le personnage profite d'une distraction de son adversaire pour amplifier ses dégâts. Chaque niveau dans cette compétence augmente de +1 l'attaque et les dégâts infligés à un ennemi qui vient de réaliser une action de combat ciblé vers un autre personnage&lt;/div&gt;&lt;/div&gt;</v>
      </c>
      <c r="AG27" s="8" t="str">
        <f>IF(ISBLANK(Tableau1[[#This Row],[Nom]]),"",IF(B27&lt;&gt;B26,CONCATENATE("&lt;/div&gt;&lt;div class=""voie ",Tableau1[[#This Row],[Caractéristique]],"""&gt;&lt;h3&gt;",Tableau1[[#This Row],[Voie]],"&lt;/h3&gt;",Tableau1[[#This Row],[HTML_ligne]]),Tableau1[[#This Row],[HTML_ligne]]))</f>
        <v>&lt;div class="comp"&gt;&lt;h4 class="nom"&gt;Coup dans le dos&lt;/h4&gt;&lt;table class="spec"&gt;&lt;tr&gt;&lt;td class="left"&gt;&lt;span class="profil"&gt;Profil Rapide&lt;/span&gt;&lt;span class="apprentissage"&gt;Apprentissage : &lt;span&gt;Vivacité 15&lt;/span&gt;&lt;/span&gt;&lt;/td&gt;&lt;td class="right"&gt;&lt;p&gt;Exécution : &lt;span&gt;4&lt;/span&gt;&lt;/p&gt;&lt;p&gt;Souffle : &lt;span class="jauge"&gt;-&lt;/span&gt;&lt;/p&gt;&lt;p&gt;Concentration : &lt;span class="jauge"&gt;-&lt;/span&gt;&lt;/p&gt;&lt;/td&gt;&lt;/tr&gt;&lt;/table class=""spec""&gt;&lt;div class="effets"&gt;Le personnage profite d'une distraction de son adversaire pour amplifier ses dégâts. Chaque niveau dans cette compétence augmente de +1 l'attaque et les dégâts infligés à un ennemi qui vient de réaliser une action de combat ciblé vers un autre personnage&lt;/div&gt;&lt;/div&gt;</v>
      </c>
    </row>
    <row r="28" spans="2:33" ht="15" customHeight="1" x14ac:dyDescent="0.25">
      <c r="B28" t="s">
        <v>86</v>
      </c>
      <c r="C28" s="11">
        <v>2</v>
      </c>
      <c r="D28" t="s">
        <v>87</v>
      </c>
      <c r="E28" s="6">
        <f>IFERROR(VLOOKUP(Tableau1[[#This Row],[Niveau]],Tableau2[],2,FALSE),"")</f>
        <v>15</v>
      </c>
      <c r="F28" t="s">
        <v>58</v>
      </c>
      <c r="G28">
        <v>3</v>
      </c>
      <c r="I28">
        <v>1</v>
      </c>
      <c r="L28" t="b">
        <v>1</v>
      </c>
      <c r="M28" t="s">
        <v>36</v>
      </c>
      <c r="N28" s="6" t="b">
        <f>IF(Tableau1[[#This Row],[Niveau]]=0,TRUE,FALSE)</f>
        <v>0</v>
      </c>
      <c r="O28" t="s">
        <v>88</v>
      </c>
      <c r="Q28" s="1" t="s">
        <v>67</v>
      </c>
      <c r="R28" s="5" t="str">
        <f>CONCATENATE("&lt;h4 class=""nom""&gt;",Tableau1[[#This Row],[Nom]],"&lt;/h4&gt;")</f>
        <v>&lt;h4 class="nom"&gt;Attaque d'opportunité&lt;/h4&gt;</v>
      </c>
      <c r="S28" s="5" t="s">
        <v>68</v>
      </c>
      <c r="T28" s="5" t="str">
        <f>IF(Tableau1[[#This Row],[Passif ?]],"&lt;span class=""passive""&gt;Action passive&lt;/span&gt;","")</f>
        <v/>
      </c>
      <c r="U28" s="5" t="str">
        <f>IF(ISBLANK(Tableau1[[#This Row],[Profil]]),"",CONCATENATE("&lt;span class=""profil""&gt;Profil ",Tableau1[[#This Row],[Profil]],"&lt;/span&gt;"))</f>
        <v>&lt;span class="profil"&gt;Profil Rapide&lt;/span&gt;</v>
      </c>
      <c r="V28" s="5" t="str">
        <f>IF(Tableau1[[#This Row],[Innée ?]],"&lt;span class=""innee""&gt;Action innée&lt;/span&gt;","")</f>
        <v/>
      </c>
      <c r="W28" s="5" t="str">
        <f>IF(Tableau1[[#This Row],[Niveau]]&gt;0,CONCATENATE("&lt;span class=""apprentissage""&gt;Apprentissage : &lt;span&gt;",Tableau1[[#This Row],[Caractéristique]], " ",Tableau1[[#This Row],[Apprentissage]],"&lt;/span&gt;&lt;/span&gt;"),"")</f>
        <v>&lt;span class="apprentissage"&gt;Apprentissage : &lt;span&gt;Vivacité 15&lt;/span&gt;&lt;/span&gt;</v>
      </c>
      <c r="X28" s="5" t="s">
        <v>69</v>
      </c>
      <c r="Y28" s="5" t="str">
        <f>CONCATENATE("&lt;p&gt;Exécution : &lt;span&gt;", IF(Tableau1[[#This Row],[Exécution]]&gt;0,Tableau1[[#This Row],[Exécution]],"-"), "&lt;/span&gt;&lt;/p&gt;")</f>
        <v>&lt;p&gt;Exécution : &lt;span&gt;3&lt;/span&gt;&lt;/p&gt;</v>
      </c>
      <c r="Z28" s="5" t="str">
        <f>CONCATENATE("&lt;p&gt;Souffle : &lt;span class=""jauge""&gt;", IF(Tableau1[[#This Row],[Souffle]]&gt;0,Tableau1[[#This Row],[Souffle]],"-"), "&lt;/span&gt;&lt;/p&gt;")</f>
        <v>&lt;p&gt;Souffle : &lt;span class="jauge"&gt;-&lt;/span&gt;&lt;/p&gt;</v>
      </c>
      <c r="AA28" s="5" t="str">
        <f>CONCATENATE("&lt;p&gt;Concentration : &lt;span class=""jauge""&gt;",IF(Tableau1[[#This Row],[Concentration]]&gt;0,Tableau1[[#This Row],[Concentration]],"-"), "&lt;/span&gt;&lt;/p&gt;")</f>
        <v>&lt;p&gt;Concentration : &lt;span class="jauge"&gt;1&lt;/span&gt;&lt;/p&gt;</v>
      </c>
      <c r="AB28" s="5" t="str">
        <f>IF(Tableau1[[#This Row],[Adrénaline]]&gt;0,CONCATENATE("&lt;p&gt;Adrénaline : &lt;span class=""jauge""&gt;", Tableau1[[#This Row],[Adrénaline]], "&lt;/span&gt;&lt;/p&gt;"),"")</f>
        <v/>
      </c>
      <c r="AC28" s="5" t="s">
        <v>51</v>
      </c>
      <c r="AD28" s="5" t="str">
        <f>CONCATENATE("&lt;div class=""effets""&gt;",Tableau1[[#This Row],[Effets]],"&lt;/div&gt;")</f>
        <v>&lt;div class="effets"&gt;Lorsqu'un adversaire à portée réalise une action autre qu'une action de combat, le personnage peut placer une attaque sans réponse possible. La cible ne peut pas la défendre (ni parade, ni esquive) mais ne doit pas réaliser de test de &lt;span class="jauge"&gt;Bravoure&lt;/span&gt; non plus. &lt;/div&gt;</v>
      </c>
      <c r="AE28" s="5" t="s">
        <v>66</v>
      </c>
      <c r="AF2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class="nom"&gt;Attaque d'opportunité&lt;/h4&gt;&lt;table class="spec"&gt;&lt;tr&gt;&lt;td class="left"&gt;&lt;span class="profil"&gt;Profil Rapide&lt;/span&gt;&lt;span class="apprentissage"&gt;Apprentissage : &lt;span&gt;Vivacité 15&lt;/span&gt;&lt;/span&gt;&lt;/td&gt;&lt;td class="right"&gt;&lt;p&gt;Exécution : &lt;span&gt;3&lt;/span&gt;&lt;/p&gt;&lt;p&gt;Souffle : &lt;span class="jauge"&gt;-&lt;/span&gt;&lt;/p&gt;&lt;p&gt;Concentration : &lt;span class="jauge"&gt;1&lt;/span&gt;&lt;/p&gt;&lt;/td&gt;&lt;/tr&gt;&lt;/table class=""spec""&gt;&lt;div class="effets"&gt;Lorsqu'un adversaire à portée réalise une action autre qu'une action de combat, le personnage peut placer une attaque sans réponse possible. La cible ne peut pas la défendre (ni parade, ni esquive) mais ne doit pas réaliser de test de &lt;span class="jauge"&gt;Bravoure&lt;/span&gt; non plus. &lt;/div&gt;&lt;/div&gt;</v>
      </c>
      <c r="AG28" s="8" t="str">
        <f>IF(ISBLANK(Tableau1[[#This Row],[Nom]]),"",IF(B28&lt;&gt;B27,CONCATENATE("&lt;/div&gt;&lt;div class=""voie ",Tableau1[[#This Row],[Caractéristique]],"""&gt;&lt;h3&gt;",Tableau1[[#This Row],[Voie]],"&lt;/h3&gt;",Tableau1[[#This Row],[HTML_ligne]]),Tableau1[[#This Row],[HTML_ligne]]))</f>
        <v>&lt;/div&gt;&lt;div class="voie Vivacité"&gt;&lt;h3&gt;Interception&lt;/h3&gt;&lt;div class="comp"&gt;&lt;h4 class="nom"&gt;Attaque d'opportunité&lt;/h4&gt;&lt;table class="spec"&gt;&lt;tr&gt;&lt;td class="left"&gt;&lt;span class="profil"&gt;Profil Rapide&lt;/span&gt;&lt;span class="apprentissage"&gt;Apprentissage : &lt;span&gt;Vivacité 15&lt;/span&gt;&lt;/span&gt;&lt;/td&gt;&lt;td class="right"&gt;&lt;p&gt;Exécution : &lt;span&gt;3&lt;/span&gt;&lt;/p&gt;&lt;p&gt;Souffle : &lt;span class="jauge"&gt;-&lt;/span&gt;&lt;/p&gt;&lt;p&gt;Concentration : &lt;span class="jauge"&gt;1&lt;/span&gt;&lt;/p&gt;&lt;/td&gt;&lt;/tr&gt;&lt;/table class=""spec""&gt;&lt;div class="effets"&gt;Lorsqu'un adversaire à portée réalise une action autre qu'une action de combat, le personnage peut placer une attaque sans réponse possible. La cible ne peut pas la défendre (ni parade, ni esquive) mais ne doit pas réaliser de test de &lt;span class="jauge"&gt;Bravoure&lt;/span&gt; non plus. &lt;/div&gt;&lt;/div&gt;</v>
      </c>
    </row>
    <row r="29" spans="2:33" ht="15" customHeight="1" x14ac:dyDescent="0.25">
      <c r="B29" t="s">
        <v>86</v>
      </c>
      <c r="D29" t="s">
        <v>97</v>
      </c>
      <c r="E29" s="6" t="str">
        <f>IFERROR(VLOOKUP(Tableau1[[#This Row],[Niveau]],Tableau2[],2,FALSE),"")</f>
        <v/>
      </c>
      <c r="F29" t="s">
        <v>58</v>
      </c>
      <c r="K29" t="b">
        <v>1</v>
      </c>
      <c r="N29" s="6" t="b">
        <f>IF(Tableau1[[#This Row],[Niveau]]=0,TRUE,FALSE)</f>
        <v>1</v>
      </c>
      <c r="O29" t="s">
        <v>148</v>
      </c>
      <c r="Q29" s="1" t="s">
        <v>67</v>
      </c>
      <c r="R29" s="5" t="str">
        <f>CONCATENATE("&lt;h4 class=""nom""&gt;",Tableau1[[#This Row],[Nom]],"&lt;/h4&gt;")</f>
        <v>&lt;h4 class="nom"&gt;Contre-attaque&lt;/h4&gt;</v>
      </c>
      <c r="S29" s="5" t="s">
        <v>68</v>
      </c>
      <c r="T29" s="5" t="str">
        <f>IF(Tableau1[[#This Row],[Passif ?]],"&lt;span class=""passive""&gt;Action passive&lt;/span&gt;","")</f>
        <v>&lt;span class="passive"&gt;Action passive&lt;/span&gt;</v>
      </c>
      <c r="U29" s="5" t="str">
        <f>IF(ISBLANK(Tableau1[[#This Row],[Profil]]),"",CONCATENATE("&lt;span class=""profil""&gt;Profil ",Tableau1[[#This Row],[Profil]],"&lt;/span&gt;"))</f>
        <v/>
      </c>
      <c r="V29" s="5" t="str">
        <f>IF(Tableau1[[#This Row],[Innée ?]],"&lt;span class=""innee""&gt;Action innée&lt;/span&gt;","")</f>
        <v>&lt;span class="innee"&gt;Action innée&lt;/span&gt;</v>
      </c>
      <c r="W29" s="5" t="str">
        <f>IF(Tableau1[[#This Row],[Niveau]]&gt;0,CONCATENATE("&lt;span class=""apprentissage""&gt;Apprentissage : &lt;span&gt;",Tableau1[[#This Row],[Caractéristique]], " ",Tableau1[[#This Row],[Apprentissage]],"&lt;/span&gt;&lt;/span&gt;"),"")</f>
        <v/>
      </c>
      <c r="X29" s="5" t="s">
        <v>69</v>
      </c>
      <c r="Y29" s="5" t="str">
        <f>CONCATENATE("&lt;p&gt;Exécution : &lt;span&gt;", IF(Tableau1[[#This Row],[Exécution]]&gt;0,Tableau1[[#This Row],[Exécution]],"-"), "&lt;/span&gt;&lt;/p&gt;")</f>
        <v>&lt;p&gt;Exécution : &lt;span&gt;-&lt;/span&gt;&lt;/p&gt;</v>
      </c>
      <c r="Z29" s="5" t="str">
        <f>CONCATENATE("&lt;p&gt;Souffle : &lt;span class=""jauge""&gt;", IF(Tableau1[[#This Row],[Souffle]]&gt;0,Tableau1[[#This Row],[Souffle]],"-"), "&lt;/span&gt;&lt;/p&gt;")</f>
        <v>&lt;p&gt;Souffle : &lt;span class="jauge"&gt;-&lt;/span&gt;&lt;/p&gt;</v>
      </c>
      <c r="AA29" s="5" t="str">
        <f>CONCATENATE("&lt;p&gt;Concentration : &lt;span class=""jauge""&gt;",IF(Tableau1[[#This Row],[Concentration]]&gt;0,Tableau1[[#This Row],[Concentration]],"-"), "&lt;/span&gt;&lt;/p&gt;")</f>
        <v>&lt;p&gt;Concentration : &lt;span class="jauge"&gt;-&lt;/span&gt;&lt;/p&gt;</v>
      </c>
      <c r="AB29" s="5" t="str">
        <f>IF(Tableau1[[#This Row],[Adrénaline]]&gt;0,CONCATENATE("&lt;p&gt;Adrénaline : &lt;span class=""jauge""&gt;", Tableau1[[#This Row],[Adrénaline]], "&lt;/span&gt;&lt;/p&gt;"),"")</f>
        <v/>
      </c>
      <c r="AC29" s="5" t="s">
        <v>51</v>
      </c>
      <c r="AD29" s="5" t="str">
        <f>CONCATENATE("&lt;div class=""effets""&gt;",Tableau1[[#This Row],[Effets]],"&lt;/div&gt;")</f>
        <v>&lt;div class="effets"&gt;Avant de tenter une parade ou une esquive, le personnage annonce qu'il va contre-attaquer. Si la défense (subissant un malus de -5) est réussie, il pourra enchainer sur un coup rapide. Le temps total de l'action sera alors égal à la &lt;span class="stat"&gt;Réactivité&lt;/span&gt; du personnage + temps d'exécution de la défense + temps d'exécution du coup rapide.&lt;/div&gt;</v>
      </c>
      <c r="AE29" s="5" t="s">
        <v>66</v>
      </c>
      <c r="AF2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class="nom"&gt;Contre-attaque&lt;/h4&gt;&lt;table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class="effets"&gt;Avant de tenter une parade ou une esquive, le personnage annonce qu'il va contre-attaquer. Si la défense (subissant un malus de -5) est réussie, il pourra enchainer sur un coup rapide. Le temps total de l'action sera alors égal à la &lt;span class="stat"&gt;Réactivité&lt;/span&gt; du personnage + temps d'exécution de la défense + temps d'exécution du coup rapide.&lt;/div&gt;&lt;/div&gt;</v>
      </c>
      <c r="AG29" s="8" t="str">
        <f>IF(ISBLANK(Tableau1[[#This Row],[Nom]]),"",IF(B29&lt;&gt;B28,CONCATENATE("&lt;/div&gt;&lt;div class=""voie ",Tableau1[[#This Row],[Caractéristique]],"""&gt;&lt;h3&gt;",Tableau1[[#This Row],[Voie]],"&lt;/h3&gt;",Tableau1[[#This Row],[HTML_ligne]]),Tableau1[[#This Row],[HTML_ligne]]))</f>
        <v>&lt;div class="comp"&gt;&lt;h4 class="nom"&gt;Contre-attaque&lt;/h4&gt;&lt;table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class="effets"&gt;Avant de tenter une parade ou une esquive, le personnage annonce qu'il va contre-attaquer. Si la défense (subissant un malus de -5) est réussie, il pourra enchainer sur un coup rapide. Le temps total de l'action sera alors égal à la &lt;span class="stat"&gt;Réactivité&lt;/span&gt; du personnage + temps d'exécution de la défense + temps d'exécution du coup rapide.&lt;/div&gt;&lt;/div&gt;</v>
      </c>
    </row>
    <row r="30" spans="2:33" ht="15" customHeight="1" x14ac:dyDescent="0.25">
      <c r="B30" t="s">
        <v>121</v>
      </c>
      <c r="C30" s="11">
        <v>1</v>
      </c>
      <c r="D30" t="s">
        <v>122</v>
      </c>
      <c r="E30" s="6">
        <f>IFERROR(VLOOKUP(Tableau1[[#This Row],[Niveau]],Tableau2[],2,FALSE),"")</f>
        <v>10</v>
      </c>
      <c r="F30" t="s">
        <v>59</v>
      </c>
      <c r="K30" t="b">
        <v>1</v>
      </c>
      <c r="N30" s="6" t="b">
        <f>IF(Tableau1[[#This Row],[Niveau]]=0,TRUE,FALSE)</f>
        <v>0</v>
      </c>
      <c r="O30" t="s">
        <v>129</v>
      </c>
      <c r="Q30" s="1" t="s">
        <v>67</v>
      </c>
      <c r="R30" s="5" t="str">
        <f>CONCATENATE("&lt;h4 class=""nom""&gt;",Tableau1[[#This Row],[Nom]],"&lt;/h4&gt;")</f>
        <v>&lt;h4 class="nom"&gt;Maitrise de l'arme&lt;/h4&gt;</v>
      </c>
      <c r="S30" s="5" t="s">
        <v>68</v>
      </c>
      <c r="T30" s="5" t="str">
        <f>IF(Tableau1[[#This Row],[Passif ?]],"&lt;span class=""passive""&gt;Action passive&lt;/span&gt;","")</f>
        <v>&lt;span class="passive"&gt;Action passive&lt;/span&gt;</v>
      </c>
      <c r="U30" s="5" t="str">
        <f>IF(ISBLANK(Tableau1[[#This Row],[Profil]]),"",CONCATENATE("&lt;span class=""profil""&gt;Profil ",Tableau1[[#This Row],[Profil]],"&lt;/span&gt;"))</f>
        <v/>
      </c>
      <c r="V30" s="5" t="str">
        <f>IF(Tableau1[[#This Row],[Innée ?]],"&lt;span class=""innee""&gt;Action innée&lt;/span&gt;","")</f>
        <v/>
      </c>
      <c r="W30" s="5" t="str">
        <f>IF(Tableau1[[#This Row],[Niveau]]&gt;0,CONCATENATE("&lt;span class=""apprentissage""&gt;Apprentissage : &lt;span&gt;",Tableau1[[#This Row],[Caractéristique]], " ",Tableau1[[#This Row],[Apprentissage]],"&lt;/span&gt;&lt;/span&gt;"),"")</f>
        <v>&lt;span class="apprentissage"&gt;Apprentissage : &lt;span&gt;Adresse 10&lt;/span&gt;&lt;/span&gt;</v>
      </c>
      <c r="X30" s="5" t="s">
        <v>69</v>
      </c>
      <c r="Y30" s="5" t="str">
        <f>CONCATENATE("&lt;p&gt;Exécution : &lt;span&gt;", IF(Tableau1[[#This Row],[Exécution]]&gt;0,Tableau1[[#This Row],[Exécution]],"-"), "&lt;/span&gt;&lt;/p&gt;")</f>
        <v>&lt;p&gt;Exécution : &lt;span&gt;-&lt;/span&gt;&lt;/p&gt;</v>
      </c>
      <c r="Z30" s="5" t="str">
        <f>CONCATENATE("&lt;p&gt;Souffle : &lt;span class=""jauge""&gt;", IF(Tableau1[[#This Row],[Souffle]]&gt;0,Tableau1[[#This Row],[Souffle]],"-"), "&lt;/span&gt;&lt;/p&gt;")</f>
        <v>&lt;p&gt;Souffle : &lt;span class="jauge"&gt;-&lt;/span&gt;&lt;/p&gt;</v>
      </c>
      <c r="AA30" s="5" t="str">
        <f>CONCATENATE("&lt;p&gt;Concentration : &lt;span class=""jauge""&gt;",IF(Tableau1[[#This Row],[Concentration]]&gt;0,Tableau1[[#This Row],[Concentration]],"-"), "&lt;/span&gt;&lt;/p&gt;")</f>
        <v>&lt;p&gt;Concentration : &lt;span class="jauge"&gt;-&lt;/span&gt;&lt;/p&gt;</v>
      </c>
      <c r="AB30" s="5" t="str">
        <f>IF(Tableau1[[#This Row],[Adrénaline]]&gt;0,CONCATENATE("&lt;p&gt;Adrénaline : &lt;span class=""jauge""&gt;", Tableau1[[#This Row],[Adrénaline]], "&lt;/span&gt;&lt;/p&gt;"),"")</f>
        <v/>
      </c>
      <c r="AC30" s="5" t="s">
        <v>51</v>
      </c>
      <c r="AD30" s="5" t="str">
        <f>CONCATENATE("&lt;div class=""effets""&gt;",Tableau1[[#This Row],[Effets]],"&lt;/div&gt;")</f>
        <v>&lt;div class="effets"&gt;Le personnage choisit une arme (dague, arc long, ...) qu'il va maitriser au maximum. Il gagne un bonus de +1 aux dégâts lorsqu'il qu'il utilise cette arme. De plus il peut s'entrainer à raison de séances d'une heure minimum pour continuer son amélioration. Une heure d'entrainement génère 1 point de &lt;span class="jauge"&gt;Fatigue&lt;/span&gt;. Au bout de 5h d'entrainement, le personnage gagne également +1 à ses jets d'attaque réalisés avec cette arme. A chaque fois que le personnage améliore cette compétence, il peut bénéficier de ces 2 points d'amélioration.&lt;/div&gt;</v>
      </c>
      <c r="AE30" s="5" t="s">
        <v>66</v>
      </c>
      <c r="AF3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class="nom"&gt;Maitrise de l'arme&lt;/h4&gt;&lt;table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class="effets"&gt;Le personnage choisit une arme (dague, arc long, ...) qu'il va maitriser au maximum. Il gagne un bonus de +1 aux dégâts lorsqu'il qu'il utilise cette arme. De plus il peut s'entrainer à raison de séances d'une heure minimum pour continuer son amélioration. Une heure d'entrainement génère 1 point de &lt;span class="jauge"&gt;Fatigue&lt;/span&gt;. Au bout de 5h d'entrainement, le personnage gagne également +1 à ses jets d'attaque réalisés avec cette arme. A chaque fois que le personnage améliore cette compétence, il peut bénéficier de ces 2 points d'amélioration.&lt;/div&gt;&lt;/div&gt;</v>
      </c>
      <c r="AG30" s="8" t="str">
        <f>IF(ISBLANK(Tableau1[[#This Row],[Nom]]),"",IF(B30&lt;&gt;B28,CONCATENATE("&lt;/div&gt;&lt;div class=""voie ",Tableau1[[#This Row],[Caractéristique]],"""&gt;&lt;h3&gt;",Tableau1[[#This Row],[Voie]],"&lt;/h3&gt;",Tableau1[[#This Row],[HTML_ligne]]),Tableau1[[#This Row],[HTML_ligne]]))</f>
        <v>&lt;/div&gt;&lt;div class="voie Adresse"&gt;&lt;h3&gt;Maitre d'arme&lt;/h3&gt;&lt;div class="comp"&gt;&lt;h4 class="nom"&gt;Maitrise de l'arme&lt;/h4&gt;&lt;table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class="effets"&gt;Le personnage choisit une arme (dague, arc long, ...) qu'il va maitriser au maximum. Il gagne un bonus de +1 aux dégâts lorsqu'il qu'il utilise cette arme. De plus il peut s'entrainer à raison de séances d'une heure minimum pour continuer son amélioration. Une heure d'entrainement génère 1 point de &lt;span class="jauge"&gt;Fatigue&lt;/span&gt;. Au bout de 5h d'entrainement, le personnage gagne également +1 à ses jets d'attaque réalisés avec cette arme. A chaque fois que le personnage améliore cette compétence, il peut bénéficier de ces 2 points d'amélioration.&lt;/div&gt;&lt;/div&gt;</v>
      </c>
    </row>
    <row r="31" spans="2:33" ht="15" customHeight="1" x14ac:dyDescent="0.25">
      <c r="B31" t="s">
        <v>121</v>
      </c>
      <c r="C31" s="11">
        <v>1</v>
      </c>
      <c r="D31" t="s">
        <v>168</v>
      </c>
      <c r="E31" s="6">
        <f>IFERROR(VLOOKUP(Tableau1[[#This Row],[Niveau]],Tableau2[],2,FALSE),"")</f>
        <v>10</v>
      </c>
      <c r="F31" t="s">
        <v>59</v>
      </c>
      <c r="G31">
        <v>5</v>
      </c>
      <c r="L31" t="b">
        <v>1</v>
      </c>
      <c r="M31" t="s">
        <v>38</v>
      </c>
      <c r="N31" s="6" t="b">
        <f>IF(Tableau1[[#This Row],[Niveau]]=0,TRUE,FALSE)</f>
        <v>0</v>
      </c>
      <c r="O31" t="s">
        <v>169</v>
      </c>
      <c r="Q31" s="1" t="s">
        <v>67</v>
      </c>
      <c r="R31" s="5" t="str">
        <f>CONCATENATE("&lt;h4 class=""nom""&gt;",Tableau1[[#This Row],[Nom]],"&lt;/h4&gt;")</f>
        <v>&lt;h4 class="nom"&gt;Frappe économe&lt;/h4&gt;</v>
      </c>
      <c r="S31" s="5" t="s">
        <v>68</v>
      </c>
      <c r="T31" s="5" t="str">
        <f>IF(Tableau1[[#This Row],[Passif ?]],"&lt;span class=""passive""&gt;Action passive&lt;/span&gt;","")</f>
        <v/>
      </c>
      <c r="U31" s="5" t="str">
        <f>IF(ISBLANK(Tableau1[[#This Row],[Profil]]),"",CONCATENATE("&lt;span class=""profil""&gt;Profil ",Tableau1[[#This Row],[Profil]],"&lt;/span&gt;"))</f>
        <v>&lt;span class="profil"&gt;Profil Précis&lt;/span&gt;</v>
      </c>
      <c r="V31" s="5" t="str">
        <f>IF(Tableau1[[#This Row],[Innée ?]],"&lt;span class=""innee""&gt;Action innée&lt;/span&gt;","")</f>
        <v/>
      </c>
      <c r="W31" s="5" t="str">
        <f>IF(Tableau1[[#This Row],[Niveau]]&gt;0,CONCATENATE("&lt;span class=""apprentissage""&gt;Apprentissage : &lt;span&gt;",Tableau1[[#This Row],[Caractéristique]], " ",Tableau1[[#This Row],[Apprentissage]],"&lt;/span&gt;&lt;/span&gt;"),"")</f>
        <v>&lt;span class="apprentissage"&gt;Apprentissage : &lt;span&gt;Adresse 10&lt;/span&gt;&lt;/span&gt;</v>
      </c>
      <c r="X31" s="5" t="s">
        <v>69</v>
      </c>
      <c r="Y31" s="5" t="str">
        <f>CONCATENATE("&lt;p&gt;Exécution : &lt;span&gt;", IF(Tableau1[[#This Row],[Exécution]]&gt;0,Tableau1[[#This Row],[Exécution]],"-"), "&lt;/span&gt;&lt;/p&gt;")</f>
        <v>&lt;p&gt;Exécution : &lt;span&gt;5&lt;/span&gt;&lt;/p&gt;</v>
      </c>
      <c r="Z31" s="5" t="str">
        <f>CONCATENATE("&lt;p&gt;Souffle : &lt;span class=""jauge""&gt;", IF(Tableau1[[#This Row],[Souffle]]&gt;0,Tableau1[[#This Row],[Souffle]],"-"), "&lt;/span&gt;&lt;/p&gt;")</f>
        <v>&lt;p&gt;Souffle : &lt;span class="jauge"&gt;-&lt;/span&gt;&lt;/p&gt;</v>
      </c>
      <c r="AA31" s="5" t="str">
        <f>CONCATENATE("&lt;p&gt;Concentration : &lt;span class=""jauge""&gt;",IF(Tableau1[[#This Row],[Concentration]]&gt;0,Tableau1[[#This Row],[Concentration]],"-"), "&lt;/span&gt;&lt;/p&gt;")</f>
        <v>&lt;p&gt;Concentration : &lt;span class="jauge"&gt;-&lt;/span&gt;&lt;/p&gt;</v>
      </c>
      <c r="AB31" s="5" t="str">
        <f>IF(Tableau1[[#This Row],[Adrénaline]]&gt;0,CONCATENATE("&lt;p&gt;Adrénaline : &lt;span class=""jauge""&gt;", Tableau1[[#This Row],[Adrénaline]], "&lt;/span&gt;&lt;/p&gt;"),"")</f>
        <v/>
      </c>
      <c r="AC31" s="5" t="s">
        <v>51</v>
      </c>
      <c r="AD31" s="5" t="str">
        <f>CONCATENATE("&lt;div class=""effets""&gt;",Tableau1[[#This Row],[Effets]],"&lt;/div&gt;")</f>
        <v>&lt;div class="effets"&gt;Un coup simple permettant de récupérer 1 point de &lt;span class="jauge"&gt;Souffle&lt;/span&gt; dans le combat tout en maintenant l'agression.&lt;/div&gt;</v>
      </c>
      <c r="AE31" s="5" t="s">
        <v>66</v>
      </c>
      <c r="AF3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class="nom"&gt;Frappe économe&lt;/h4&gt;&lt;table class="spec"&gt;&lt;tr&gt;&lt;td class="left"&gt;&lt;span class="profil"&gt;Profil Précis&lt;/span&gt;&lt;span class="apprentissage"&gt;Apprentissage : &lt;span&gt;Adresse 10&lt;/span&gt;&lt;/span&gt;&lt;/td&gt;&lt;td class="right"&gt;&lt;p&gt;Exécution : &lt;span&gt;5&lt;/span&gt;&lt;/p&gt;&lt;p&gt;Souffle : &lt;span class="jauge"&gt;-&lt;/span&gt;&lt;/p&gt;&lt;p&gt;Concentration : &lt;span class="jauge"&gt;-&lt;/span&gt;&lt;/p&gt;&lt;/td&gt;&lt;/tr&gt;&lt;/table class=""spec""&gt;&lt;div class="effets"&gt;Un coup simple permettant de récupérer 1 point de &lt;span class="jauge"&gt;Souffle&lt;/span&gt; dans le combat tout en maintenant l'agression.&lt;/div&gt;&lt;/div&gt;</v>
      </c>
      <c r="AG31" s="8" t="str">
        <f>IF(ISBLANK(Tableau1[[#This Row],[Nom]]),"",IF(B31&lt;&gt;B30,CONCATENATE("&lt;/div&gt;&lt;div class=""voie ",Tableau1[[#This Row],[Caractéristique]],"""&gt;&lt;h3&gt;",Tableau1[[#This Row],[Voie]],"&lt;/h3&gt;",Tableau1[[#This Row],[HTML_ligne]]),Tableau1[[#This Row],[HTML_ligne]]))</f>
        <v>&lt;div class="comp"&gt;&lt;h4 class="nom"&gt;Frappe économe&lt;/h4&gt;&lt;table class="spec"&gt;&lt;tr&gt;&lt;td class="left"&gt;&lt;span class="profil"&gt;Profil Précis&lt;/span&gt;&lt;span class="apprentissage"&gt;Apprentissage : &lt;span&gt;Adresse 10&lt;/span&gt;&lt;/span&gt;&lt;/td&gt;&lt;td class="right"&gt;&lt;p&gt;Exécution : &lt;span&gt;5&lt;/span&gt;&lt;/p&gt;&lt;p&gt;Souffle : &lt;span class="jauge"&gt;-&lt;/span&gt;&lt;/p&gt;&lt;p&gt;Concentration : &lt;span class="jauge"&gt;-&lt;/span&gt;&lt;/p&gt;&lt;/td&gt;&lt;/tr&gt;&lt;/table class=""spec""&gt;&lt;div class="effets"&gt;Un coup simple permettant de récupérer 1 point de &lt;span class="jauge"&gt;Souffle&lt;/span&gt; dans le combat tout en maintenant l'agression.&lt;/div&gt;&lt;/div&gt;</v>
      </c>
    </row>
    <row r="32" spans="2:33" ht="15" customHeight="1" x14ac:dyDescent="0.25">
      <c r="B32" t="s">
        <v>121</v>
      </c>
      <c r="C32" s="11">
        <v>2</v>
      </c>
      <c r="D32" t="s">
        <v>156</v>
      </c>
      <c r="E32" s="6">
        <f>IFERROR(VLOOKUP(Tableau1[[#This Row],[Niveau]],Tableau2[],2,FALSE),"")</f>
        <v>15</v>
      </c>
      <c r="F32" t="s">
        <v>59</v>
      </c>
      <c r="G32">
        <v>5</v>
      </c>
      <c r="I32">
        <v>1</v>
      </c>
      <c r="L32" t="b">
        <v>1</v>
      </c>
      <c r="M32" t="s">
        <v>38</v>
      </c>
      <c r="N32" s="6" t="b">
        <f>IF(Tableau1[[#This Row],[Niveau]]=0,TRUE,FALSE)</f>
        <v>0</v>
      </c>
      <c r="O32" t="s">
        <v>157</v>
      </c>
      <c r="Q32" s="1" t="s">
        <v>67</v>
      </c>
      <c r="R32" s="5" t="str">
        <f>CONCATENATE("&lt;h4 class=""nom""&gt;",Tableau1[[#This Row],[Nom]],"&lt;/h4&gt;")</f>
        <v>&lt;h4 class="nom"&gt;Déstabilisation&lt;/h4&gt;</v>
      </c>
      <c r="S32" s="5" t="s">
        <v>68</v>
      </c>
      <c r="T32" s="5" t="str">
        <f>IF(Tableau1[[#This Row],[Passif ?]],"&lt;span class=""passive""&gt;Action passive&lt;/span&gt;","")</f>
        <v/>
      </c>
      <c r="U32" s="5" t="str">
        <f>IF(ISBLANK(Tableau1[[#This Row],[Profil]]),"",CONCATENATE("&lt;span class=""profil""&gt;Profil ",Tableau1[[#This Row],[Profil]],"&lt;/span&gt;"))</f>
        <v>&lt;span class="profil"&gt;Profil Précis&lt;/span&gt;</v>
      </c>
      <c r="V32" s="5" t="str">
        <f>IF(Tableau1[[#This Row],[Innée ?]],"&lt;span class=""innee""&gt;Action innée&lt;/span&gt;","")</f>
        <v/>
      </c>
      <c r="W32" s="5" t="str">
        <f>IF(Tableau1[[#This Row],[Niveau]]&gt;0,CONCATENATE("&lt;span class=""apprentissage""&gt;Apprentissage : &lt;span&gt;",Tableau1[[#This Row],[Caractéristique]], " ",Tableau1[[#This Row],[Apprentissage]],"&lt;/span&gt;&lt;/span&gt;"),"")</f>
        <v>&lt;span class="apprentissage"&gt;Apprentissage : &lt;span&gt;Adresse 15&lt;/span&gt;&lt;/span&gt;</v>
      </c>
      <c r="X32" s="5" t="s">
        <v>69</v>
      </c>
      <c r="Y32" s="5" t="str">
        <f>CONCATENATE("&lt;p&gt;Exécution : &lt;span&gt;", IF(Tableau1[[#This Row],[Exécution]]&gt;0,Tableau1[[#This Row],[Exécution]],"-"), "&lt;/span&gt;&lt;/p&gt;")</f>
        <v>&lt;p&gt;Exécution : &lt;span&gt;5&lt;/span&gt;&lt;/p&gt;</v>
      </c>
      <c r="Z32" s="5" t="str">
        <f>CONCATENATE("&lt;p&gt;Souffle : &lt;span class=""jauge""&gt;", IF(Tableau1[[#This Row],[Souffle]]&gt;0,Tableau1[[#This Row],[Souffle]],"-"), "&lt;/span&gt;&lt;/p&gt;")</f>
        <v>&lt;p&gt;Souffle : &lt;span class="jauge"&gt;-&lt;/span&gt;&lt;/p&gt;</v>
      </c>
      <c r="AA32" s="5" t="str">
        <f>CONCATENATE("&lt;p&gt;Concentration : &lt;span class=""jauge""&gt;",IF(Tableau1[[#This Row],[Concentration]]&gt;0,Tableau1[[#This Row],[Concentration]],"-"), "&lt;/span&gt;&lt;/p&gt;")</f>
        <v>&lt;p&gt;Concentration : &lt;span class="jauge"&gt;1&lt;/span&gt;&lt;/p&gt;</v>
      </c>
      <c r="AB32" s="5" t="str">
        <f>IF(Tableau1[[#This Row],[Adrénaline]]&gt;0,CONCATENATE("&lt;p&gt;Adrénaline : &lt;span class=""jauge""&gt;", Tableau1[[#This Row],[Adrénaline]], "&lt;/span&gt;&lt;/p&gt;"),"")</f>
        <v/>
      </c>
      <c r="AC32" s="5" t="s">
        <v>51</v>
      </c>
      <c r="AD32" s="5" t="str">
        <f>CONCATENATE("&lt;div class=""effets""&gt;",Tableau1[[#This Row],[Effets]],"&lt;/div&gt;")</f>
        <v>&lt;div class="effets"&gt;Un pied qui traine, un coup d'épaule, le personnage profite de son attaque pour mettre en péril l’équilibre de son adversaire. Que l'attaque touche ou pas, il tente un duel de caractéristiques basé sur la &lt;span class="stat"&gt;Vivacité&lt;/span&gt;. En cas de succès, la cible est déstabilisée pour 1D3 tours.&lt;/div&gt;</v>
      </c>
      <c r="AE32" s="5" t="s">
        <v>66</v>
      </c>
      <c r="AF3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class="nom"&gt;Déstabilisation&lt;/h4&gt;&lt;table class="spec"&gt;&lt;tr&gt;&lt;td class="left"&gt;&lt;span class="profil"&gt;Profil Précis&lt;/span&gt;&lt;span class="apprentissage"&gt;Apprentissage : &lt;span&gt;Adresse 15&lt;/span&gt;&lt;/span&gt;&lt;/td&gt;&lt;td class="right"&gt;&lt;p&gt;Exécution : &lt;span&gt;5&lt;/span&gt;&lt;/p&gt;&lt;p&gt;Souffle : &lt;span class="jauge"&gt;-&lt;/span&gt;&lt;/p&gt;&lt;p&gt;Concentration : &lt;span class="jauge"&gt;1&lt;/span&gt;&lt;/p&gt;&lt;/td&gt;&lt;/tr&gt;&lt;/table class=""spec""&gt;&lt;div class="effets"&gt;Un pied qui traine, un coup d'épaule, le personnage profite de son attaque pour mettre en péril l’équilibre de son adversaire. Que l'attaque touche ou pas, il tente un duel de caractéristiques basé sur la &lt;span class="stat"&gt;Vivacité&lt;/span&gt;. En cas de succès, la cible est déstabilisée pour 1D3 tours.&lt;/div&gt;&lt;/div&gt;</v>
      </c>
      <c r="AG32" s="8" t="str">
        <f>IF(ISBLANK(Tableau1[[#This Row],[Nom]]),"",IF(B32&lt;&gt;B31,CONCATENATE("&lt;/div&gt;&lt;div class=""voie ",Tableau1[[#This Row],[Caractéristique]],"""&gt;&lt;h3&gt;",Tableau1[[#This Row],[Voie]],"&lt;/h3&gt;",Tableau1[[#This Row],[HTML_ligne]]),Tableau1[[#This Row],[HTML_ligne]]))</f>
        <v>&lt;div class="comp"&gt;&lt;h4 class="nom"&gt;Déstabilisation&lt;/h4&gt;&lt;table class="spec"&gt;&lt;tr&gt;&lt;td class="left"&gt;&lt;span class="profil"&gt;Profil Précis&lt;/span&gt;&lt;span class="apprentissage"&gt;Apprentissage : &lt;span&gt;Adresse 15&lt;/span&gt;&lt;/span&gt;&lt;/td&gt;&lt;td class="right"&gt;&lt;p&gt;Exécution : &lt;span&gt;5&lt;/span&gt;&lt;/p&gt;&lt;p&gt;Souffle : &lt;span class="jauge"&gt;-&lt;/span&gt;&lt;/p&gt;&lt;p&gt;Concentration : &lt;span class="jauge"&gt;1&lt;/span&gt;&lt;/p&gt;&lt;/td&gt;&lt;/tr&gt;&lt;/table class=""spec""&gt;&lt;div class="effets"&gt;Un pied qui traine, un coup d'épaule, le personnage profite de son attaque pour mettre en péril l’équilibre de son adversaire. Que l'attaque touche ou pas, il tente un duel de caractéristiques basé sur la &lt;span class="stat"&gt;Vivacité&lt;/span&gt;. En cas de succès, la cible est déstabilisée pour 1D3 tours.&lt;/div&gt;&lt;/div&gt;</v>
      </c>
    </row>
    <row r="33" spans="2:33" ht="15" customHeight="1" x14ac:dyDescent="0.25">
      <c r="B33" t="s">
        <v>121</v>
      </c>
      <c r="C33" s="11">
        <v>2</v>
      </c>
      <c r="D33" t="s">
        <v>181</v>
      </c>
      <c r="E33" s="9">
        <f>IFERROR(VLOOKUP(Tableau1[[#This Row],[Niveau]],Tableau2[],2,FALSE),"")</f>
        <v>15</v>
      </c>
      <c r="F33" t="s">
        <v>59</v>
      </c>
      <c r="K33" t="b">
        <v>1</v>
      </c>
      <c r="N33" s="9" t="b">
        <f>IF(Tableau1[[#This Row],[Niveau]]=0,TRUE,FALSE)</f>
        <v>0</v>
      </c>
      <c r="O33" t="s">
        <v>182</v>
      </c>
      <c r="P33" s="1"/>
      <c r="R33" s="5" t="str">
        <f>CONCATENATE("&lt;h4 class=""nom""&gt;",Tableau1[[#This Row],[Nom]],"&lt;/h4&gt;")</f>
        <v>&lt;h4 class="nom"&gt;Posture offensive&lt;/h4&gt;</v>
      </c>
      <c r="S33" s="5"/>
      <c r="T33" s="5" t="str">
        <f>IF(Tableau1[[#This Row],[Passif ?]],"&lt;span class=""passive""&gt;Action passive&lt;/span&gt;","")</f>
        <v>&lt;span class="passive"&gt;Action passive&lt;/span&gt;</v>
      </c>
      <c r="U33" s="5" t="str">
        <f>IF(ISBLANK(Tableau1[[#This Row],[Profil]]),"",CONCATENATE("&lt;span class=""profil""&gt;Profil ",Tableau1[[#This Row],[Profil]],"&lt;/span&gt;"))</f>
        <v/>
      </c>
      <c r="V33" s="5" t="str">
        <f>IF(Tableau1[[#This Row],[Innée ?]],"&lt;span class=""innee""&gt;Action innée&lt;/span&gt;","")</f>
        <v/>
      </c>
      <c r="W33" s="5" t="str">
        <f>IF(Tableau1[[#This Row],[Niveau]]&gt;0,CONCATENATE("&lt;span class=""apprentissage""&gt;Apprentissage : &lt;span&gt;",Tableau1[[#This Row],[Caractéristique]], " ",Tableau1[[#This Row],[Apprentissage]],"&lt;/span&gt;&lt;/span&gt;"),"")</f>
        <v>&lt;span class="apprentissage"&gt;Apprentissage : &lt;span&gt;Adresse 15&lt;/span&gt;&lt;/span&gt;</v>
      </c>
      <c r="Y33" s="5" t="str">
        <f>CONCATENATE("&lt;p&gt;Exécution : &lt;span&gt;", IF(Tableau1[[#This Row],[Exécution]]&gt;0,Tableau1[[#This Row],[Exécution]],"-"), "&lt;/span&gt;&lt;/p&gt;")</f>
        <v>&lt;p&gt;Exécution : &lt;span&gt;-&lt;/span&gt;&lt;/p&gt;</v>
      </c>
      <c r="Z33" s="5" t="str">
        <f>CONCATENATE("&lt;p&gt;Souffle : &lt;span class=""jauge""&gt;", IF(Tableau1[[#This Row],[Souffle]]&gt;0,Tableau1[[#This Row],[Souffle]],"-"), "&lt;/span&gt;&lt;/p&gt;")</f>
        <v>&lt;p&gt;Souffle : &lt;span class="jauge"&gt;-&lt;/span&gt;&lt;/p&gt;</v>
      </c>
      <c r="AA33" s="5" t="str">
        <f>CONCATENATE("&lt;p&gt;Concentration : &lt;span class=""jauge""&gt;",IF(Tableau1[[#This Row],[Concentration]]&gt;0,Tableau1[[#This Row],[Concentration]],"-"), "&lt;/span&gt;&lt;/p&gt;")</f>
        <v>&lt;p&gt;Concentration : &lt;span class="jauge"&gt;-&lt;/span&gt;&lt;/p&gt;</v>
      </c>
      <c r="AB33" s="5" t="str">
        <f>IF(Tableau1[[#This Row],[Adrénaline]]&gt;0,CONCATENATE("&lt;p&gt;Adrénaline : &lt;span class=""jauge""&gt;", Tableau1[[#This Row],[Adrénaline]], "&lt;/span&gt;&lt;/p&gt;"),"")</f>
        <v/>
      </c>
      <c r="AC33" s="5"/>
      <c r="AD33" s="5" t="str">
        <f>CONCATENATE("&lt;div class=""effets""&gt;",Tableau1[[#This Row],[Effets]],"&lt;/div&gt;")</f>
        <v>&lt;div class="effets"&gt;En adoptant cette posture, le personnage se tourne résolument vers l'offensive. Pendant 3 tours il gagne un bonus de +1 en attaque au prix d'un malus de -1 en défense. Passer en position offensive ne prend pas de temps mais doit être déclaré en début d'action du personnage.&lt;/div&gt;</v>
      </c>
      <c r="AF3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class="nom"&gt;Posture offensive&lt;/h4&gt;&lt;span class="passive"&gt;Action passive&lt;/span&gt;&lt;span class="apprentissage"&gt;Apprentissage : &lt;span&gt;Adresse 15&lt;/span&gt;&lt;/span&gt;&lt;p&gt;Exécution : &lt;span&gt;-&lt;/span&gt;&lt;/p&gt;&lt;p&gt;Souffle : &lt;span class="jauge"&gt;-&lt;/span&gt;&lt;/p&gt;&lt;p&gt;Concentration : &lt;span class="jauge"&gt;-&lt;/span&gt;&lt;/p&gt;&lt;div class="effets"&gt;En adoptant cette posture, le personnage se tourne résolument vers l'offensive. Pendant 3 tours il gagne un bonus de +1 en attaque au prix d'un malus de -1 en défense. Passer en position offensive ne prend pas de temps mais doit être déclaré en début d'action du personnage.&lt;/div&gt;</v>
      </c>
      <c r="AG33" s="8" t="str">
        <f>IF(ISBLANK(Tableau1[[#This Row],[Nom]]),"",IF(B33&lt;&gt;B32,CONCATENATE("&lt;/div&gt;&lt;div class=""voie ",Tableau1[[#This Row],[Caractéristique]],"""&gt;&lt;h3&gt;",Tableau1[[#This Row],[Voie]],"&lt;/h3&gt;",Tableau1[[#This Row],[HTML_ligne]]),Tableau1[[#This Row],[HTML_ligne]]))</f>
        <v>&lt;h4 class="nom"&gt;Posture offensive&lt;/h4&gt;&lt;span class="passive"&gt;Action passive&lt;/span&gt;&lt;span class="apprentissage"&gt;Apprentissage : &lt;span&gt;Adresse 15&lt;/span&gt;&lt;/span&gt;&lt;p&gt;Exécution : &lt;span&gt;-&lt;/span&gt;&lt;/p&gt;&lt;p&gt;Souffle : &lt;span class="jauge"&gt;-&lt;/span&gt;&lt;/p&gt;&lt;p&gt;Concentration : &lt;span class="jauge"&gt;-&lt;/span&gt;&lt;/p&gt;&lt;div class="effets"&gt;En adoptant cette posture, le personnage se tourne résolument vers l'offensive. Pendant 3 tours il gagne un bonus de +1 en attaque au prix d'un malus de -1 en défense. Passer en position offensive ne prend pas de temps mais doit être déclaré en début d'action du personnage.&lt;/div&gt;</v>
      </c>
    </row>
    <row r="34" spans="2:33" ht="15" customHeight="1" x14ac:dyDescent="0.25">
      <c r="B34" t="s">
        <v>121</v>
      </c>
      <c r="C34" s="11">
        <v>3</v>
      </c>
      <c r="D34" t="s">
        <v>179</v>
      </c>
      <c r="E34" s="9">
        <f>IFERROR(VLOOKUP(Tableau1[[#This Row],[Niveau]],Tableau2[],2,FALSE),"")</f>
        <v>20</v>
      </c>
      <c r="F34" t="s">
        <v>59</v>
      </c>
      <c r="G34">
        <v>5</v>
      </c>
      <c r="H34">
        <v>1</v>
      </c>
      <c r="I34">
        <v>1</v>
      </c>
      <c r="L34" t="b">
        <v>1</v>
      </c>
      <c r="M34" t="s">
        <v>38</v>
      </c>
      <c r="N34" s="9" t="b">
        <f>IF(Tableau1[[#This Row],[Niveau]]=0,TRUE,FALSE)</f>
        <v>0</v>
      </c>
      <c r="O34" t="s">
        <v>180</v>
      </c>
      <c r="P34" s="1"/>
      <c r="R34" s="5" t="str">
        <f>CONCATENATE("&lt;h4 class=""nom""&gt;",Tableau1[[#This Row],[Nom]],"&lt;/h4&gt;")</f>
        <v>&lt;h4 class="nom"&gt;Frappe vicieuse&lt;/h4&gt;</v>
      </c>
      <c r="S34" s="5"/>
      <c r="T34" s="5" t="str">
        <f>IF(Tableau1[[#This Row],[Passif ?]],"&lt;span class=""passive""&gt;Action passive&lt;/span&gt;","")</f>
        <v/>
      </c>
      <c r="U34" s="5" t="str">
        <f>IF(ISBLANK(Tableau1[[#This Row],[Profil]]),"",CONCATENATE("&lt;span class=""profil""&gt;Profil ",Tableau1[[#This Row],[Profil]],"&lt;/span&gt;"))</f>
        <v>&lt;span class="profil"&gt;Profil Précis&lt;/span&gt;</v>
      </c>
      <c r="V34" s="5" t="str">
        <f>IF(Tableau1[[#This Row],[Innée ?]],"&lt;span class=""innee""&gt;Action innée&lt;/span&gt;","")</f>
        <v/>
      </c>
      <c r="W34" s="5" t="str">
        <f>IF(Tableau1[[#This Row],[Niveau]]&gt;0,CONCATENATE("&lt;span class=""apprentissage""&gt;Apprentissage : &lt;span&gt;",Tableau1[[#This Row],[Caractéristique]], " ",Tableau1[[#This Row],[Apprentissage]],"&lt;/span&gt;&lt;/span&gt;"),"")</f>
        <v>&lt;span class="apprentissage"&gt;Apprentissage : &lt;span&gt;Adresse 20&lt;/span&gt;&lt;/span&gt;</v>
      </c>
      <c r="Y34" s="5" t="str">
        <f>CONCATENATE("&lt;p&gt;Exécution : &lt;span&gt;", IF(Tableau1[[#This Row],[Exécution]]&gt;0,Tableau1[[#This Row],[Exécution]],"-"), "&lt;/span&gt;&lt;/p&gt;")</f>
        <v>&lt;p&gt;Exécution : &lt;span&gt;5&lt;/span&gt;&lt;/p&gt;</v>
      </c>
      <c r="Z34" s="5" t="str">
        <f>CONCATENATE("&lt;p&gt;Souffle : &lt;span class=""jauge""&gt;", IF(Tableau1[[#This Row],[Souffle]]&gt;0,Tableau1[[#This Row],[Souffle]],"-"), "&lt;/span&gt;&lt;/p&gt;")</f>
        <v>&lt;p&gt;Souffle : &lt;span class="jauge"&gt;1&lt;/span&gt;&lt;/p&gt;</v>
      </c>
      <c r="AA34" s="5" t="str">
        <f>CONCATENATE("&lt;p&gt;Concentration : &lt;span class=""jauge""&gt;",IF(Tableau1[[#This Row],[Concentration]]&gt;0,Tableau1[[#This Row],[Concentration]],"-"), "&lt;/span&gt;&lt;/p&gt;")</f>
        <v>&lt;p&gt;Concentration : &lt;span class="jauge"&gt;1&lt;/span&gt;&lt;/p&gt;</v>
      </c>
      <c r="AB34" s="5" t="str">
        <f>IF(Tableau1[[#This Row],[Adrénaline]]&gt;0,CONCATENATE("&lt;p&gt;Adrénaline : &lt;span class=""jauge""&gt;", Tableau1[[#This Row],[Adrénaline]], "&lt;/span&gt;&lt;/p&gt;"),"")</f>
        <v/>
      </c>
      <c r="AC34" s="5"/>
      <c r="AD34" s="5" t="str">
        <f>CONCATENATE("&lt;div class=""effets""&gt;",Tableau1[[#This Row],[Effets]],"&lt;/div&gt;")</f>
        <v>&lt;div class="effets"&gt;Le personnage tente une attaque particulièrement vicieuse pour infliger un maximum de dégâts. L’attaque subira un malus de -5 pour toucher mais en cas de succès, les dégâts seront augmentés du quart de l’&lt;span class="stat"&gt;Adresse&lt;/span&gt; du personnage.&lt;/div&gt;</v>
      </c>
      <c r="AF3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class="nom"&gt;Frappe vicieuse&lt;/h4&gt;&lt;span class="profil"&gt;Profil Précis&lt;/span&gt;&lt;span class="apprentissage"&gt;Apprentissage : &lt;span&gt;Adresse 20&lt;/span&gt;&lt;/span&gt;&lt;p&gt;Exécution : &lt;span&gt;5&lt;/span&gt;&lt;/p&gt;&lt;p&gt;Souffle : &lt;span class="jauge"&gt;1&lt;/span&gt;&lt;/p&gt;&lt;p&gt;Concentration : &lt;span class="jauge"&gt;1&lt;/span&gt;&lt;/p&gt;&lt;div class="effets"&gt;Le personnage tente une attaque particulièrement vicieuse pour infliger un maximum de dégâts. L’attaque subira un malus de -5 pour toucher mais en cas de succès, les dégâts seront augmentés du quart de l’&lt;span class="stat"&gt;Adresse&lt;/span&gt; du personnage.&lt;/div&gt;</v>
      </c>
      <c r="AG34" s="8" t="str">
        <f>IF(ISBLANK(Tableau1[[#This Row],[Nom]]),"",IF(B34&lt;&gt;B33,CONCATENATE("&lt;/div&gt;&lt;div class=""voie ",Tableau1[[#This Row],[Caractéristique]],"""&gt;&lt;h3&gt;",Tableau1[[#This Row],[Voie]],"&lt;/h3&gt;",Tableau1[[#This Row],[HTML_ligne]]),Tableau1[[#This Row],[HTML_ligne]]))</f>
        <v>&lt;h4 class="nom"&gt;Frappe vicieuse&lt;/h4&gt;&lt;span class="profil"&gt;Profil Précis&lt;/span&gt;&lt;span class="apprentissage"&gt;Apprentissage : &lt;span&gt;Adresse 20&lt;/span&gt;&lt;/span&gt;&lt;p&gt;Exécution : &lt;span&gt;5&lt;/span&gt;&lt;/p&gt;&lt;p&gt;Souffle : &lt;span class="jauge"&gt;1&lt;/span&gt;&lt;/p&gt;&lt;p&gt;Concentration : &lt;span class="jauge"&gt;1&lt;/span&gt;&lt;/p&gt;&lt;div class="effets"&gt;Le personnage tente une attaque particulièrement vicieuse pour infliger un maximum de dégâts. L’attaque subira un malus de -5 pour toucher mais en cas de succès, les dégâts seront augmentés du quart de l’&lt;span class="stat"&gt;Adresse&lt;/span&gt; du personnage.&lt;/div&gt;</v>
      </c>
    </row>
    <row r="35" spans="2:33" ht="15" customHeight="1" x14ac:dyDescent="0.25">
      <c r="B35" t="s">
        <v>121</v>
      </c>
      <c r="D35" t="s">
        <v>123</v>
      </c>
      <c r="E35" s="9" t="str">
        <f>IFERROR(VLOOKUP(Tableau1[[#This Row],[Niveau]],Tableau2[],2,FALSE),"")</f>
        <v/>
      </c>
      <c r="F35" t="s">
        <v>59</v>
      </c>
      <c r="K35" t="b">
        <v>1</v>
      </c>
      <c r="N35" s="9" t="b">
        <f>IF(Tableau1[[#This Row],[Niveau]]=0,TRUE,FALSE)</f>
        <v>1</v>
      </c>
      <c r="O35" t="s">
        <v>124</v>
      </c>
      <c r="P35" s="1"/>
      <c r="R35" s="5" t="str">
        <f>CONCATENATE("&lt;h4 class=""nom""&gt;",Tableau1[[#This Row],[Nom]],"&lt;/h4&gt;")</f>
        <v>&lt;h4 class="nom"&gt;Position défensive&lt;/h4&gt;</v>
      </c>
      <c r="S35" s="5"/>
      <c r="T35" s="5" t="str">
        <f>IF(Tableau1[[#This Row],[Passif ?]],"&lt;span class=""passive""&gt;Action passive&lt;/span&gt;","")</f>
        <v>&lt;span class="passive"&gt;Action passive&lt;/span&gt;</v>
      </c>
      <c r="U35" s="5" t="str">
        <f>IF(ISBLANK(Tableau1[[#This Row],[Profil]]),"",CONCATENATE("&lt;span class=""profil""&gt;Profil ",Tableau1[[#This Row],[Profil]],"&lt;/span&gt;"))</f>
        <v/>
      </c>
      <c r="V35" s="5" t="str">
        <f>IF(Tableau1[[#This Row],[Innée ?]],"&lt;span class=""innee""&gt;Action innée&lt;/span&gt;","")</f>
        <v>&lt;span class="innee"&gt;Action innée&lt;/span&gt;</v>
      </c>
      <c r="W35" s="5" t="str">
        <f>IF(Tableau1[[#This Row],[Niveau]]&gt;0,CONCATENATE("&lt;span class=""apprentissage""&gt;Apprentissage : &lt;span&gt;",Tableau1[[#This Row],[Caractéristique]], " ",Tableau1[[#This Row],[Apprentissage]],"&lt;/span&gt;&lt;/span&gt;"),"")</f>
        <v/>
      </c>
      <c r="Y35" s="5" t="str">
        <f>CONCATENATE("&lt;p&gt;Exécution : &lt;span&gt;", IF(Tableau1[[#This Row],[Exécution]]&gt;0,Tableau1[[#This Row],[Exécution]],"-"), "&lt;/span&gt;&lt;/p&gt;")</f>
        <v>&lt;p&gt;Exécution : &lt;span&gt;-&lt;/span&gt;&lt;/p&gt;</v>
      </c>
      <c r="Z35" s="5" t="str">
        <f>CONCATENATE("&lt;p&gt;Souffle : &lt;span class=""jauge""&gt;", IF(Tableau1[[#This Row],[Souffle]]&gt;0,Tableau1[[#This Row],[Souffle]],"-"), "&lt;/span&gt;&lt;/p&gt;")</f>
        <v>&lt;p&gt;Souffle : &lt;span class="jauge"&gt;-&lt;/span&gt;&lt;/p&gt;</v>
      </c>
      <c r="AA35" s="5" t="str">
        <f>CONCATENATE("&lt;p&gt;Concentration : &lt;span class=""jauge""&gt;",IF(Tableau1[[#This Row],[Concentration]]&gt;0,Tableau1[[#This Row],[Concentration]],"-"), "&lt;/span&gt;&lt;/p&gt;")</f>
        <v>&lt;p&gt;Concentration : &lt;span class="jauge"&gt;-&lt;/span&gt;&lt;/p&gt;</v>
      </c>
      <c r="AB35" s="5" t="str">
        <f>IF(Tableau1[[#This Row],[Adrénaline]]&gt;0,CONCATENATE("&lt;p&gt;Adrénaline : &lt;span class=""jauge""&gt;", Tableau1[[#This Row],[Adrénaline]], "&lt;/span&gt;&lt;/p&gt;"),"")</f>
        <v/>
      </c>
      <c r="AC35" s="5"/>
      <c r="AD35" s="5" t="str">
        <f>CONCATENATE("&lt;div class=""effets""&gt;",Tableau1[[#This Row],[Effets]],"&lt;/div&gt;")</f>
        <v>&lt;div class="effets"&gt;En adoptant cette posture, le personnage se tourne résoluement vers la défense. Pendant 3 tours il gagne un bonus +1 à ses parades et esquives au prix d'un malus de -1 en attaque. Passer en position défensive ne prend pas de temps mais doit être déclaré en début d'action du personnage.&lt;/div&gt;</v>
      </c>
      <c r="AF3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class="nom"&gt;Position défensive&lt;/h4&gt;&lt;span class="passive"&gt;Action passive&lt;/span&gt;&lt;span class="innee"&gt;Action innée&lt;/span&gt;&lt;p&gt;Exécution : &lt;span&gt;-&lt;/span&gt;&lt;/p&gt;&lt;p&gt;Souffle : &lt;span class="jauge"&gt;-&lt;/span&gt;&lt;/p&gt;&lt;p&gt;Concentration : &lt;span class="jauge"&gt;-&lt;/span&gt;&lt;/p&gt;&lt;div class="effets"&gt;En adoptant cette posture, le personnage se tourne résoluement vers la défense. Pendant 3 tours il gagne un bonus +1 à ses parades et esquives au prix d'un malus de -1 en attaque. Passer en position défensive ne prend pas de temps mais doit être déclaré en début d'action du personnage.&lt;/div&gt;</v>
      </c>
      <c r="AG35" s="8" t="str">
        <f>IF(ISBLANK(Tableau1[[#This Row],[Nom]]),"",IF(B35&lt;&gt;B19,CONCATENATE("&lt;/div&gt;&lt;div class=""voie ",Tableau1[[#This Row],[Caractéristique]],"""&gt;&lt;h3&gt;",Tableau1[[#This Row],[Voie]],"&lt;/h3&gt;",Tableau1[[#This Row],[HTML_ligne]]),Tableau1[[#This Row],[HTML_ligne]]))</f>
        <v>&lt;/div&gt;&lt;div class="voie Adresse"&gt;&lt;h3&gt;Maitre d'arme&lt;/h3&gt;&lt;h4 class="nom"&gt;Position défensive&lt;/h4&gt;&lt;span class="passive"&gt;Action passive&lt;/span&gt;&lt;span class="innee"&gt;Action innée&lt;/span&gt;&lt;p&gt;Exécution : &lt;span&gt;-&lt;/span&gt;&lt;/p&gt;&lt;p&gt;Souffle : &lt;span class="jauge"&gt;-&lt;/span&gt;&lt;/p&gt;&lt;p&gt;Concentration : &lt;span class="jauge"&gt;-&lt;/span&gt;&lt;/p&gt;&lt;div class="effets"&gt;En adoptant cette posture, le personnage se tourne résoluement vers la défense. Pendant 3 tours il gagne un bonus +1 à ses parades et esquives au prix d'un malus de -1 en attaque. Passer en position défensive ne prend pas de temps mais doit être déclaré en début d'action du personnage.&lt;/div&gt;</v>
      </c>
    </row>
    <row r="36" spans="2:33" ht="15" customHeight="1" x14ac:dyDescent="0.25">
      <c r="B36" t="s">
        <v>23</v>
      </c>
      <c r="C36" s="11">
        <v>2</v>
      </c>
      <c r="D36" t="s">
        <v>126</v>
      </c>
      <c r="E36" s="6">
        <f>IFERROR(VLOOKUP(Tableau1[[#This Row],[Niveau]],Tableau2[],2,FALSE),"")</f>
        <v>15</v>
      </c>
      <c r="F36" t="s">
        <v>59</v>
      </c>
      <c r="K36" t="b">
        <v>1</v>
      </c>
      <c r="N36" s="6" t="b">
        <f>IF(Tableau1[[#This Row],[Niveau]]=0,TRUE,FALSE)</f>
        <v>0</v>
      </c>
      <c r="O36" t="s">
        <v>127</v>
      </c>
      <c r="Q36" s="1" t="s">
        <v>67</v>
      </c>
      <c r="R36" s="5" t="str">
        <f>CONCATENATE("&lt;h4 class=""nom""&gt;",Tableau1[[#This Row],[Nom]],"&lt;/h4&gt;")</f>
        <v>&lt;h4 class="nom"&gt;Maitre de la parade&lt;/h4&gt;</v>
      </c>
      <c r="S36" s="5" t="s">
        <v>68</v>
      </c>
      <c r="T36" s="5" t="str">
        <f>IF(Tableau1[[#This Row],[Passif ?]],"&lt;span class=""passive""&gt;Action passive&lt;/span&gt;","")</f>
        <v>&lt;span class="passive"&gt;Action passive&lt;/span&gt;</v>
      </c>
      <c r="U36" s="5" t="str">
        <f>IF(ISBLANK(Tableau1[[#This Row],[Profil]]),"",CONCATENATE("&lt;span class=""profil""&gt;Profil ",Tableau1[[#This Row],[Profil]],"&lt;/span&gt;"))</f>
        <v/>
      </c>
      <c r="V36" s="5" t="str">
        <f>IF(Tableau1[[#This Row],[Innée ?]],"&lt;span class=""innee""&gt;Action innée&lt;/span&gt;","")</f>
        <v/>
      </c>
      <c r="W36" s="5" t="str">
        <f>IF(Tableau1[[#This Row],[Niveau]]&gt;0,CONCATENATE("&lt;span class=""apprentissage""&gt;Apprentissage : &lt;span&gt;",Tableau1[[#This Row],[Caractéristique]], " ",Tableau1[[#This Row],[Apprentissage]],"&lt;/span&gt;&lt;/span&gt;"),"")</f>
        <v>&lt;span class="apprentissage"&gt;Apprentissage : &lt;span&gt;Adresse 15&lt;/span&gt;&lt;/span&gt;</v>
      </c>
      <c r="X36" s="5" t="s">
        <v>69</v>
      </c>
      <c r="Y36" s="5" t="str">
        <f>CONCATENATE("&lt;p&gt;Exécution : &lt;span&gt;", IF(Tableau1[[#This Row],[Exécution]]&gt;0,Tableau1[[#This Row],[Exécution]],"-"), "&lt;/span&gt;&lt;/p&gt;")</f>
        <v>&lt;p&gt;Exécution : &lt;span&gt;-&lt;/span&gt;&lt;/p&gt;</v>
      </c>
      <c r="Z36" s="5" t="str">
        <f>CONCATENATE("&lt;p&gt;Souffle : &lt;span class=""jauge""&gt;", IF(Tableau1[[#This Row],[Souffle]]&gt;0,Tableau1[[#This Row],[Souffle]],"-"), "&lt;/span&gt;&lt;/p&gt;")</f>
        <v>&lt;p&gt;Souffle : &lt;span class="jauge"&gt;-&lt;/span&gt;&lt;/p&gt;</v>
      </c>
      <c r="AA36" s="5" t="str">
        <f>CONCATENATE("&lt;p&gt;Concentration : &lt;span class=""jauge""&gt;",IF(Tableau1[[#This Row],[Concentration]]&gt;0,Tableau1[[#This Row],[Concentration]],"-"), "&lt;/span&gt;&lt;/p&gt;")</f>
        <v>&lt;p&gt;Concentration : &lt;span class="jauge"&gt;-&lt;/span&gt;&lt;/p&gt;</v>
      </c>
      <c r="AB36" s="5" t="str">
        <f>IF(Tableau1[[#This Row],[Adrénaline]]&gt;0,CONCATENATE("&lt;p&gt;Adrénaline : &lt;span class=""jauge""&gt;", Tableau1[[#This Row],[Adrénaline]], "&lt;/span&gt;&lt;/p&gt;"),"")</f>
        <v/>
      </c>
      <c r="AC36" s="5" t="s">
        <v>51</v>
      </c>
      <c r="AD36" s="5" t="str">
        <f>CONCATENATE("&lt;div class=""effets""&gt;",Tableau1[[#This Row],[Effets]],"&lt;/div&gt;")</f>
        <v>&lt;div class="effets"&gt;Pour chaque niveau dans cette compétence, le personnage gagne un bonus de +2 à ses parades.&lt;/div&gt;</v>
      </c>
      <c r="AE36" s="5" t="s">
        <v>66</v>
      </c>
      <c r="AF3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class="nom"&gt;Maitre de la parade&lt;/h4&gt;&lt;table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class="effets"&gt;Pour chaque niveau dans cette compétence, le personnage gagne un bonus de +2 à ses parades.&lt;/div&gt;&lt;/div&gt;</v>
      </c>
      <c r="AG36" s="8" t="str">
        <f>IF(ISBLANK(Tableau1[[#This Row],[Nom]]),"",IF(B36&lt;&gt;B35,CONCATENATE("&lt;/div&gt;&lt;div class=""voie ",Tableau1[[#This Row],[Caractéristique]],"""&gt;&lt;h3&gt;",Tableau1[[#This Row],[Voie]],"&lt;/h3&gt;",Tableau1[[#This Row],[HTML_ligne]]),Tableau1[[#This Row],[HTML_ligne]]))</f>
        <v>&lt;/div&gt;&lt;div class="voie Adresse"&gt;&lt;h3&gt;Parade&lt;/h3&gt;&lt;div class="comp"&gt;&lt;h4 class="nom"&gt;Maitre de la parade&lt;/h4&gt;&lt;table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class="effets"&gt;Pour chaque niveau dans cette compétence, le personnage gagne un bonus de +2 à ses parades.&lt;/div&gt;&lt;/div&gt;</v>
      </c>
    </row>
    <row r="37" spans="2:33" ht="15" customHeight="1" x14ac:dyDescent="0.25">
      <c r="B37" t="s">
        <v>23</v>
      </c>
      <c r="D37" t="s">
        <v>110</v>
      </c>
      <c r="E37" s="6" t="str">
        <f>IFERROR(VLOOKUP(Tableau1[[#This Row],[Niveau]],Tableau2[],2,FALSE),"")</f>
        <v/>
      </c>
      <c r="F37" t="s">
        <v>59</v>
      </c>
      <c r="G37">
        <v>1</v>
      </c>
      <c r="H37">
        <v>1</v>
      </c>
      <c r="L37" t="b">
        <v>1</v>
      </c>
      <c r="N37" s="6" t="b">
        <f>IF(Tableau1[[#This Row],[Niveau]]=0,TRUE,FALSE)</f>
        <v>1</v>
      </c>
      <c r="O37" t="s">
        <v>130</v>
      </c>
      <c r="Q37" s="1" t="s">
        <v>67</v>
      </c>
      <c r="R37" s="5" t="str">
        <f>CONCATENATE("&lt;h4 class=""nom""&gt;",Tableau1[[#This Row],[Nom]],"&lt;/h4&gt;")</f>
        <v>&lt;h4 class="nom"&gt;Parer&lt;/h4&gt;</v>
      </c>
      <c r="S37" s="5" t="s">
        <v>68</v>
      </c>
      <c r="T37" s="5" t="str">
        <f>IF(Tableau1[[#This Row],[Passif ?]],"&lt;span class=""passive""&gt;Action passive&lt;/span&gt;","")</f>
        <v/>
      </c>
      <c r="U37" s="5" t="str">
        <f>IF(ISBLANK(Tableau1[[#This Row],[Profil]]),"",CONCATENATE("&lt;span class=""profil""&gt;Profil ",Tableau1[[#This Row],[Profil]],"&lt;/span&gt;"))</f>
        <v/>
      </c>
      <c r="V37" s="5" t="str">
        <f>IF(Tableau1[[#This Row],[Innée ?]],"&lt;span class=""innee""&gt;Action innée&lt;/span&gt;","")</f>
        <v>&lt;span class="innee"&gt;Action innée&lt;/span&gt;</v>
      </c>
      <c r="W37" s="5" t="str">
        <f>IF(Tableau1[[#This Row],[Niveau]]&gt;0,CONCATENATE("&lt;span class=""apprentissage""&gt;Apprentissage : &lt;span&gt;",Tableau1[[#This Row],[Caractéristique]], " ",Tableau1[[#This Row],[Apprentissage]],"&lt;/span&gt;&lt;/span&gt;"),"")</f>
        <v/>
      </c>
      <c r="X37" s="5" t="s">
        <v>69</v>
      </c>
      <c r="Y37" s="5" t="str">
        <f>CONCATENATE("&lt;p&gt;Exécution : &lt;span&gt;", IF(Tableau1[[#This Row],[Exécution]]&gt;0,Tableau1[[#This Row],[Exécution]],"-"), "&lt;/span&gt;&lt;/p&gt;")</f>
        <v>&lt;p&gt;Exécution : &lt;span&gt;1&lt;/span&gt;&lt;/p&gt;</v>
      </c>
      <c r="Z37" s="5" t="str">
        <f>CONCATENATE("&lt;p&gt;Souffle : &lt;span class=""jauge""&gt;", IF(Tableau1[[#This Row],[Souffle]]&gt;0,Tableau1[[#This Row],[Souffle]],"-"), "&lt;/span&gt;&lt;/p&gt;")</f>
        <v>&lt;p&gt;Souffle : &lt;span class="jauge"&gt;1&lt;/span&gt;&lt;/p&gt;</v>
      </c>
      <c r="AA37" s="5" t="str">
        <f>CONCATENATE("&lt;p&gt;Concentration : &lt;span class=""jauge""&gt;",IF(Tableau1[[#This Row],[Concentration]]&gt;0,Tableau1[[#This Row],[Concentration]],"-"), "&lt;/span&gt;&lt;/p&gt;")</f>
        <v>&lt;p&gt;Concentration : &lt;span class="jauge"&gt;-&lt;/span&gt;&lt;/p&gt;</v>
      </c>
      <c r="AB37" s="5" t="str">
        <f>IF(Tableau1[[#This Row],[Adrénaline]]&gt;0,CONCATENATE("&lt;p&gt;Adrénaline : &lt;span class=""jauge""&gt;", Tableau1[[#This Row],[Adrénaline]], "&lt;/span&gt;&lt;/p&gt;"),"")</f>
        <v/>
      </c>
      <c r="AC37" s="5" t="s">
        <v>51</v>
      </c>
      <c r="AD37" s="5" t="str">
        <f>CONCATENATE("&lt;div class=""effets""&gt;",Tableau1[[#This Row],[Effets]],"&lt;/div&gt;")</f>
        <v>&lt;div class="effets"&gt;Au corps à corps, si le personnage pense pouvoir bloquer l’attaque de son adversaire, il peut utiliser une action pour tenter de la parer. Dans ce cas, il doit utiliser une arme ou un bouclier et son score de défense sera égal à son &lt;span class="stat"&gt;Adresse&lt;/span&gt; un D20.&lt;br /&gt;Si sa défense est plus grande que l’attaque, les dégâts de l'attaque sont réduis de la valeur haute de parade de l'arme. Si la parade est un échec, les dégâts sont tout de même réduits mais de la valeur basse de parade de l'arme.&lt;/div&gt;</v>
      </c>
      <c r="AE37" s="5" t="s">
        <v>66</v>
      </c>
      <c r="AF3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class="nom"&gt;Parer&lt;/h4&gt;&lt;table class="spec"&gt;&lt;tr&gt;&lt;td class="left"&gt;&lt;span class="innee"&gt;Action innée&lt;/span&gt;&lt;/td&gt;&lt;td class="right"&gt;&lt;p&gt;Exécution : &lt;span&gt;1&lt;/span&gt;&lt;/p&gt;&lt;p&gt;Souffle : &lt;span class="jauge"&gt;1&lt;/span&gt;&lt;/p&gt;&lt;p&gt;Concentration : &lt;span class="jauge"&gt;-&lt;/span&gt;&lt;/p&gt;&lt;/td&gt;&lt;/tr&gt;&lt;/table class=""spec""&gt;&lt;div class="effets"&gt;Au corps à corps, si le personnage pense pouvoir bloquer l’attaque de son adversaire, il peut utiliser une action pour tenter de la parer. Dans ce cas, il doit utiliser une arme ou un bouclier et son score de défense sera égal à son &lt;span class="stat"&gt;Adresse&lt;/span&gt; un D20.&lt;br /&gt;Si sa défense est plus grande que l’attaque, les dégâts de l'attaque sont réduis de la valeur haute de parade de l'arme. Si la parade est un échec, les dégâts sont tout de même réduits mais de la valeur basse de parade de l'arme.&lt;/div&gt;&lt;/div&gt;</v>
      </c>
      <c r="AG37" s="8" t="str">
        <f>IF(ISBLANK(Tableau1[[#This Row],[Nom]]),"",IF(B37&lt;&gt;B36,CONCATENATE("&lt;/div&gt;&lt;div class=""voie ",Tableau1[[#This Row],[Caractéristique]],"""&gt;&lt;h3&gt;",Tableau1[[#This Row],[Voie]],"&lt;/h3&gt;",Tableau1[[#This Row],[HTML_ligne]]),Tableau1[[#This Row],[HTML_ligne]]))</f>
        <v>&lt;div class="comp"&gt;&lt;h4 class="nom"&gt;Parer&lt;/h4&gt;&lt;table class="spec"&gt;&lt;tr&gt;&lt;td class="left"&gt;&lt;span class="innee"&gt;Action innée&lt;/span&gt;&lt;/td&gt;&lt;td class="right"&gt;&lt;p&gt;Exécution : &lt;span&gt;1&lt;/span&gt;&lt;/p&gt;&lt;p&gt;Souffle : &lt;span class="jauge"&gt;1&lt;/span&gt;&lt;/p&gt;&lt;p&gt;Concentration : &lt;span class="jauge"&gt;-&lt;/span&gt;&lt;/p&gt;&lt;/td&gt;&lt;/tr&gt;&lt;/table class=""spec""&gt;&lt;div class="effets"&gt;Au corps à corps, si le personnage pense pouvoir bloquer l’attaque de son adversaire, il peut utiliser une action pour tenter de la parer. Dans ce cas, il doit utiliser une arme ou un bouclier et son score de défense sera égal à son &lt;span class="stat"&gt;Adresse&lt;/span&gt; un D20.&lt;br /&gt;Si sa défense est plus grande que l’attaque, les dégâts de l'attaque sont réduis de la valeur haute de parade de l'arme. Si la parade est un échec, les dégâts sont tout de même réduits mais de la valeur basse de parade de l'arme.&lt;/div&gt;&lt;/div&gt;</v>
      </c>
    </row>
    <row r="38" spans="2:33" ht="15" customHeight="1" x14ac:dyDescent="0.25">
      <c r="B38" t="s">
        <v>23</v>
      </c>
      <c r="D38" t="s">
        <v>112</v>
      </c>
      <c r="E38" s="6" t="str">
        <f>IFERROR(VLOOKUP(Tableau1[[#This Row],[Niveau]],Tableau2[],2,FALSE),"")</f>
        <v/>
      </c>
      <c r="F38" t="s">
        <v>59</v>
      </c>
      <c r="K38" t="b">
        <v>1</v>
      </c>
      <c r="N38" s="6" t="b">
        <f>IF(Tableau1[[#This Row],[Niveau]]=0,TRUE,FALSE)</f>
        <v>1</v>
      </c>
      <c r="O38" t="s">
        <v>113</v>
      </c>
      <c r="Q38" s="1" t="s">
        <v>67</v>
      </c>
      <c r="R38" s="5" t="str">
        <f>CONCATENATE("&lt;h4 class=""nom""&gt;",Tableau1[[#This Row],[Nom]],"&lt;/h4&gt;")</f>
        <v>&lt;h4 class="nom"&gt;Parade de projectile&lt;/h4&gt;</v>
      </c>
      <c r="S38" s="5" t="s">
        <v>68</v>
      </c>
      <c r="T38" s="5" t="str">
        <f>IF(Tableau1[[#This Row],[Passif ?]],"&lt;span class=""passive""&gt;Action passive&lt;/span&gt;","")</f>
        <v>&lt;span class="passive"&gt;Action passive&lt;/span&gt;</v>
      </c>
      <c r="U38" s="5" t="str">
        <f>IF(ISBLANK(Tableau1[[#This Row],[Profil]]),"",CONCATENATE("&lt;span class=""profil""&gt;Profil ",Tableau1[[#This Row],[Profil]],"&lt;/span&gt;"))</f>
        <v/>
      </c>
      <c r="V38" s="5" t="str">
        <f>IF(Tableau1[[#This Row],[Innée ?]],"&lt;span class=""innee""&gt;Action innée&lt;/span&gt;","")</f>
        <v>&lt;span class="innee"&gt;Action innée&lt;/span&gt;</v>
      </c>
      <c r="W38" s="5" t="str">
        <f>IF(Tableau1[[#This Row],[Niveau]]&gt;0,CONCATENATE("&lt;span class=""apprentissage""&gt;Apprentissage : &lt;span&gt;",Tableau1[[#This Row],[Caractéristique]], " ",Tableau1[[#This Row],[Apprentissage]],"&lt;/span&gt;&lt;/span&gt;"),"")</f>
        <v/>
      </c>
      <c r="X38" s="5" t="s">
        <v>69</v>
      </c>
      <c r="Y38" s="5" t="str">
        <f>CONCATENATE("&lt;p&gt;Exécution : &lt;span&gt;", IF(Tableau1[[#This Row],[Exécution]]&gt;0,Tableau1[[#This Row],[Exécution]],"-"), "&lt;/span&gt;&lt;/p&gt;")</f>
        <v>&lt;p&gt;Exécution : &lt;span&gt;-&lt;/span&gt;&lt;/p&gt;</v>
      </c>
      <c r="Z38" s="5" t="str">
        <f>CONCATENATE("&lt;p&gt;Souffle : &lt;span class=""jauge""&gt;", IF(Tableau1[[#This Row],[Souffle]]&gt;0,Tableau1[[#This Row],[Souffle]],"-"), "&lt;/span&gt;&lt;/p&gt;")</f>
        <v>&lt;p&gt;Souffle : &lt;span class="jauge"&gt;-&lt;/span&gt;&lt;/p&gt;</v>
      </c>
      <c r="AA38" s="5" t="str">
        <f>CONCATENATE("&lt;p&gt;Concentration : &lt;span class=""jauge""&gt;",IF(Tableau1[[#This Row],[Concentration]]&gt;0,Tableau1[[#This Row],[Concentration]],"-"), "&lt;/span&gt;&lt;/p&gt;")</f>
        <v>&lt;p&gt;Concentration : &lt;span class="jauge"&gt;-&lt;/span&gt;&lt;/p&gt;</v>
      </c>
      <c r="AB38" s="5" t="str">
        <f>IF(Tableau1[[#This Row],[Adrénaline]]&gt;0,CONCATENATE("&lt;p&gt;Adrénaline : &lt;span class=""jauge""&gt;", Tableau1[[#This Row],[Adrénaline]], "&lt;/span&gt;&lt;/p&gt;"),"")</f>
        <v/>
      </c>
      <c r="AC38" s="5" t="s">
        <v>51</v>
      </c>
      <c r="AD38" s="5" t="str">
        <f>CONCATENATE("&lt;div class=""effets""&gt;",Tableau1[[#This Row],[Effets]],"&lt;/div&gt;")</f>
        <v>&lt;div class="effets"&gt;Si le personnage est la cible d’un projectile, il peut tenter une parade avec un malus de -4. Il opposera alors sa défense au résultat du test d'&lt;span class="stat"&gt;Adresse&lt;/span&gt; du tireur (ou du test d'&lt;span class="stat"&gt;Intelligence&lt;/span&gt; pour un projectile magique).&lt;/div&gt;</v>
      </c>
      <c r="AE38" s="5" t="s">
        <v>66</v>
      </c>
      <c r="AF3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class="nom"&gt;Parade de projectile&lt;/h4&gt;&lt;table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class="effets"&gt;Si le personnage est la cible d’un projectile, il peut tenter une parade avec un malus de -4. Il opposera alors sa défense au résultat du test d'&lt;span class="stat"&gt;Adresse&lt;/span&gt; du tireur (ou du test d'&lt;span class="stat"&gt;Intelligence&lt;/span&gt; pour un projectile magique).&lt;/div&gt;&lt;/div&gt;</v>
      </c>
      <c r="AG38" s="8" t="str">
        <f>IF(ISBLANK(Tableau1[[#This Row],[Nom]]),"",IF(B38&lt;&gt;B37,CONCATENATE("&lt;/div&gt;&lt;div class=""voie ",Tableau1[[#This Row],[Caractéristique]],"""&gt;&lt;h3&gt;",Tableau1[[#This Row],[Voie]],"&lt;/h3&gt;",Tableau1[[#This Row],[HTML_ligne]]),Tableau1[[#This Row],[HTML_ligne]]))</f>
        <v>&lt;div class="comp"&gt;&lt;h4 class="nom"&gt;Parade de projectile&lt;/h4&gt;&lt;table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class="effets"&gt;Si le personnage est la cible d’un projectile, il peut tenter une parade avec un malus de -4. Il opposera alors sa défense au résultat du test d'&lt;span class="stat"&gt;Adresse&lt;/span&gt; du tireur (ou du test d'&lt;span class="stat"&gt;Intelligence&lt;/span&gt; pour un projectile magique).&lt;/div&gt;&lt;/div&gt;</v>
      </c>
    </row>
    <row r="39" spans="2:33" ht="15" customHeight="1" x14ac:dyDescent="0.25">
      <c r="B39" t="s">
        <v>23</v>
      </c>
      <c r="E39" s="6" t="str">
        <f>IFERROR(VLOOKUP(Tableau1[[#This Row],[Niveau]],Tableau2[],2,FALSE),"")</f>
        <v/>
      </c>
      <c r="F39" t="s">
        <v>59</v>
      </c>
      <c r="N39" s="6" t="b">
        <f>IF(Tableau1[[#This Row],[Niveau]]=0,TRUE,FALSE)</f>
        <v>1</v>
      </c>
      <c r="Q39" s="1" t="s">
        <v>67</v>
      </c>
      <c r="R39" s="5" t="str">
        <f>CONCATENATE("&lt;h4 class=""nom""&gt;",Tableau1[[#This Row],[Nom]],"&lt;/h4&gt;")</f>
        <v>&lt;h4 class="nom"&gt;&lt;/h4&gt;</v>
      </c>
      <c r="S39" s="5" t="s">
        <v>68</v>
      </c>
      <c r="T39" s="5" t="str">
        <f>IF(Tableau1[[#This Row],[Passif ?]],"&lt;span class=""passive""&gt;Action passive&lt;/span&gt;","")</f>
        <v/>
      </c>
      <c r="U39" s="5" t="str">
        <f>IF(ISBLANK(Tableau1[[#This Row],[Profil]]),"",CONCATENATE("&lt;span class=""profil""&gt;Profil ",Tableau1[[#This Row],[Profil]],"&lt;/span&gt;"))</f>
        <v/>
      </c>
      <c r="V39" s="5" t="str">
        <f>IF(Tableau1[[#This Row],[Innée ?]],"&lt;span class=""innee""&gt;Action innée&lt;/span&gt;","")</f>
        <v>&lt;span class="innee"&gt;Action innée&lt;/span&gt;</v>
      </c>
      <c r="W39" s="5" t="str">
        <f>IF(Tableau1[[#This Row],[Niveau]]&gt;0,CONCATENATE("&lt;span class=""apprentissage""&gt;Apprentissage : &lt;span&gt;",Tableau1[[#This Row],[Caractéristique]], " ",Tableau1[[#This Row],[Apprentissage]],"&lt;/span&gt;&lt;/span&gt;"),"")</f>
        <v/>
      </c>
      <c r="X39" s="5" t="s">
        <v>69</v>
      </c>
      <c r="Y39" s="5" t="str">
        <f>CONCATENATE("&lt;p&gt;Exécution : &lt;span&gt;", IF(Tableau1[[#This Row],[Exécution]]&gt;0,Tableau1[[#This Row],[Exécution]],"-"), "&lt;/span&gt;&lt;/p&gt;")</f>
        <v>&lt;p&gt;Exécution : &lt;span&gt;-&lt;/span&gt;&lt;/p&gt;</v>
      </c>
      <c r="Z39" s="5" t="str">
        <f>CONCATENATE("&lt;p&gt;Souffle : &lt;span class=""jauge""&gt;", IF(Tableau1[[#This Row],[Souffle]]&gt;0,Tableau1[[#This Row],[Souffle]],"-"), "&lt;/span&gt;&lt;/p&gt;")</f>
        <v>&lt;p&gt;Souffle : &lt;span class="jauge"&gt;-&lt;/span&gt;&lt;/p&gt;</v>
      </c>
      <c r="AA39" s="5" t="str">
        <f>CONCATENATE("&lt;p&gt;Concentration : &lt;span class=""jauge""&gt;",IF(Tableau1[[#This Row],[Concentration]]&gt;0,Tableau1[[#This Row],[Concentration]],"-"), "&lt;/span&gt;&lt;/p&gt;")</f>
        <v>&lt;p&gt;Concentration : &lt;span class="jauge"&gt;-&lt;/span&gt;&lt;/p&gt;</v>
      </c>
      <c r="AB39" s="5" t="str">
        <f>IF(Tableau1[[#This Row],[Adrénaline]]&gt;0,CONCATENATE("&lt;p&gt;Adrénaline : &lt;span class=""jauge""&gt;", Tableau1[[#This Row],[Adrénaline]], "&lt;/span&gt;&lt;/p&gt;"),"")</f>
        <v/>
      </c>
      <c r="AC39" s="5" t="s">
        <v>51</v>
      </c>
      <c r="AD39" s="5" t="str">
        <f>CONCATENATE("&lt;div class=""effets""&gt;",Tableau1[[#This Row],[Effets]],"&lt;/div&gt;")</f>
        <v>&lt;div class="effets"&gt;&lt;/div&gt;</v>
      </c>
      <c r="AE39" s="5" t="s">
        <v>66</v>
      </c>
      <c r="AF3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39" s="8" t="str">
        <f>IF(ISBLANK(Tableau1[[#This Row],[Nom]]),"",IF(B39&lt;&gt;B38,CONCATENATE("&lt;/div&gt;&lt;div class=""voie ",Tableau1[[#This Row],[Caractéristique]],"""&gt;&lt;h3&gt;",Tableau1[[#This Row],[Voie]],"&lt;/h3&gt;",Tableau1[[#This Row],[HTML_ligne]]),Tableau1[[#This Row],[HTML_ligne]]))</f>
        <v/>
      </c>
    </row>
    <row r="40" spans="2:33" ht="15" customHeight="1" x14ac:dyDescent="0.25">
      <c r="B40" t="s">
        <v>23</v>
      </c>
      <c r="E40" s="6" t="str">
        <f>IFERROR(VLOOKUP(Tableau1[[#This Row],[Niveau]],Tableau2[],2,FALSE),"")</f>
        <v/>
      </c>
      <c r="F40" t="s">
        <v>59</v>
      </c>
      <c r="N40" s="6" t="b">
        <f>IF(Tableau1[[#This Row],[Niveau]]=0,TRUE,FALSE)</f>
        <v>1</v>
      </c>
      <c r="Q40" s="1" t="s">
        <v>67</v>
      </c>
      <c r="R40" s="5" t="str">
        <f>CONCATENATE("&lt;h4 class=""nom""&gt;",Tableau1[[#This Row],[Nom]],"&lt;/h4&gt;")</f>
        <v>&lt;h4 class="nom"&gt;&lt;/h4&gt;</v>
      </c>
      <c r="S40" s="5" t="s">
        <v>68</v>
      </c>
      <c r="T40" s="5" t="str">
        <f>IF(Tableau1[[#This Row],[Passif ?]],"&lt;span class=""passive""&gt;Action passive&lt;/span&gt;","")</f>
        <v/>
      </c>
      <c r="U40" s="5" t="str">
        <f>IF(ISBLANK(Tableau1[[#This Row],[Profil]]),"",CONCATENATE("&lt;span class=""profil""&gt;Profil ",Tableau1[[#This Row],[Profil]],"&lt;/span&gt;"))</f>
        <v/>
      </c>
      <c r="V40" s="5" t="str">
        <f>IF(Tableau1[[#This Row],[Innée ?]],"&lt;span class=""innee""&gt;Action innée&lt;/span&gt;","")</f>
        <v>&lt;span class="innee"&gt;Action innée&lt;/span&gt;</v>
      </c>
      <c r="W40" s="5" t="str">
        <f>IF(Tableau1[[#This Row],[Niveau]]&gt;0,CONCATENATE("&lt;span class=""apprentissage""&gt;Apprentissage : &lt;span&gt;",Tableau1[[#This Row],[Caractéristique]], " ",Tableau1[[#This Row],[Apprentissage]],"&lt;/span&gt;&lt;/span&gt;"),"")</f>
        <v/>
      </c>
      <c r="X40" s="5" t="s">
        <v>69</v>
      </c>
      <c r="Y40" s="5" t="str">
        <f>CONCATENATE("&lt;p&gt;Exécution : &lt;span&gt;", IF(Tableau1[[#This Row],[Exécution]]&gt;0,Tableau1[[#This Row],[Exécution]],"-"), "&lt;/span&gt;&lt;/p&gt;")</f>
        <v>&lt;p&gt;Exécution : &lt;span&gt;-&lt;/span&gt;&lt;/p&gt;</v>
      </c>
      <c r="Z40" s="5" t="str">
        <f>CONCATENATE("&lt;p&gt;Souffle : &lt;span class=""jauge""&gt;", IF(Tableau1[[#This Row],[Souffle]]&gt;0,Tableau1[[#This Row],[Souffle]],"-"), "&lt;/span&gt;&lt;/p&gt;")</f>
        <v>&lt;p&gt;Souffle : &lt;span class="jauge"&gt;-&lt;/span&gt;&lt;/p&gt;</v>
      </c>
      <c r="AA40" s="5" t="str">
        <f>CONCATENATE("&lt;p&gt;Concentration : &lt;span class=""jauge""&gt;",IF(Tableau1[[#This Row],[Concentration]]&gt;0,Tableau1[[#This Row],[Concentration]],"-"), "&lt;/span&gt;&lt;/p&gt;")</f>
        <v>&lt;p&gt;Concentration : &lt;span class="jauge"&gt;-&lt;/span&gt;&lt;/p&gt;</v>
      </c>
      <c r="AB40" s="5" t="str">
        <f>IF(Tableau1[[#This Row],[Adrénaline]]&gt;0,CONCATENATE("&lt;p&gt;Adrénaline : &lt;span class=""jauge""&gt;", Tableau1[[#This Row],[Adrénaline]], "&lt;/span&gt;&lt;/p&gt;"),"")</f>
        <v/>
      </c>
      <c r="AC40" s="5" t="s">
        <v>51</v>
      </c>
      <c r="AD40" s="5" t="str">
        <f>CONCATENATE("&lt;div class=""effets""&gt;",Tableau1[[#This Row],[Effets]],"&lt;/div&gt;")</f>
        <v>&lt;div class="effets"&gt;&lt;/div&gt;</v>
      </c>
      <c r="AE40" s="5" t="s">
        <v>66</v>
      </c>
      <c r="AF4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40" s="8" t="str">
        <f>IF(ISBLANK(Tableau1[[#This Row],[Nom]]),"",IF(B40&lt;&gt;B39,CONCATENATE("&lt;/div&gt;&lt;div class=""voie ",Tableau1[[#This Row],[Caractéristique]],"""&gt;&lt;h3&gt;",Tableau1[[#This Row],[Voie]],"&lt;/h3&gt;",Tableau1[[#This Row],[HTML_ligne]]),Tableau1[[#This Row],[HTML_ligne]]))</f>
        <v/>
      </c>
    </row>
    <row r="41" spans="2:33" ht="15" customHeight="1" x14ac:dyDescent="0.25">
      <c r="B41" t="s">
        <v>20</v>
      </c>
      <c r="C41" s="11">
        <v>1</v>
      </c>
      <c r="D41" t="s">
        <v>79</v>
      </c>
      <c r="E41" s="6">
        <f>IFERROR(VLOOKUP(Tableau1[[#This Row],[Niveau]],Tableau2[],2,FALSE),"")</f>
        <v>10</v>
      </c>
      <c r="F41" t="s">
        <v>59</v>
      </c>
      <c r="K41" t="b">
        <v>1</v>
      </c>
      <c r="N41" s="6" t="b">
        <f>IF(Tableau1[[#This Row],[Niveau]]=0,TRUE,FALSE)</f>
        <v>0</v>
      </c>
      <c r="O41" t="s">
        <v>41</v>
      </c>
      <c r="Q41" s="1" t="s">
        <v>67</v>
      </c>
      <c r="R41" s="5" t="str">
        <f>CONCATENATE("&lt;h4 class=""nom""&gt;",Tableau1[[#This Row],[Nom]],"&lt;/h4&gt;")</f>
        <v>&lt;h4 class="nom"&gt;Encore plus précis !&lt;/h4&gt;</v>
      </c>
      <c r="S41" s="5" t="s">
        <v>68</v>
      </c>
      <c r="T41" s="5" t="str">
        <f>IF(Tableau1[[#This Row],[Passif ?]],"&lt;span class=""passive""&gt;Action passive&lt;/span&gt;","")</f>
        <v>&lt;span class="passive"&gt;Action passive&lt;/span&gt;</v>
      </c>
      <c r="U41" s="5" t="str">
        <f>IF(ISBLANK(Tableau1[[#This Row],[Profil]]),"",CONCATENATE("&lt;span class=""profil""&gt;Profil ",Tableau1[[#This Row],[Profil]],"&lt;/span&gt;"))</f>
        <v/>
      </c>
      <c r="V41" s="5" t="str">
        <f>IF(Tableau1[[#This Row],[Innée ?]],"&lt;span class=""innee""&gt;Action innée&lt;/span&gt;","")</f>
        <v/>
      </c>
      <c r="W41" s="5" t="str">
        <f>IF(Tableau1[[#This Row],[Niveau]]&gt;0,CONCATENATE("&lt;span class=""apprentissage""&gt;Apprentissage : &lt;span&gt;",Tableau1[[#This Row],[Caractéristique]], " ",Tableau1[[#This Row],[Apprentissage]],"&lt;/span&gt;&lt;/span&gt;"),"")</f>
        <v>&lt;span class="apprentissage"&gt;Apprentissage : &lt;span&gt;Adresse 10&lt;/span&gt;&lt;/span&gt;</v>
      </c>
      <c r="X41" s="5" t="s">
        <v>69</v>
      </c>
      <c r="Y41" s="5" t="str">
        <f>CONCATENATE("&lt;p&gt;Exécution : &lt;span&gt;", IF(Tableau1[[#This Row],[Exécution]]&gt;0,Tableau1[[#This Row],[Exécution]],"-"), "&lt;/span&gt;&lt;/p&gt;")</f>
        <v>&lt;p&gt;Exécution : &lt;span&gt;-&lt;/span&gt;&lt;/p&gt;</v>
      </c>
      <c r="Z41" s="5" t="str">
        <f>CONCATENATE("&lt;p&gt;Souffle : &lt;span class=""jauge""&gt;", IF(Tableau1[[#This Row],[Souffle]]&gt;0,Tableau1[[#This Row],[Souffle]],"-"), "&lt;/span&gt;&lt;/p&gt;")</f>
        <v>&lt;p&gt;Souffle : &lt;span class="jauge"&gt;-&lt;/span&gt;&lt;/p&gt;</v>
      </c>
      <c r="AA41" s="5" t="str">
        <f>CONCATENATE("&lt;p&gt;Concentration : &lt;span class=""jauge""&gt;",IF(Tableau1[[#This Row],[Concentration]]&gt;0,Tableau1[[#This Row],[Concentration]],"-"), "&lt;/span&gt;&lt;/p&gt;")</f>
        <v>&lt;p&gt;Concentration : &lt;span class="jauge"&gt;-&lt;/span&gt;&lt;/p&gt;</v>
      </c>
      <c r="AB41" s="5" t="str">
        <f>IF(Tableau1[[#This Row],[Adrénaline]]&gt;0,CONCATENATE("&lt;p&gt;Adrénaline : &lt;span class=""jauge""&gt;", Tableau1[[#This Row],[Adrénaline]], "&lt;/span&gt;&lt;/p&gt;"),"")</f>
        <v/>
      </c>
      <c r="AC41" s="5" t="s">
        <v>51</v>
      </c>
      <c r="AD41" s="5" t="str">
        <f>CONCATENATE("&lt;div class=""effets""&gt;",Tableau1[[#This Row],[Effets]],"&lt;/div&gt;")</f>
        <v>&lt;div class="effets"&gt;Les actions de combat de la voie de la précision lancent un dé de localisation supplémentaire.&lt;/div&gt;</v>
      </c>
      <c r="AE41" s="5" t="s">
        <v>66</v>
      </c>
      <c r="AF4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class="nom"&gt;Encore plus précis !&lt;/h4&gt;&lt;table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class="effets"&gt;Les actions de combat de la voie de la précision lancent un dé de localisation supplémentaire.&lt;/div&gt;&lt;/div&gt;</v>
      </c>
      <c r="AG41" s="8" t="str">
        <f>IF(ISBLANK(Tableau1[[#This Row],[Nom]]),"",IF(B41&lt;&gt;B40,CONCATENATE("&lt;/div&gt;&lt;div class=""voie ",Tableau1[[#This Row],[Caractéristique]],"""&gt;&lt;h3&gt;",Tableau1[[#This Row],[Voie]],"&lt;/h3&gt;",Tableau1[[#This Row],[HTML_ligne]]),Tableau1[[#This Row],[HTML_ligne]]))</f>
        <v>&lt;/div&gt;&lt;div class="voie Adresse"&gt;&lt;h3&gt;Précision&lt;/h3&gt;&lt;div class="comp"&gt;&lt;h4 class="nom"&gt;Encore plus précis !&lt;/h4&gt;&lt;table class="spec"&gt;&lt;tr&gt;&lt;td class="left"&gt;&lt;span class="passive"&gt;Action passive&lt;/span&gt;&lt;span class="apprentissage"&gt;Apprentissage : &lt;span&gt;Adresse 10&lt;/span&gt;&lt;/span&gt;&lt;/td&gt;&lt;td class="right"&gt;&lt;p&gt;Exécution : &lt;span&gt;-&lt;/span&gt;&lt;/p&gt;&lt;p&gt;Souffle : &lt;span class="jauge"&gt;-&lt;/span&gt;&lt;/p&gt;&lt;p&gt;Concentration : &lt;span class="jauge"&gt;-&lt;/span&gt;&lt;/p&gt;&lt;/td&gt;&lt;/tr&gt;&lt;/table class=""spec""&gt;&lt;div class="effets"&gt;Les actions de combat de la voie de la précision lancent un dé de localisation supplémentaire.&lt;/div&gt;&lt;/div&gt;</v>
      </c>
    </row>
    <row r="42" spans="2:33" ht="15" customHeight="1" x14ac:dyDescent="0.25">
      <c r="B42" t="s">
        <v>20</v>
      </c>
      <c r="C42" s="11">
        <v>2</v>
      </c>
      <c r="D42" t="s">
        <v>71</v>
      </c>
      <c r="E42" s="6">
        <f>IFERROR(VLOOKUP(Tableau1[[#This Row],[Niveau]],Tableau2[],2,FALSE),"")</f>
        <v>15</v>
      </c>
      <c r="F42" t="s">
        <v>59</v>
      </c>
      <c r="K42" t="b">
        <v>1</v>
      </c>
      <c r="N42" s="6" t="b">
        <f>IF(Tableau1[[#This Row],[Niveau]]=0,TRUE,FALSE)</f>
        <v>0</v>
      </c>
      <c r="O42" t="s">
        <v>78</v>
      </c>
      <c r="Q42" s="1" t="s">
        <v>67</v>
      </c>
      <c r="R42" s="5" t="str">
        <f>CONCATENATE("&lt;h4 class=""nom""&gt;",Tableau1[[#This Row],[Nom]],"&lt;/h4&gt;")</f>
        <v>&lt;h4 class="nom"&gt;Point faible&lt;/h4&gt;</v>
      </c>
      <c r="S42" s="5" t="s">
        <v>68</v>
      </c>
      <c r="T42" s="5" t="str">
        <f>IF(Tableau1[[#This Row],[Passif ?]],"&lt;span class=""passive""&gt;Action passive&lt;/span&gt;","")</f>
        <v>&lt;span class="passive"&gt;Action passive&lt;/span&gt;</v>
      </c>
      <c r="U42" s="5" t="str">
        <f>IF(ISBLANK(Tableau1[[#This Row],[Profil]]),"",CONCATENATE("&lt;span class=""profil""&gt;Profil ",Tableau1[[#This Row],[Profil]],"&lt;/span&gt;"))</f>
        <v/>
      </c>
      <c r="V42" s="5" t="str">
        <f>IF(Tableau1[[#This Row],[Innée ?]],"&lt;span class=""innee""&gt;Action innée&lt;/span&gt;","")</f>
        <v/>
      </c>
      <c r="W42" s="5" t="str">
        <f>IF(Tableau1[[#This Row],[Niveau]]&gt;0,CONCATENATE("&lt;span class=""apprentissage""&gt;Apprentissage : &lt;span&gt;",Tableau1[[#This Row],[Caractéristique]], " ",Tableau1[[#This Row],[Apprentissage]],"&lt;/span&gt;&lt;/span&gt;"),"")</f>
        <v>&lt;span class="apprentissage"&gt;Apprentissage : &lt;span&gt;Adresse 15&lt;/span&gt;&lt;/span&gt;</v>
      </c>
      <c r="X42" s="5" t="s">
        <v>69</v>
      </c>
      <c r="Y42" s="5" t="str">
        <f>CONCATENATE("&lt;p&gt;Exécution : &lt;span&gt;", IF(Tableau1[[#This Row],[Exécution]]&gt;0,Tableau1[[#This Row],[Exécution]],"-"), "&lt;/span&gt;&lt;/p&gt;")</f>
        <v>&lt;p&gt;Exécution : &lt;span&gt;-&lt;/span&gt;&lt;/p&gt;</v>
      </c>
      <c r="Z42" s="5" t="str">
        <f>CONCATENATE("&lt;p&gt;Souffle : &lt;span class=""jauge""&gt;", IF(Tableau1[[#This Row],[Souffle]]&gt;0,Tableau1[[#This Row],[Souffle]],"-"), "&lt;/span&gt;&lt;/p&gt;")</f>
        <v>&lt;p&gt;Souffle : &lt;span class="jauge"&gt;-&lt;/span&gt;&lt;/p&gt;</v>
      </c>
      <c r="AA42" s="5" t="str">
        <f>CONCATENATE("&lt;p&gt;Concentration : &lt;span class=""jauge""&gt;",IF(Tableau1[[#This Row],[Concentration]]&gt;0,Tableau1[[#This Row],[Concentration]],"-"), "&lt;/span&gt;&lt;/p&gt;")</f>
        <v>&lt;p&gt;Concentration : &lt;span class="jauge"&gt;-&lt;/span&gt;&lt;/p&gt;</v>
      </c>
      <c r="AB42" s="5" t="str">
        <f>IF(Tableau1[[#This Row],[Adrénaline]]&gt;0,CONCATENATE("&lt;p&gt;Adrénaline : &lt;span class=""jauge""&gt;", Tableau1[[#This Row],[Adrénaline]], "&lt;/span&gt;&lt;/p&gt;"),"")</f>
        <v/>
      </c>
      <c r="AC42" s="5" t="s">
        <v>51</v>
      </c>
      <c r="AD42" s="5" t="str">
        <f>CONCATENATE("&lt;div class=""effets""&gt;",Tableau1[[#This Row],[Effets]],"&lt;/div&gt;")</f>
        <v>&lt;div class="effets"&gt;Les attaques de la voie de la précision ignorent l'armure de la cible si les jets de localisation forment une paire&lt;/div&gt;</v>
      </c>
      <c r="AE42" s="5" t="s">
        <v>66</v>
      </c>
      <c r="AF4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class="nom"&gt;Point faible&lt;/h4&gt;&lt;table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class="effets"&gt;Les attaques de la voie de la précision ignorent l'armure de la cible si les jets de localisation forment une paire&lt;/div&gt;&lt;/div&gt;</v>
      </c>
      <c r="AG42" s="8" t="str">
        <f>IF(ISBLANK(Tableau1[[#This Row],[Nom]]),"",IF(B42&lt;&gt;B41,CONCATENATE("&lt;/div&gt;&lt;div class=""voie ",Tableau1[[#This Row],[Caractéristique]],"""&gt;&lt;h3&gt;",Tableau1[[#This Row],[Voie]],"&lt;/h3&gt;",Tableau1[[#This Row],[HTML_ligne]]),Tableau1[[#This Row],[HTML_ligne]]))</f>
        <v>&lt;div class="comp"&gt;&lt;h4 class="nom"&gt;Point faible&lt;/h4&gt;&lt;table class="spec"&gt;&lt;tr&gt;&lt;td class="left"&gt;&lt;span class="passive"&gt;Action passive&lt;/span&gt;&lt;span class="apprentissage"&gt;Apprentissage : &lt;span&gt;Adresse 15&lt;/span&gt;&lt;/span&gt;&lt;/td&gt;&lt;td class="right"&gt;&lt;p&gt;Exécution : &lt;span&gt;-&lt;/span&gt;&lt;/p&gt;&lt;p&gt;Souffle : &lt;span class="jauge"&gt;-&lt;/span&gt;&lt;/p&gt;&lt;p&gt;Concentration : &lt;span class="jauge"&gt;-&lt;/span&gt;&lt;/p&gt;&lt;/td&gt;&lt;/tr&gt;&lt;/table class=""spec""&gt;&lt;div class="effets"&gt;Les attaques de la voie de la précision ignorent l'armure de la cible si les jets de localisation forment une paire&lt;/div&gt;&lt;/div&gt;</v>
      </c>
    </row>
    <row r="43" spans="2:33" ht="15" customHeight="1" x14ac:dyDescent="0.25">
      <c r="B43" t="s">
        <v>20</v>
      </c>
      <c r="C43" s="11">
        <v>3</v>
      </c>
      <c r="D43" t="s">
        <v>43</v>
      </c>
      <c r="E43" s="6">
        <f>IFERROR(VLOOKUP(Tableau1[[#This Row],[Niveau]],Tableau2[],2,FALSE),"")</f>
        <v>20</v>
      </c>
      <c r="F43" t="s">
        <v>59</v>
      </c>
      <c r="G43">
        <v>5</v>
      </c>
      <c r="H43">
        <v>1</v>
      </c>
      <c r="I43">
        <v>1</v>
      </c>
      <c r="L43" t="b">
        <v>1</v>
      </c>
      <c r="M43" t="s">
        <v>38</v>
      </c>
      <c r="N43" s="6" t="b">
        <f>IF(Tableau1[[#This Row],[Niveau]]=0,TRUE,FALSE)</f>
        <v>0</v>
      </c>
      <c r="O43" t="s">
        <v>80</v>
      </c>
      <c r="Q43" s="1" t="s">
        <v>67</v>
      </c>
      <c r="R43" s="5" t="str">
        <f>CONCATENATE("&lt;h4 class=""nom""&gt;",Tableau1[[#This Row],[Nom]],"&lt;/h4&gt;")</f>
        <v>&lt;h4 class="nom"&gt;Coup ciblé&lt;/h4&gt;</v>
      </c>
      <c r="S43" s="5" t="s">
        <v>68</v>
      </c>
      <c r="T43" s="5" t="str">
        <f>IF(Tableau1[[#This Row],[Passif ?]],"&lt;span class=""passive""&gt;Action passive&lt;/span&gt;","")</f>
        <v/>
      </c>
      <c r="U43" s="5" t="str">
        <f>IF(ISBLANK(Tableau1[[#This Row],[Profil]]),"",CONCATENATE("&lt;span class=""profil""&gt;Profil ",Tableau1[[#This Row],[Profil]],"&lt;/span&gt;"))</f>
        <v>&lt;span class="profil"&gt;Profil Précis&lt;/span&gt;</v>
      </c>
      <c r="V43" s="5" t="str">
        <f>IF(Tableau1[[#This Row],[Innée ?]],"&lt;span class=""innee""&gt;Action innée&lt;/span&gt;","")</f>
        <v/>
      </c>
      <c r="W43" s="5" t="str">
        <f>IF(Tableau1[[#This Row],[Niveau]]&gt;0,CONCATENATE("&lt;span class=""apprentissage""&gt;Apprentissage : &lt;span&gt;",Tableau1[[#This Row],[Caractéristique]], " ",Tableau1[[#This Row],[Apprentissage]],"&lt;/span&gt;&lt;/span&gt;"),"")</f>
        <v>&lt;span class="apprentissage"&gt;Apprentissage : &lt;span&gt;Adresse 20&lt;/span&gt;&lt;/span&gt;</v>
      </c>
      <c r="X43" s="5" t="s">
        <v>69</v>
      </c>
      <c r="Y43" s="5" t="str">
        <f>CONCATENATE("&lt;p&gt;Exécution : &lt;span&gt;", IF(Tableau1[[#This Row],[Exécution]]&gt;0,Tableau1[[#This Row],[Exécution]],"-"), "&lt;/span&gt;&lt;/p&gt;")</f>
        <v>&lt;p&gt;Exécution : &lt;span&gt;5&lt;/span&gt;&lt;/p&gt;</v>
      </c>
      <c r="Z43" s="5" t="str">
        <f>CONCATENATE("&lt;p&gt;Souffle : &lt;span class=""jauge""&gt;", IF(Tableau1[[#This Row],[Souffle]]&gt;0,Tableau1[[#This Row],[Souffle]],"-"), "&lt;/span&gt;&lt;/p&gt;")</f>
        <v>&lt;p&gt;Souffle : &lt;span class="jauge"&gt;1&lt;/span&gt;&lt;/p&gt;</v>
      </c>
      <c r="AA43" s="5" t="str">
        <f>CONCATENATE("&lt;p&gt;Concentration : &lt;span class=""jauge""&gt;",IF(Tableau1[[#This Row],[Concentration]]&gt;0,Tableau1[[#This Row],[Concentration]],"-"), "&lt;/span&gt;&lt;/p&gt;")</f>
        <v>&lt;p&gt;Concentration : &lt;span class="jauge"&gt;1&lt;/span&gt;&lt;/p&gt;</v>
      </c>
      <c r="AB43" s="5" t="str">
        <f>IF(Tableau1[[#This Row],[Adrénaline]]&gt;0,CONCATENATE("&lt;p&gt;Adrénaline : &lt;span class=""jauge""&gt;", Tableau1[[#This Row],[Adrénaline]], "&lt;/span&gt;&lt;/p&gt;"),"")</f>
        <v/>
      </c>
      <c r="AC43" s="5" t="s">
        <v>51</v>
      </c>
      <c r="AD43" s="5" t="str">
        <f>CONCATENATE("&lt;div class=""effets""&gt;",Tableau1[[#This Row],[Effets]],"&lt;/div&gt;")</f>
        <v>&lt;div class="effets"&gt;Avec ce coup le personnage ne jette pas de dé de localisation mais choisit la zone atteinte. En contrepartie, le jet d'attaque subit un malus de -5.&lt;/div&gt;</v>
      </c>
      <c r="AE43" s="5" t="s">
        <v>66</v>
      </c>
      <c r="AF4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 ciblé&lt;/h4&gt;&lt;table class="spec"&gt;&lt;tr&gt;&lt;td class="left"&gt;&lt;span class="profil"&gt;Profil Précis&lt;/span&gt;&lt;span class="apprentissage"&gt;Apprentissage : &lt;span&gt;Adresse 20&lt;/span&gt;&lt;/span&gt;&lt;/td&gt;&lt;td class="right"&gt;&lt;p&gt;Exécution : &lt;span&gt;5&lt;/span&gt;&lt;/p&gt;&lt;p&gt;Souffle : &lt;span class="jauge"&gt;1&lt;/span&gt;&lt;/p&gt;&lt;p&gt;Concentration : &lt;span class="jauge"&gt;1&lt;/span&gt;&lt;/p&gt;&lt;/td&gt;&lt;/tr&gt;&lt;/table class=""spec""&gt;&lt;div class="effets"&gt;Avec ce coup le personnage ne jette pas de dé de localisation mais choisit la zone atteinte. En contrepartie, le jet d'attaque subit un malus de -5.&lt;/div&gt;&lt;/div&gt;</v>
      </c>
      <c r="AG43" s="8" t="str">
        <f>IF(ISBLANK(Tableau1[[#This Row],[Nom]]),"",IF(B43&lt;&gt;B42,CONCATENATE("&lt;/div&gt;&lt;div class=""voie ",Tableau1[[#This Row],[Caractéristique]],"""&gt;&lt;h3&gt;",Tableau1[[#This Row],[Voie]],"&lt;/h3&gt;",Tableau1[[#This Row],[HTML_ligne]]),Tableau1[[#This Row],[HTML_ligne]]))</f>
        <v>&lt;div class="comp"&gt;&lt;h4 class="nom"&gt;Coup ciblé&lt;/h4&gt;&lt;table class="spec"&gt;&lt;tr&gt;&lt;td class="left"&gt;&lt;span class="profil"&gt;Profil Précis&lt;/span&gt;&lt;span class="apprentissage"&gt;Apprentissage : &lt;span&gt;Adresse 20&lt;/span&gt;&lt;/span&gt;&lt;/td&gt;&lt;td class="right"&gt;&lt;p&gt;Exécution : &lt;span&gt;5&lt;/span&gt;&lt;/p&gt;&lt;p&gt;Souffle : &lt;span class="jauge"&gt;1&lt;/span&gt;&lt;/p&gt;&lt;p&gt;Concentration : &lt;span class="jauge"&gt;1&lt;/span&gt;&lt;/p&gt;&lt;/td&gt;&lt;/tr&gt;&lt;/table class=""spec""&gt;&lt;div class="effets"&gt;Avec ce coup le personnage ne jette pas de dé de localisation mais choisit la zone atteinte. En contrepartie, le jet d'attaque subit un malus de -5.&lt;/div&gt;&lt;/div&gt;</v>
      </c>
    </row>
    <row r="44" spans="2:33" ht="15" customHeight="1" x14ac:dyDescent="0.25">
      <c r="B44" t="s">
        <v>20</v>
      </c>
      <c r="C44" s="11">
        <v>4</v>
      </c>
      <c r="D44" t="s">
        <v>81</v>
      </c>
      <c r="E44" s="6">
        <f>IFERROR(VLOOKUP(Tableau1[[#This Row],[Niveau]],Tableau2[],2,FALSE),"")</f>
        <v>25</v>
      </c>
      <c r="F44" t="s">
        <v>59</v>
      </c>
      <c r="G44">
        <v>4</v>
      </c>
      <c r="H44">
        <v>1</v>
      </c>
      <c r="I44">
        <v>1</v>
      </c>
      <c r="L44" t="b">
        <v>1</v>
      </c>
      <c r="M44" t="s">
        <v>38</v>
      </c>
      <c r="N44" s="6" t="b">
        <f>IF(Tableau1[[#This Row],[Niveau]]=0,TRUE,FALSE)</f>
        <v>0</v>
      </c>
      <c r="O44" t="s">
        <v>82</v>
      </c>
      <c r="Q44" s="1" t="s">
        <v>67</v>
      </c>
      <c r="R44" s="5" t="str">
        <f>CONCATENATE("&lt;h4 class=""nom""&gt;",Tableau1[[#This Row],[Nom]],"&lt;/h4&gt;")</f>
        <v>&lt;h4 class="nom"&gt;Répétition&lt;/h4&gt;</v>
      </c>
      <c r="S44" s="5" t="s">
        <v>68</v>
      </c>
      <c r="T44" s="5" t="str">
        <f>IF(Tableau1[[#This Row],[Passif ?]],"&lt;span class=""passive""&gt;Action passive&lt;/span&gt;","")</f>
        <v/>
      </c>
      <c r="U44" s="5" t="str">
        <f>IF(ISBLANK(Tableau1[[#This Row],[Profil]]),"",CONCATENATE("&lt;span class=""profil""&gt;Profil ",Tableau1[[#This Row],[Profil]],"&lt;/span&gt;"))</f>
        <v>&lt;span class="profil"&gt;Profil Précis&lt;/span&gt;</v>
      </c>
      <c r="V44" s="5" t="str">
        <f>IF(Tableau1[[#This Row],[Innée ?]],"&lt;span class=""innee""&gt;Action innée&lt;/span&gt;","")</f>
        <v/>
      </c>
      <c r="W44" s="5" t="str">
        <f>IF(Tableau1[[#This Row],[Niveau]]&gt;0,CONCATENATE("&lt;span class=""apprentissage""&gt;Apprentissage : &lt;span&gt;",Tableau1[[#This Row],[Caractéristique]], " ",Tableau1[[#This Row],[Apprentissage]],"&lt;/span&gt;&lt;/span&gt;"),"")</f>
        <v>&lt;span class="apprentissage"&gt;Apprentissage : &lt;span&gt;Adresse 25&lt;/span&gt;&lt;/span&gt;</v>
      </c>
      <c r="X44" s="5" t="s">
        <v>69</v>
      </c>
      <c r="Y44" s="5" t="str">
        <f>CONCATENATE("&lt;p&gt;Exécution : &lt;span&gt;", IF(Tableau1[[#This Row],[Exécution]]&gt;0,Tableau1[[#This Row],[Exécution]],"-"), "&lt;/span&gt;&lt;/p&gt;")</f>
        <v>&lt;p&gt;Exécution : &lt;span&gt;4&lt;/span&gt;&lt;/p&gt;</v>
      </c>
      <c r="Z44" s="5" t="str">
        <f>CONCATENATE("&lt;p&gt;Souffle : &lt;span class=""jauge""&gt;", IF(Tableau1[[#This Row],[Souffle]]&gt;0,Tableau1[[#This Row],[Souffle]],"-"), "&lt;/span&gt;&lt;/p&gt;")</f>
        <v>&lt;p&gt;Souffle : &lt;span class="jauge"&gt;1&lt;/span&gt;&lt;/p&gt;</v>
      </c>
      <c r="AA44" s="5" t="str">
        <f>CONCATENATE("&lt;p&gt;Concentration : &lt;span class=""jauge""&gt;",IF(Tableau1[[#This Row],[Concentration]]&gt;0,Tableau1[[#This Row],[Concentration]],"-"), "&lt;/span&gt;&lt;/p&gt;")</f>
        <v>&lt;p&gt;Concentration : &lt;span class="jauge"&gt;1&lt;/span&gt;&lt;/p&gt;</v>
      </c>
      <c r="AB44" s="5" t="str">
        <f>IF(Tableau1[[#This Row],[Adrénaline]]&gt;0,CONCATENATE("&lt;p&gt;Adrénaline : &lt;span class=""jauge""&gt;", Tableau1[[#This Row],[Adrénaline]], "&lt;/span&gt;&lt;/p&gt;"),"")</f>
        <v/>
      </c>
      <c r="AC44" s="5" t="s">
        <v>51</v>
      </c>
      <c r="AD44" s="5" t="str">
        <f>CONCATENATE("&lt;div class=""effets""&gt;",Tableau1[[#This Row],[Effets]],"&lt;/div&gt;")</f>
        <v>&lt;div class="effets"&gt;Sur cette attaque, si le jet de localisation ne convient pas au personnage, il peut choisir à la place une autre zone qu'il a précédemment touché sur cette cible.&lt;/div&gt;</v>
      </c>
      <c r="AE44" s="5" t="s">
        <v>66</v>
      </c>
      <c r="AF4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class="nom"&gt;Répétition&lt;/h4&gt;&lt;table class="spec"&gt;&lt;tr&gt;&lt;td class="left"&gt;&lt;span class="profil"&gt;Profil Précis&lt;/span&gt;&lt;span class="apprentissage"&gt;Apprentissage : &lt;span&gt;Adresse 25&lt;/span&gt;&lt;/span&gt;&lt;/td&gt;&lt;td class="right"&gt;&lt;p&gt;Exécution : &lt;span&gt;4&lt;/span&gt;&lt;/p&gt;&lt;p&gt;Souffle : &lt;span class="jauge"&gt;1&lt;/span&gt;&lt;/p&gt;&lt;p&gt;Concentration : &lt;span class="jauge"&gt;1&lt;/span&gt;&lt;/p&gt;&lt;/td&gt;&lt;/tr&gt;&lt;/table class=""spec""&gt;&lt;div class="effets"&gt;Sur cette attaque, si le jet de localisation ne convient pas au personnage, il peut choisir à la place une autre zone qu'il a précédemment touché sur cette cible.&lt;/div&gt;&lt;/div&gt;</v>
      </c>
      <c r="AG44" s="8" t="str">
        <f>IF(ISBLANK(Tableau1[[#This Row],[Nom]]),"",IF(B44&lt;&gt;B43,CONCATENATE("&lt;/div&gt;&lt;div class=""voie ",Tableau1[[#This Row],[Caractéristique]],"""&gt;&lt;h3&gt;",Tableau1[[#This Row],[Voie]],"&lt;/h3&gt;",Tableau1[[#This Row],[HTML_ligne]]),Tableau1[[#This Row],[HTML_ligne]]))</f>
        <v>&lt;div class="comp"&gt;&lt;h4 class="nom"&gt;Répétition&lt;/h4&gt;&lt;table class="spec"&gt;&lt;tr&gt;&lt;td class="left"&gt;&lt;span class="profil"&gt;Profil Précis&lt;/span&gt;&lt;span class="apprentissage"&gt;Apprentissage : &lt;span&gt;Adresse 25&lt;/span&gt;&lt;/span&gt;&lt;/td&gt;&lt;td class="right"&gt;&lt;p&gt;Exécution : &lt;span&gt;4&lt;/span&gt;&lt;/p&gt;&lt;p&gt;Souffle : &lt;span class="jauge"&gt;1&lt;/span&gt;&lt;/p&gt;&lt;p&gt;Concentration : &lt;span class="jauge"&gt;1&lt;/span&gt;&lt;/p&gt;&lt;/td&gt;&lt;/tr&gt;&lt;/table class=""spec""&gt;&lt;div class="effets"&gt;Sur cette attaque, si le jet de localisation ne convient pas au personnage, il peut choisir à la place une autre zone qu'il a précédemment touché sur cette cible.&lt;/div&gt;&lt;/div&gt;</v>
      </c>
    </row>
    <row r="45" spans="2:33" ht="15" customHeight="1" x14ac:dyDescent="0.25">
      <c r="B45" t="s">
        <v>20</v>
      </c>
      <c r="D45" t="s">
        <v>27</v>
      </c>
      <c r="E45" s="6" t="str">
        <f>IFERROR(VLOOKUP(Tableau1[[#This Row],[Niveau]],Tableau2[],2,FALSE),"")</f>
        <v/>
      </c>
      <c r="F45" t="s">
        <v>59</v>
      </c>
      <c r="G45">
        <v>5</v>
      </c>
      <c r="L45" t="b">
        <v>1</v>
      </c>
      <c r="M45" t="s">
        <v>38</v>
      </c>
      <c r="N45" s="6" t="b">
        <f>IF(Tableau1[[#This Row],[Niveau]]=0,TRUE,FALSE)</f>
        <v>1</v>
      </c>
      <c r="O45" t="s">
        <v>77</v>
      </c>
      <c r="Q45" s="1" t="s">
        <v>67</v>
      </c>
      <c r="R45" s="5" t="str">
        <f>CONCATENATE("&lt;h4 class=""nom""&gt;",Tableau1[[#This Row],[Nom]],"&lt;/h4&gt;")</f>
        <v>&lt;h4 class="nom"&gt;Coup précis&lt;/h4&gt;</v>
      </c>
      <c r="S45" s="5" t="s">
        <v>68</v>
      </c>
      <c r="T45" s="5" t="str">
        <f>IF(Tableau1[[#This Row],[Passif ?]],"&lt;span class=""passive""&gt;Action passive&lt;/span&gt;","")</f>
        <v/>
      </c>
      <c r="U45" s="5" t="str">
        <f>IF(ISBLANK(Tableau1[[#This Row],[Profil]]),"",CONCATENATE("&lt;span class=""profil""&gt;Profil ",Tableau1[[#This Row],[Profil]],"&lt;/span&gt;"))</f>
        <v>&lt;span class="profil"&gt;Profil Précis&lt;/span&gt;</v>
      </c>
      <c r="V45" s="5" t="str">
        <f>IF(Tableau1[[#This Row],[Innée ?]],"&lt;span class=""innee""&gt;Action innée&lt;/span&gt;","")</f>
        <v>&lt;span class="innee"&gt;Action innée&lt;/span&gt;</v>
      </c>
      <c r="W45" s="5" t="str">
        <f>IF(Tableau1[[#This Row],[Niveau]]&gt;0,CONCATENATE("&lt;span class=""apprentissage""&gt;Apprentissage : &lt;span&gt;",Tableau1[[#This Row],[Caractéristique]], " ",Tableau1[[#This Row],[Apprentissage]],"&lt;/span&gt;&lt;/span&gt;"),"")</f>
        <v/>
      </c>
      <c r="X45" s="5" t="s">
        <v>69</v>
      </c>
      <c r="Y45" s="5" t="str">
        <f>CONCATENATE("&lt;p&gt;Exécution : &lt;span&gt;", IF(Tableau1[[#This Row],[Exécution]]&gt;0,Tableau1[[#This Row],[Exécution]],"-"), "&lt;/span&gt;&lt;/p&gt;")</f>
        <v>&lt;p&gt;Exécution : &lt;span&gt;5&lt;/span&gt;&lt;/p&gt;</v>
      </c>
      <c r="Z45" s="5" t="str">
        <f>CONCATENATE("&lt;p&gt;Souffle : &lt;span class=""jauge""&gt;", IF(Tableau1[[#This Row],[Souffle]]&gt;0,Tableau1[[#This Row],[Souffle]],"-"), "&lt;/span&gt;&lt;/p&gt;")</f>
        <v>&lt;p&gt;Souffle : &lt;span class="jauge"&gt;-&lt;/span&gt;&lt;/p&gt;</v>
      </c>
      <c r="AA45" s="5" t="str">
        <f>CONCATENATE("&lt;p&gt;Concentration : &lt;span class=""jauge""&gt;",IF(Tableau1[[#This Row],[Concentration]]&gt;0,Tableau1[[#This Row],[Concentration]],"-"), "&lt;/span&gt;&lt;/p&gt;")</f>
        <v>&lt;p&gt;Concentration : &lt;span class="jauge"&gt;-&lt;/span&gt;&lt;/p&gt;</v>
      </c>
      <c r="AB45" s="5" t="str">
        <f>IF(Tableau1[[#This Row],[Adrénaline]]&gt;0,CONCATENATE("&lt;p&gt;Adrénaline : &lt;span class=""jauge""&gt;", Tableau1[[#This Row],[Adrénaline]], "&lt;/span&gt;&lt;/p&gt;"),"")</f>
        <v/>
      </c>
      <c r="AC45" s="5" t="s">
        <v>51</v>
      </c>
      <c r="AD45" s="5" t="str">
        <f>CONCATENATE("&lt;div class=""effets""&gt;",Tableau1[[#This Row],[Effets]],"&lt;/div&gt;")</f>
        <v>&lt;div class="effets"&gt;Un coup visant une zone précise pour un effet maximal. Lors de l'attaque, le personnage lance deux dés de localisation et choisit celui qui l'intéresse.&lt;/div&gt;</v>
      </c>
      <c r="AE45" s="5" t="s">
        <v>66</v>
      </c>
      <c r="AF4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 précis&lt;/h4&gt;&lt;table class="spec"&gt;&lt;tr&gt;&lt;td class="left"&gt;&lt;span class="profil"&gt;Profil Précis&lt;/span&gt;&lt;span class="innee"&gt;Action innée&lt;/span&gt;&lt;/td&gt;&lt;td class="right"&gt;&lt;p&gt;Exécution : &lt;span&gt;5&lt;/span&gt;&lt;/p&gt;&lt;p&gt;Souffle : &lt;span class="jauge"&gt;-&lt;/span&gt;&lt;/p&gt;&lt;p&gt;Concentration : &lt;span class="jauge"&gt;-&lt;/span&gt;&lt;/p&gt;&lt;/td&gt;&lt;/tr&gt;&lt;/table class=""spec""&gt;&lt;div class="effets"&gt;Un coup visant une zone précise pour un effet maximal. Lors de l'attaque, le personnage lance deux dés de localisation et choisit celui qui l'intéresse.&lt;/div&gt;&lt;/div&gt;</v>
      </c>
      <c r="AG45" s="8" t="str">
        <f>IF(ISBLANK(Tableau1[[#This Row],[Nom]]),"",IF(B45&lt;&gt;B44,CONCATENATE("&lt;/div&gt;&lt;div class=""voie ",Tableau1[[#This Row],[Caractéristique]],"""&gt;&lt;h3&gt;",Tableau1[[#This Row],[Voie]],"&lt;/h3&gt;",Tableau1[[#This Row],[HTML_ligne]]),Tableau1[[#This Row],[HTML_ligne]]))</f>
        <v>&lt;div class="comp"&gt;&lt;h4 class="nom"&gt;Coup précis&lt;/h4&gt;&lt;table class="spec"&gt;&lt;tr&gt;&lt;td class="left"&gt;&lt;span class="profil"&gt;Profil Précis&lt;/span&gt;&lt;span class="innee"&gt;Action innée&lt;/span&gt;&lt;/td&gt;&lt;td class="right"&gt;&lt;p&gt;Exécution : &lt;span&gt;5&lt;/span&gt;&lt;/p&gt;&lt;p&gt;Souffle : &lt;span class="jauge"&gt;-&lt;/span&gt;&lt;/p&gt;&lt;p&gt;Concentration : &lt;span class="jauge"&gt;-&lt;/span&gt;&lt;/p&gt;&lt;/td&gt;&lt;/tr&gt;&lt;/table class=""spec""&gt;&lt;div class="effets"&gt;Un coup visant une zone précise pour un effet maximal. Lors de l'attaque, le personnage lance deux dés de localisation et choisit celui qui l'intéresse.&lt;/div&gt;&lt;/div&gt;</v>
      </c>
    </row>
    <row r="46" spans="2:33" ht="15" customHeight="1" x14ac:dyDescent="0.25">
      <c r="B46" t="s">
        <v>21</v>
      </c>
      <c r="C46" s="11">
        <v>1</v>
      </c>
      <c r="D46" t="s">
        <v>95</v>
      </c>
      <c r="E46" s="6">
        <f>IFERROR(VLOOKUP(Tableau1[[#This Row],[Niveau]],Tableau2[],2,FALSE),"")</f>
        <v>10</v>
      </c>
      <c r="F46" t="s">
        <v>60</v>
      </c>
      <c r="K46" t="b">
        <v>1</v>
      </c>
      <c r="N46" s="6" t="b">
        <f>IF(Tableau1[[#This Row],[Niveau]]=0,TRUE,FALSE)</f>
        <v>0</v>
      </c>
      <c r="O46" t="s">
        <v>32</v>
      </c>
      <c r="Q46" s="1" t="s">
        <v>67</v>
      </c>
      <c r="R46" s="5" t="str">
        <f>CONCATENATE("&lt;h4 class=""nom""&gt;",Tableau1[[#This Row],[Nom]],"&lt;/h4&gt;")</f>
        <v>&lt;h4 class="nom"&gt;Endurant&lt;/h4&gt;</v>
      </c>
      <c r="S46" s="5" t="s">
        <v>68</v>
      </c>
      <c r="T46" s="5" t="str">
        <f>IF(Tableau1[[#This Row],[Passif ?]],"&lt;span class=""passive""&gt;Action passive&lt;/span&gt;","")</f>
        <v>&lt;span class="passive"&gt;Action passive&lt;/span&gt;</v>
      </c>
      <c r="U46" s="5" t="str">
        <f>IF(ISBLANK(Tableau1[[#This Row],[Profil]]),"",CONCATENATE("&lt;span class=""profil""&gt;Profil ",Tableau1[[#This Row],[Profil]],"&lt;/span&gt;"))</f>
        <v/>
      </c>
      <c r="V46" s="5" t="str">
        <f>IF(Tableau1[[#This Row],[Innée ?]],"&lt;span class=""innee""&gt;Action innée&lt;/span&gt;","")</f>
        <v/>
      </c>
      <c r="W46" s="5" t="str">
        <f>IF(Tableau1[[#This Row],[Niveau]]&gt;0,CONCATENATE("&lt;span class=""apprentissage""&gt;Apprentissage : &lt;span&gt;",Tableau1[[#This Row],[Caractéristique]], " ",Tableau1[[#This Row],[Apprentissage]],"&lt;/span&gt;&lt;/span&gt;"),"")</f>
        <v>&lt;span class="apprentissage"&gt;Apprentissage : &lt;span&gt;Vigueur 10&lt;/span&gt;&lt;/span&gt;</v>
      </c>
      <c r="X46" s="5" t="s">
        <v>69</v>
      </c>
      <c r="Y46" s="5" t="str">
        <f>CONCATENATE("&lt;p&gt;Exécution : &lt;span&gt;", IF(Tableau1[[#This Row],[Exécution]]&gt;0,Tableau1[[#This Row],[Exécution]],"-"), "&lt;/span&gt;&lt;/p&gt;")</f>
        <v>&lt;p&gt;Exécution : &lt;span&gt;-&lt;/span&gt;&lt;/p&gt;</v>
      </c>
      <c r="Z46" s="5" t="str">
        <f>CONCATENATE("&lt;p&gt;Souffle : &lt;span class=""jauge""&gt;", IF(Tableau1[[#This Row],[Souffle]]&gt;0,Tableau1[[#This Row],[Souffle]],"-"), "&lt;/span&gt;&lt;/p&gt;")</f>
        <v>&lt;p&gt;Souffle : &lt;span class="jauge"&gt;-&lt;/span&gt;&lt;/p&gt;</v>
      </c>
      <c r="AA46" s="5" t="str">
        <f>CONCATENATE("&lt;p&gt;Concentration : &lt;span class=""jauge""&gt;",IF(Tableau1[[#This Row],[Concentration]]&gt;0,Tableau1[[#This Row],[Concentration]],"-"), "&lt;/span&gt;&lt;/p&gt;")</f>
        <v>&lt;p&gt;Concentration : &lt;span class="jauge"&gt;-&lt;/span&gt;&lt;/p&gt;</v>
      </c>
      <c r="AB46" s="5" t="str">
        <f>IF(Tableau1[[#This Row],[Adrénaline]]&gt;0,CONCATENATE("&lt;p&gt;Adrénaline : &lt;span class=""jauge""&gt;", Tableau1[[#This Row],[Adrénaline]], "&lt;/span&gt;&lt;/p&gt;"),"")</f>
        <v/>
      </c>
      <c r="AC46" s="5" t="s">
        <v>51</v>
      </c>
      <c r="AD46" s="5" t="str">
        <f>CONCATENATE("&lt;div class=""effets""&gt;",Tableau1[[#This Row],[Effets]],"&lt;/div&gt;")</f>
        <v>&lt;div class="effets"&gt;Les actions de combat de la voie de la puissance nécessite 1 point de souffle de moins.&lt;/div&gt;</v>
      </c>
      <c r="AE46" s="5" t="s">
        <v>66</v>
      </c>
      <c r="AF4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class="nom"&gt;Endurant&lt;/h4&gt;&lt;table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class="effets"&gt;Les actions de combat de la voie de la puissance nécessite 1 point de souffle de moins.&lt;/div&gt;&lt;/div&gt;</v>
      </c>
      <c r="AG46" s="8" t="str">
        <f>IF(ISBLANK(Tableau1[[#This Row],[Nom]]),"",IF(B46&lt;&gt;B45,CONCATENATE("&lt;/div&gt;&lt;div class=""voie ",Tableau1[[#This Row],[Caractéristique]],"""&gt;&lt;h3&gt;",Tableau1[[#This Row],[Voie]],"&lt;/h3&gt;",Tableau1[[#This Row],[HTML_ligne]]),Tableau1[[#This Row],[HTML_ligne]]))</f>
        <v>&lt;/div&gt;&lt;div class="voie Vigueur"&gt;&lt;h3&gt;Puissance&lt;/h3&gt;&lt;div class="comp"&gt;&lt;h4 class="nom"&gt;Endurant&lt;/h4&gt;&lt;table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class="effets"&gt;Les actions de combat de la voie de la puissance nécessite 1 point de souffle de moins.&lt;/div&gt;&lt;/div&gt;</v>
      </c>
    </row>
    <row r="47" spans="2:33" ht="15" customHeight="1" x14ac:dyDescent="0.25">
      <c r="B47" t="s">
        <v>21</v>
      </c>
      <c r="C47" s="11">
        <v>2</v>
      </c>
      <c r="D47" t="s">
        <v>30</v>
      </c>
      <c r="E47" s="6">
        <f>IFERROR(VLOOKUP(Tableau1[[#This Row],[Niveau]],Tableau2[],2,FALSE),"")</f>
        <v>15</v>
      </c>
      <c r="F47" t="s">
        <v>60</v>
      </c>
      <c r="G47">
        <v>6</v>
      </c>
      <c r="H47">
        <v>3</v>
      </c>
      <c r="L47" t="b">
        <v>1</v>
      </c>
      <c r="M47" t="s">
        <v>37</v>
      </c>
      <c r="N47" s="6" t="b">
        <f>IF(Tableau1[[#This Row],[Niveau]]=0,TRUE,FALSE)</f>
        <v>0</v>
      </c>
      <c r="O47" t="s">
        <v>84</v>
      </c>
      <c r="Q47" s="1" t="s">
        <v>67</v>
      </c>
      <c r="R47" s="5" t="str">
        <f>CONCATENATE("&lt;h4 class=""nom""&gt;",Tableau1[[#This Row],[Nom]],"&lt;/h4&gt;")</f>
        <v>&lt;h4 class="nom"&gt;Frappe lourde&lt;/h4&gt;</v>
      </c>
      <c r="S47" s="5" t="s">
        <v>68</v>
      </c>
      <c r="T47" s="5" t="str">
        <f>IF(Tableau1[[#This Row],[Passif ?]],"&lt;span class=""passive""&gt;Action passive&lt;/span&gt;","")</f>
        <v/>
      </c>
      <c r="U47" s="5" t="str">
        <f>IF(ISBLANK(Tableau1[[#This Row],[Profil]]),"",CONCATENATE("&lt;span class=""profil""&gt;Profil ",Tableau1[[#This Row],[Profil]],"&lt;/span&gt;"))</f>
        <v>&lt;span class="profil"&gt;Profil Puissant&lt;/span&gt;</v>
      </c>
      <c r="V47" s="5" t="str">
        <f>IF(Tableau1[[#This Row],[Innée ?]],"&lt;span class=""innee""&gt;Action innée&lt;/span&gt;","")</f>
        <v/>
      </c>
      <c r="W47" s="5" t="str">
        <f>IF(Tableau1[[#This Row],[Niveau]]&gt;0,CONCATENATE("&lt;span class=""apprentissage""&gt;Apprentissage : &lt;span&gt;",Tableau1[[#This Row],[Caractéristique]], " ",Tableau1[[#This Row],[Apprentissage]],"&lt;/span&gt;&lt;/span&gt;"),"")</f>
        <v>&lt;span class="apprentissage"&gt;Apprentissage : &lt;span&gt;Vigueur 15&lt;/span&gt;&lt;/span&gt;</v>
      </c>
      <c r="X47" s="5" t="s">
        <v>69</v>
      </c>
      <c r="Y47" s="5" t="str">
        <f>CONCATENATE("&lt;p&gt;Exécution : &lt;span&gt;", IF(Tableau1[[#This Row],[Exécution]]&gt;0,Tableau1[[#This Row],[Exécution]],"-"), "&lt;/span&gt;&lt;/p&gt;")</f>
        <v>&lt;p&gt;Exécution : &lt;span&gt;6&lt;/span&gt;&lt;/p&gt;</v>
      </c>
      <c r="Z47" s="5" t="str">
        <f>CONCATENATE("&lt;p&gt;Souffle : &lt;span class=""jauge""&gt;", IF(Tableau1[[#This Row],[Souffle]]&gt;0,Tableau1[[#This Row],[Souffle]],"-"), "&lt;/span&gt;&lt;/p&gt;")</f>
        <v>&lt;p&gt;Souffle : &lt;span class="jauge"&gt;3&lt;/span&gt;&lt;/p&gt;</v>
      </c>
      <c r="AA47" s="5" t="str">
        <f>CONCATENATE("&lt;p&gt;Concentration : &lt;span class=""jauge""&gt;",IF(Tableau1[[#This Row],[Concentration]]&gt;0,Tableau1[[#This Row],[Concentration]],"-"), "&lt;/span&gt;&lt;/p&gt;")</f>
        <v>&lt;p&gt;Concentration : &lt;span class="jauge"&gt;-&lt;/span&gt;&lt;/p&gt;</v>
      </c>
      <c r="AB47" s="5" t="str">
        <f>IF(Tableau1[[#This Row],[Adrénaline]]&gt;0,CONCATENATE("&lt;p&gt;Adrénaline : &lt;span class=""jauge""&gt;", Tableau1[[#This Row],[Adrénaline]], "&lt;/span&gt;&lt;/p&gt;"),"")</f>
        <v/>
      </c>
      <c r="AC47" s="5" t="s">
        <v>51</v>
      </c>
      <c r="AD47" s="5" t="str">
        <f>CONCATENATE("&lt;div class=""effets""&gt;",Tableau1[[#This Row],[Effets]],"&lt;/div&gt;")</f>
        <v>&lt;div class="effets"&gt;Une attaque puissante qui inflige un malus de  -5 à toute parade qui lui est opposée.&lt;/div&gt;</v>
      </c>
      <c r="AE47" s="5" t="s">
        <v>66</v>
      </c>
      <c r="AF4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class="nom"&gt;Frappe lourde&lt;/h4&gt;&lt;table class="spec"&gt;&lt;tr&gt;&lt;td class="left"&gt;&lt;span class="profil"&gt;Profil Puissant&lt;/span&gt;&lt;span class="apprentissage"&gt;Apprentissage : &lt;span&gt;Vigueur 15&lt;/span&gt;&lt;/span&gt;&lt;/td&gt;&lt;td class="right"&gt;&lt;p&gt;Exécution : &lt;span&gt;6&lt;/span&gt;&lt;/p&gt;&lt;p&gt;Souffle : &lt;span class="jauge"&gt;3&lt;/span&gt;&lt;/p&gt;&lt;p&gt;Concentration : &lt;span class="jauge"&gt;-&lt;/span&gt;&lt;/p&gt;&lt;/td&gt;&lt;/tr&gt;&lt;/table class=""spec""&gt;&lt;div class="effets"&gt;Une attaque puissante qui inflige un malus de  -5 à toute parade qui lui est opposée.&lt;/div&gt;&lt;/div&gt;</v>
      </c>
      <c r="AG47" s="8" t="str">
        <f>IF(ISBLANK(Tableau1[[#This Row],[Nom]]),"",IF(B47&lt;&gt;B46,CONCATENATE("&lt;/div&gt;&lt;div class=""voie ",Tableau1[[#This Row],[Caractéristique]],"""&gt;&lt;h3&gt;",Tableau1[[#This Row],[Voie]],"&lt;/h3&gt;",Tableau1[[#This Row],[HTML_ligne]]),Tableau1[[#This Row],[HTML_ligne]]))</f>
        <v>&lt;div class="comp"&gt;&lt;h4 class="nom"&gt;Frappe lourde&lt;/h4&gt;&lt;table class="spec"&gt;&lt;tr&gt;&lt;td class="left"&gt;&lt;span class="profil"&gt;Profil Puissant&lt;/span&gt;&lt;span class="apprentissage"&gt;Apprentissage : &lt;span&gt;Vigueur 15&lt;/span&gt;&lt;/span&gt;&lt;/td&gt;&lt;td class="right"&gt;&lt;p&gt;Exécution : &lt;span&gt;6&lt;/span&gt;&lt;/p&gt;&lt;p&gt;Souffle : &lt;span class="jauge"&gt;3&lt;/span&gt;&lt;/p&gt;&lt;p&gt;Concentration : &lt;span class="jauge"&gt;-&lt;/span&gt;&lt;/p&gt;&lt;/td&gt;&lt;/tr&gt;&lt;/table class=""spec""&gt;&lt;div class="effets"&gt;Une attaque puissante qui inflige un malus de  -5 à toute parade qui lui est opposée.&lt;/div&gt;&lt;/div&gt;</v>
      </c>
    </row>
    <row r="48" spans="2:33" ht="15" customHeight="1" x14ac:dyDescent="0.25">
      <c r="B48" t="s">
        <v>21</v>
      </c>
      <c r="C48" s="11">
        <v>3</v>
      </c>
      <c r="D48" t="s">
        <v>93</v>
      </c>
      <c r="E48" s="6">
        <f>IFERROR(VLOOKUP(Tableau1[[#This Row],[Niveau]],Tableau2[],2,FALSE),"")</f>
        <v>20</v>
      </c>
      <c r="F48" t="s">
        <v>60</v>
      </c>
      <c r="G48">
        <v>6</v>
      </c>
      <c r="H48">
        <v>3</v>
      </c>
      <c r="L48" t="b">
        <v>1</v>
      </c>
      <c r="M48" t="s">
        <v>37</v>
      </c>
      <c r="N48" s="6" t="b">
        <f>IF(Tableau1[[#This Row],[Niveau]]=0,TRUE,FALSE)</f>
        <v>0</v>
      </c>
      <c r="O48" t="s">
        <v>94</v>
      </c>
      <c r="Q48" s="1" t="s">
        <v>67</v>
      </c>
      <c r="R48" s="5" t="str">
        <f>CONCATENATE("&lt;h4 class=""nom""&gt;",Tableau1[[#This Row],[Nom]],"&lt;/h4&gt;")</f>
        <v>&lt;h4 class="nom"&gt;Frappe du colosse&lt;/h4&gt;</v>
      </c>
      <c r="S48" s="5" t="s">
        <v>68</v>
      </c>
      <c r="T48" s="5" t="str">
        <f>IF(Tableau1[[#This Row],[Passif ?]],"&lt;span class=""passive""&gt;Action passive&lt;/span&gt;","")</f>
        <v/>
      </c>
      <c r="U48" s="5" t="str">
        <f>IF(ISBLANK(Tableau1[[#This Row],[Profil]]),"",CONCATENATE("&lt;span class=""profil""&gt;Profil ",Tableau1[[#This Row],[Profil]],"&lt;/span&gt;"))</f>
        <v>&lt;span class="profil"&gt;Profil Puissant&lt;/span&gt;</v>
      </c>
      <c r="V48" s="5" t="str">
        <f>IF(Tableau1[[#This Row],[Innée ?]],"&lt;span class=""innee""&gt;Action innée&lt;/span&gt;","")</f>
        <v/>
      </c>
      <c r="W48" s="5" t="str">
        <f>IF(Tableau1[[#This Row],[Niveau]]&gt;0,CONCATENATE("&lt;span class=""apprentissage""&gt;Apprentissage : &lt;span&gt;",Tableau1[[#This Row],[Caractéristique]], " ",Tableau1[[#This Row],[Apprentissage]],"&lt;/span&gt;&lt;/span&gt;"),"")</f>
        <v>&lt;span class="apprentissage"&gt;Apprentissage : &lt;span&gt;Vigueur 20&lt;/span&gt;&lt;/span&gt;</v>
      </c>
      <c r="X48" s="5" t="s">
        <v>69</v>
      </c>
      <c r="Y48" s="5" t="str">
        <f>CONCATENATE("&lt;p&gt;Exécution : &lt;span&gt;", IF(Tableau1[[#This Row],[Exécution]]&gt;0,Tableau1[[#This Row],[Exécution]],"-"), "&lt;/span&gt;&lt;/p&gt;")</f>
        <v>&lt;p&gt;Exécution : &lt;span&gt;6&lt;/span&gt;&lt;/p&gt;</v>
      </c>
      <c r="Z48" s="5" t="str">
        <f>CONCATENATE("&lt;p&gt;Souffle : &lt;span class=""jauge""&gt;", IF(Tableau1[[#This Row],[Souffle]]&gt;0,Tableau1[[#This Row],[Souffle]],"-"), "&lt;/span&gt;&lt;/p&gt;")</f>
        <v>&lt;p&gt;Souffle : &lt;span class="jauge"&gt;3&lt;/span&gt;&lt;/p&gt;</v>
      </c>
      <c r="AA48" s="5" t="str">
        <f>CONCATENATE("&lt;p&gt;Concentration : &lt;span class=""jauge""&gt;",IF(Tableau1[[#This Row],[Concentration]]&gt;0,Tableau1[[#This Row],[Concentration]],"-"), "&lt;/span&gt;&lt;/p&gt;")</f>
        <v>&lt;p&gt;Concentration : &lt;span class="jauge"&gt;-&lt;/span&gt;&lt;/p&gt;</v>
      </c>
      <c r="AB48" s="5" t="str">
        <f>IF(Tableau1[[#This Row],[Adrénaline]]&gt;0,CONCATENATE("&lt;p&gt;Adrénaline : &lt;span class=""jauge""&gt;", Tableau1[[#This Row],[Adrénaline]], "&lt;/span&gt;&lt;/p&gt;"),"")</f>
        <v/>
      </c>
      <c r="AC48" s="5" t="s">
        <v>51</v>
      </c>
      <c r="AD48" s="5" t="str">
        <f>CONCATENATE("&lt;div class=""effets""&gt;",Tableau1[[#This Row],[Effets]],"&lt;/div&gt;")</f>
        <v>&lt;div class="effets"&gt;L'attaque magistrale gagne un bonus de dégâts égal au quart de la &lt;span class="stat"&gt;Vigueur&lt;/span&gt; du personnage.&lt;/div&gt;</v>
      </c>
      <c r="AE48" s="5" t="s">
        <v>66</v>
      </c>
      <c r="AF4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class="nom"&gt;Frappe du colosse&lt;/h4&gt;&lt;table class="spec"&gt;&lt;tr&gt;&lt;td class="left"&gt;&lt;span class="profil"&gt;Profil Puissant&lt;/span&gt;&lt;span class="apprentissage"&gt;Apprentissage : &lt;span&gt;Vigueur 20&lt;/span&gt;&lt;/span&gt;&lt;/td&gt;&lt;td class="right"&gt;&lt;p&gt;Exécution : &lt;span&gt;6&lt;/span&gt;&lt;/p&gt;&lt;p&gt;Souffle : &lt;span class="jauge"&gt;3&lt;/span&gt;&lt;/p&gt;&lt;p&gt;Concentration : &lt;span class="jauge"&gt;-&lt;/span&gt;&lt;/p&gt;&lt;/td&gt;&lt;/tr&gt;&lt;/table class=""spec""&gt;&lt;div class="effets"&gt;L'attaque magistrale gagne un bonus de dégâts égal au quart de la &lt;span class="stat"&gt;Vigueur&lt;/span&gt; du personnage.&lt;/div&gt;&lt;/div&gt;</v>
      </c>
      <c r="AG48" s="8" t="str">
        <f>IF(ISBLANK(Tableau1[[#This Row],[Nom]]),"",IF(B48&lt;&gt;B47,CONCATENATE("&lt;/div&gt;&lt;div class=""voie ",Tableau1[[#This Row],[Caractéristique]],"""&gt;&lt;h3&gt;",Tableau1[[#This Row],[Voie]],"&lt;/h3&gt;",Tableau1[[#This Row],[HTML_ligne]]),Tableau1[[#This Row],[HTML_ligne]]))</f>
        <v>&lt;div class="comp"&gt;&lt;h4 class="nom"&gt;Frappe du colosse&lt;/h4&gt;&lt;table class="spec"&gt;&lt;tr&gt;&lt;td class="left"&gt;&lt;span class="profil"&gt;Profil Puissant&lt;/span&gt;&lt;span class="apprentissage"&gt;Apprentissage : &lt;span&gt;Vigueur 20&lt;/span&gt;&lt;/span&gt;&lt;/td&gt;&lt;td class="right"&gt;&lt;p&gt;Exécution : &lt;span&gt;6&lt;/span&gt;&lt;/p&gt;&lt;p&gt;Souffle : &lt;span class="jauge"&gt;3&lt;/span&gt;&lt;/p&gt;&lt;p&gt;Concentration : &lt;span class="jauge"&gt;-&lt;/span&gt;&lt;/p&gt;&lt;/td&gt;&lt;/tr&gt;&lt;/table class=""spec""&gt;&lt;div class="effets"&gt;L'attaque magistrale gagne un bonus de dégâts égal au quart de la &lt;span class="stat"&gt;Vigueur&lt;/span&gt; du personnage.&lt;/div&gt;&lt;/div&gt;</v>
      </c>
    </row>
    <row r="49" spans="2:33" ht="15" customHeight="1" x14ac:dyDescent="0.25">
      <c r="B49" t="s">
        <v>21</v>
      </c>
      <c r="C49" s="11">
        <v>4</v>
      </c>
      <c r="D49" t="s">
        <v>96</v>
      </c>
      <c r="E49" s="6">
        <f>IFERROR(VLOOKUP(Tableau1[[#This Row],[Niveau]],Tableau2[],2,FALSE),"")</f>
        <v>25</v>
      </c>
      <c r="F49" t="s">
        <v>60</v>
      </c>
      <c r="N49" s="6" t="b">
        <f>IF(Tableau1[[#This Row],[Niveau]]=0,TRUE,FALSE)</f>
        <v>0</v>
      </c>
      <c r="Q49" s="1" t="s">
        <v>67</v>
      </c>
      <c r="R49" s="5" t="str">
        <f>CONCATENATE("&lt;h4 class=""nom""&gt;",Tableau1[[#This Row],[Nom]],"&lt;/h4&gt;")</f>
        <v>&lt;h4 class="nom"&gt;En puissance tout le temps !&lt;/h4&gt;</v>
      </c>
      <c r="S49" s="5" t="s">
        <v>68</v>
      </c>
      <c r="T49" s="5" t="str">
        <f>IF(Tableau1[[#This Row],[Passif ?]],"&lt;span class=""passive""&gt;Action passive&lt;/span&gt;","")</f>
        <v/>
      </c>
      <c r="U49" s="5" t="str">
        <f>IF(ISBLANK(Tableau1[[#This Row],[Profil]]),"",CONCATENATE("&lt;span class=""profil""&gt;Profil ",Tableau1[[#This Row],[Profil]],"&lt;/span&gt;"))</f>
        <v/>
      </c>
      <c r="V49" s="5" t="str">
        <f>IF(Tableau1[[#This Row],[Innée ?]],"&lt;span class=""innee""&gt;Action innée&lt;/span&gt;","")</f>
        <v/>
      </c>
      <c r="W49" s="5" t="str">
        <f>IF(Tableau1[[#This Row],[Niveau]]&gt;0,CONCATENATE("&lt;span class=""apprentissage""&gt;Apprentissage : &lt;span&gt;",Tableau1[[#This Row],[Caractéristique]], " ",Tableau1[[#This Row],[Apprentissage]],"&lt;/span&gt;&lt;/span&gt;"),"")</f>
        <v>&lt;span class="apprentissage"&gt;Apprentissage : &lt;span&gt;Vigueur 25&lt;/span&gt;&lt;/span&gt;</v>
      </c>
      <c r="X49" s="5" t="s">
        <v>69</v>
      </c>
      <c r="Y49" s="5" t="str">
        <f>CONCATENATE("&lt;p&gt;Exécution : &lt;span&gt;", IF(Tableau1[[#This Row],[Exécution]]&gt;0,Tableau1[[#This Row],[Exécution]],"-"), "&lt;/span&gt;&lt;/p&gt;")</f>
        <v>&lt;p&gt;Exécution : &lt;span&gt;-&lt;/span&gt;&lt;/p&gt;</v>
      </c>
      <c r="Z49" s="5" t="str">
        <f>CONCATENATE("&lt;p&gt;Souffle : &lt;span class=""jauge""&gt;", IF(Tableau1[[#This Row],[Souffle]]&gt;0,Tableau1[[#This Row],[Souffle]],"-"), "&lt;/span&gt;&lt;/p&gt;")</f>
        <v>&lt;p&gt;Souffle : &lt;span class="jauge"&gt;-&lt;/span&gt;&lt;/p&gt;</v>
      </c>
      <c r="AA49" s="5" t="str">
        <f>CONCATENATE("&lt;p&gt;Concentration : &lt;span class=""jauge""&gt;",IF(Tableau1[[#This Row],[Concentration]]&gt;0,Tableau1[[#This Row],[Concentration]],"-"), "&lt;/span&gt;&lt;/p&gt;")</f>
        <v>&lt;p&gt;Concentration : &lt;span class="jauge"&gt;-&lt;/span&gt;&lt;/p&gt;</v>
      </c>
      <c r="AB49" s="5" t="str">
        <f>IF(Tableau1[[#This Row],[Adrénaline]]&gt;0,CONCATENATE("&lt;p&gt;Adrénaline : &lt;span class=""jauge""&gt;", Tableau1[[#This Row],[Adrénaline]], "&lt;/span&gt;&lt;/p&gt;"),"")</f>
        <v/>
      </c>
      <c r="AC49" s="5" t="s">
        <v>51</v>
      </c>
      <c r="AD49" s="5" t="str">
        <f>CONCATENATE("&lt;div class=""effets""&gt;",Tableau1[[#This Row],[Effets]],"&lt;/div&gt;")</f>
        <v>&lt;div class="effets"&gt;&lt;/div&gt;</v>
      </c>
      <c r="AE49" s="5" t="s">
        <v>66</v>
      </c>
      <c r="AF4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 puissance tout le temps !&lt;/h4&gt;&lt;table class="spec"&gt;&lt;tr&gt;&lt;td class="left"&gt;&lt;span class="apprentissage"&gt;Apprentissage : &lt;span&gt;Vigueur 25&lt;/span&gt;&lt;/span&gt;&lt;/td&gt;&lt;td class="right"&gt;&lt;p&gt;Exécution : &lt;span&gt;-&lt;/span&gt;&lt;/p&gt;&lt;p&gt;Souffle : &lt;span class="jauge"&gt;-&lt;/span&gt;&lt;/p&gt;&lt;p&gt;Concentration : &lt;span class="jauge"&gt;-&lt;/span&gt;&lt;/p&gt;&lt;/td&gt;&lt;/tr&gt;&lt;/table class=""spec""&gt;&lt;div class="effets"&gt;&lt;/div&gt;&lt;/div&gt;</v>
      </c>
      <c r="AG49" s="8" t="str">
        <f>IF(ISBLANK(Tableau1[[#This Row],[Nom]]),"",IF(B49&lt;&gt;B48,CONCATENATE("&lt;/div&gt;&lt;div class=""voie ",Tableau1[[#This Row],[Caractéristique]],"""&gt;&lt;h3&gt;",Tableau1[[#This Row],[Voie]],"&lt;/h3&gt;",Tableau1[[#This Row],[HTML_ligne]]),Tableau1[[#This Row],[HTML_ligne]]))</f>
        <v>&lt;div class="comp"&gt;&lt;h4 class="nom"&gt;En puissance tout le temps !&lt;/h4&gt;&lt;table class="spec"&gt;&lt;tr&gt;&lt;td class="left"&gt;&lt;span class="apprentissage"&gt;Apprentissage : &lt;span&gt;Vigueur 25&lt;/span&gt;&lt;/span&gt;&lt;/td&gt;&lt;td class="right"&gt;&lt;p&gt;Exécution : &lt;span&gt;-&lt;/span&gt;&lt;/p&gt;&lt;p&gt;Souffle : &lt;span class="jauge"&gt;-&lt;/span&gt;&lt;/p&gt;&lt;p&gt;Concentration : &lt;span class="jauge"&gt;-&lt;/span&gt;&lt;/p&gt;&lt;/td&gt;&lt;/tr&gt;&lt;/table class=""spec""&gt;&lt;div class="effets"&gt;&lt;/div&gt;&lt;/div&gt;</v>
      </c>
    </row>
    <row r="50" spans="2:33" ht="15" customHeight="1" x14ac:dyDescent="0.25">
      <c r="B50" t="s">
        <v>21</v>
      </c>
      <c r="D50" t="s">
        <v>28</v>
      </c>
      <c r="E50" s="6" t="str">
        <f>IFERROR(VLOOKUP(Tableau1[[#This Row],[Niveau]],Tableau2[],2,FALSE),"")</f>
        <v/>
      </c>
      <c r="F50" t="s">
        <v>60</v>
      </c>
      <c r="G50">
        <v>6</v>
      </c>
      <c r="H50">
        <v>1</v>
      </c>
      <c r="L50" t="b">
        <v>1</v>
      </c>
      <c r="M50" t="s">
        <v>37</v>
      </c>
      <c r="N50" s="6" t="b">
        <f>IF(Tableau1[[#This Row],[Niveau]]=0,TRUE,FALSE)</f>
        <v>1</v>
      </c>
      <c r="O50" t="s">
        <v>83</v>
      </c>
      <c r="Q50" s="1" t="s">
        <v>67</v>
      </c>
      <c r="R50" s="5" t="str">
        <f>CONCATENATE("&lt;h4 class=""nom""&gt;",Tableau1[[#This Row],[Nom]],"&lt;/h4&gt;")</f>
        <v>&lt;h4 class="nom"&gt;Coup puissant&lt;/h4&gt;</v>
      </c>
      <c r="S50" s="5" t="s">
        <v>68</v>
      </c>
      <c r="T50" s="5" t="str">
        <f>IF(Tableau1[[#This Row],[Passif ?]],"&lt;span class=""passive""&gt;Action passive&lt;/span&gt;","")</f>
        <v/>
      </c>
      <c r="U50" s="5" t="str">
        <f>IF(ISBLANK(Tableau1[[#This Row],[Profil]]),"",CONCATENATE("&lt;span class=""profil""&gt;Profil ",Tableau1[[#This Row],[Profil]],"&lt;/span&gt;"))</f>
        <v>&lt;span class="profil"&gt;Profil Puissant&lt;/span&gt;</v>
      </c>
      <c r="V50" s="5" t="str">
        <f>IF(Tableau1[[#This Row],[Innée ?]],"&lt;span class=""innee""&gt;Action innée&lt;/span&gt;","")</f>
        <v>&lt;span class="innee"&gt;Action innée&lt;/span&gt;</v>
      </c>
      <c r="W50" s="5" t="str">
        <f>IF(Tableau1[[#This Row],[Niveau]]&gt;0,CONCATENATE("&lt;span class=""apprentissage""&gt;Apprentissage : &lt;span&gt;",Tableau1[[#This Row],[Caractéristique]], " ",Tableau1[[#This Row],[Apprentissage]],"&lt;/span&gt;&lt;/span&gt;"),"")</f>
        <v/>
      </c>
      <c r="X50" s="5" t="s">
        <v>69</v>
      </c>
      <c r="Y50" s="5" t="str">
        <f>CONCATENATE("&lt;p&gt;Exécution : &lt;span&gt;", IF(Tableau1[[#This Row],[Exécution]]&gt;0,Tableau1[[#This Row],[Exécution]],"-"), "&lt;/span&gt;&lt;/p&gt;")</f>
        <v>&lt;p&gt;Exécution : &lt;span&gt;6&lt;/span&gt;&lt;/p&gt;</v>
      </c>
      <c r="Z50" s="5" t="str">
        <f>CONCATENATE("&lt;p&gt;Souffle : &lt;span class=""jauge""&gt;", IF(Tableau1[[#This Row],[Souffle]]&gt;0,Tableau1[[#This Row],[Souffle]],"-"), "&lt;/span&gt;&lt;/p&gt;")</f>
        <v>&lt;p&gt;Souffle : &lt;span class="jauge"&gt;1&lt;/span&gt;&lt;/p&gt;</v>
      </c>
      <c r="AA50" s="5" t="str">
        <f>CONCATENATE("&lt;p&gt;Concentration : &lt;span class=""jauge""&gt;",IF(Tableau1[[#This Row],[Concentration]]&gt;0,Tableau1[[#This Row],[Concentration]],"-"), "&lt;/span&gt;&lt;/p&gt;")</f>
        <v>&lt;p&gt;Concentration : &lt;span class="jauge"&gt;-&lt;/span&gt;&lt;/p&gt;</v>
      </c>
      <c r="AB50" s="5" t="str">
        <f>IF(Tableau1[[#This Row],[Adrénaline]]&gt;0,CONCATENATE("&lt;p&gt;Adrénaline : &lt;span class=""jauge""&gt;", Tableau1[[#This Row],[Adrénaline]], "&lt;/span&gt;&lt;/p&gt;"),"")</f>
        <v/>
      </c>
      <c r="AC50" s="5" t="s">
        <v>51</v>
      </c>
      <c r="AD50" s="5" t="str">
        <f>CONCATENATE("&lt;div class=""effets""&gt;",Tableau1[[#This Row],[Effets]],"&lt;/div&gt;")</f>
        <v>&lt;div class="effets"&gt;Un coup lent et imprécis mais avec un impact colossal. Le score d'attaque subit un malus de -4.&lt;/div&gt;</v>
      </c>
      <c r="AE50" s="5" t="s">
        <v>66</v>
      </c>
      <c r="AF5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 puissant&lt;/h4&gt;&lt;table class="spec"&gt;&lt;tr&gt;&lt;td class="left"&gt;&lt;span class="profil"&gt;Profil Puissant&lt;/span&gt;&lt;span class="innee"&gt;Action innée&lt;/span&gt;&lt;/td&gt;&lt;td class="right"&gt;&lt;p&gt;Exécution : &lt;span&gt;6&lt;/span&gt;&lt;/p&gt;&lt;p&gt;Souffle : &lt;span class="jauge"&gt;1&lt;/span&gt;&lt;/p&gt;&lt;p&gt;Concentration : &lt;span class="jauge"&gt;-&lt;/span&gt;&lt;/p&gt;&lt;/td&gt;&lt;/tr&gt;&lt;/table class=""spec""&gt;&lt;div class="effets"&gt;Un coup lent et imprécis mais avec un impact colossal. Le score d'attaque subit un malus de -4.&lt;/div&gt;&lt;/div&gt;</v>
      </c>
      <c r="AG50" s="8" t="str">
        <f>IF(ISBLANK(Tableau1[[#This Row],[Nom]]),"",IF(B50&lt;&gt;B49,CONCATENATE("&lt;/div&gt;&lt;div class=""voie ",Tableau1[[#This Row],[Caractéristique]],"""&gt;&lt;h3&gt;",Tableau1[[#This Row],[Voie]],"&lt;/h3&gt;",Tableau1[[#This Row],[HTML_ligne]]),Tableau1[[#This Row],[HTML_ligne]]))</f>
        <v>&lt;div class="comp"&gt;&lt;h4 class="nom"&gt;Coup puissant&lt;/h4&gt;&lt;table class="spec"&gt;&lt;tr&gt;&lt;td class="left"&gt;&lt;span class="profil"&gt;Profil Puissant&lt;/span&gt;&lt;span class="innee"&gt;Action innée&lt;/span&gt;&lt;/td&gt;&lt;td class="right"&gt;&lt;p&gt;Exécution : &lt;span&gt;6&lt;/span&gt;&lt;/p&gt;&lt;p&gt;Souffle : &lt;span class="jauge"&gt;1&lt;/span&gt;&lt;/p&gt;&lt;p&gt;Concentration : &lt;span class="jauge"&gt;-&lt;/span&gt;&lt;/p&gt;&lt;/td&gt;&lt;/tr&gt;&lt;/table class=""spec""&gt;&lt;div class="effets"&gt;Un coup lent et imprécis mais avec un impact colossal. Le score d'attaque subit un malus de -4.&lt;/div&gt;&lt;/div&gt;</v>
      </c>
    </row>
    <row r="51" spans="2:33" ht="15" customHeight="1" x14ac:dyDescent="0.25">
      <c r="B51" t="s">
        <v>114</v>
      </c>
      <c r="C51" s="11">
        <v>1</v>
      </c>
      <c r="D51" t="s">
        <v>117</v>
      </c>
      <c r="E51" s="6">
        <f>IFERROR(VLOOKUP(Tableau1[[#This Row],[Niveau]],Tableau2[],2,FALSE),"")</f>
        <v>10</v>
      </c>
      <c r="F51" t="s">
        <v>60</v>
      </c>
      <c r="K51" t="b">
        <v>1</v>
      </c>
      <c r="N51" s="6" t="b">
        <f>IF(Tableau1[[#This Row],[Niveau]]=0,TRUE,FALSE)</f>
        <v>0</v>
      </c>
      <c r="O51" t="s">
        <v>118</v>
      </c>
      <c r="Q51" s="1" t="s">
        <v>67</v>
      </c>
      <c r="R51" s="5" t="str">
        <f>CONCATENATE("&lt;h4 class=""nom""&gt;",Tableau1[[#This Row],[Nom]],"&lt;/h4&gt;")</f>
        <v>&lt;h4 class="nom"&gt;Cicatrisation hors norme&lt;/h4&gt;</v>
      </c>
      <c r="S51" s="5" t="s">
        <v>68</v>
      </c>
      <c r="T51" s="5" t="str">
        <f>IF(Tableau1[[#This Row],[Passif ?]],"&lt;span class=""passive""&gt;Action passive&lt;/span&gt;","")</f>
        <v>&lt;span class="passive"&gt;Action passive&lt;/span&gt;</v>
      </c>
      <c r="U51" s="5" t="str">
        <f>IF(ISBLANK(Tableau1[[#This Row],[Profil]]),"",CONCATENATE("&lt;span class=""profil""&gt;Profil ",Tableau1[[#This Row],[Profil]],"&lt;/span&gt;"))</f>
        <v/>
      </c>
      <c r="V51" s="5" t="str">
        <f>IF(Tableau1[[#This Row],[Innée ?]],"&lt;span class=""innee""&gt;Action innée&lt;/span&gt;","")</f>
        <v/>
      </c>
      <c r="W51" s="5" t="str">
        <f>IF(Tableau1[[#This Row],[Niveau]]&gt;0,CONCATENATE("&lt;span class=""apprentissage""&gt;Apprentissage : &lt;span&gt;",Tableau1[[#This Row],[Caractéristique]], " ",Tableau1[[#This Row],[Apprentissage]],"&lt;/span&gt;&lt;/span&gt;"),"")</f>
        <v>&lt;span class="apprentissage"&gt;Apprentissage : &lt;span&gt;Vigueur 10&lt;/span&gt;&lt;/span&gt;</v>
      </c>
      <c r="X51" s="5" t="s">
        <v>69</v>
      </c>
      <c r="Y51" s="5" t="str">
        <f>CONCATENATE("&lt;p&gt;Exécution : &lt;span&gt;", IF(Tableau1[[#This Row],[Exécution]]&gt;0,Tableau1[[#This Row],[Exécution]],"-"), "&lt;/span&gt;&lt;/p&gt;")</f>
        <v>&lt;p&gt;Exécution : &lt;span&gt;-&lt;/span&gt;&lt;/p&gt;</v>
      </c>
      <c r="Z51" s="5" t="str">
        <f>CONCATENATE("&lt;p&gt;Souffle : &lt;span class=""jauge""&gt;", IF(Tableau1[[#This Row],[Souffle]]&gt;0,Tableau1[[#This Row],[Souffle]],"-"), "&lt;/span&gt;&lt;/p&gt;")</f>
        <v>&lt;p&gt;Souffle : &lt;span class="jauge"&gt;-&lt;/span&gt;&lt;/p&gt;</v>
      </c>
      <c r="AA51" s="5" t="str">
        <f>CONCATENATE("&lt;p&gt;Concentration : &lt;span class=""jauge""&gt;",IF(Tableau1[[#This Row],[Concentration]]&gt;0,Tableau1[[#This Row],[Concentration]],"-"), "&lt;/span&gt;&lt;/p&gt;")</f>
        <v>&lt;p&gt;Concentration : &lt;span class="jauge"&gt;-&lt;/span&gt;&lt;/p&gt;</v>
      </c>
      <c r="AB51" s="5" t="str">
        <f>IF(Tableau1[[#This Row],[Adrénaline]]&gt;0,CONCATENATE("&lt;p&gt;Adrénaline : &lt;span class=""jauge""&gt;", Tableau1[[#This Row],[Adrénaline]], "&lt;/span&gt;&lt;/p&gt;"),"")</f>
        <v/>
      </c>
      <c r="AC51" s="5" t="s">
        <v>51</v>
      </c>
      <c r="AD51" s="5" t="str">
        <f>CONCATENATE("&lt;div class=""effets""&gt;",Tableau1[[#This Row],[Effets]],"&lt;/div&gt;")</f>
        <v>&lt;div class="effets"&gt;Le personnage retire 1D3 blessures superficielles à la fin d'un combat.&lt;/div&gt;</v>
      </c>
      <c r="AE51" s="5" t="s">
        <v>66</v>
      </c>
      <c r="AF5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class="nom"&gt;Cicatrisation hors norme&lt;/h4&gt;&lt;table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 personnage retire 1D3 blessures superficielles à la fin d'un combat.&lt;/div&gt;&lt;/div&gt;</v>
      </c>
      <c r="AG51" s="8" t="str">
        <f>IF(ISBLANK(Tableau1[[#This Row],[Nom]]),"",IF(B51&lt;&gt;B50,CONCATENATE("&lt;/div&gt;&lt;div class=""voie ",Tableau1[[#This Row],[Caractéristique]],"""&gt;&lt;h3&gt;",Tableau1[[#This Row],[Voie]],"&lt;/h3&gt;",Tableau1[[#This Row],[HTML_ligne]]),Tableau1[[#This Row],[HTML_ligne]]))</f>
        <v>&lt;/div&gt;&lt;div class="voie Vigueur"&gt;&lt;h3&gt;Robustesse&lt;/h3&gt;&lt;div class="comp"&gt;&lt;h4 class="nom"&gt;Cicatrisation hors norme&lt;/h4&gt;&lt;table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 personnage retire 1D3 blessures superficielles à la fin d'un combat.&lt;/div&gt;&lt;/div&gt;</v>
      </c>
    </row>
    <row r="52" spans="2:33" ht="15" customHeight="1" x14ac:dyDescent="0.25">
      <c r="B52" t="s">
        <v>114</v>
      </c>
      <c r="C52" s="11">
        <v>1</v>
      </c>
      <c r="D52" t="s">
        <v>119</v>
      </c>
      <c r="E52" s="6">
        <f>IFERROR(VLOOKUP(Tableau1[[#This Row],[Niveau]],Tableau2[],2,FALSE),"")</f>
        <v>10</v>
      </c>
      <c r="F52" t="s">
        <v>60</v>
      </c>
      <c r="K52" t="b">
        <v>1</v>
      </c>
      <c r="N52" s="6" t="b">
        <f>IF(Tableau1[[#This Row],[Niveau]]=0,TRUE,FALSE)</f>
        <v>0</v>
      </c>
      <c r="O52" t="s">
        <v>120</v>
      </c>
      <c r="Q52" s="1" t="s">
        <v>67</v>
      </c>
      <c r="R52" s="5" t="str">
        <f>CONCATENATE("&lt;h4 class=""nom""&gt;",Tableau1[[#This Row],[Nom]],"&lt;/h4&gt;")</f>
        <v>&lt;h4 class="nom"&gt;Dur à cuire&lt;/h4&gt;</v>
      </c>
      <c r="S52" s="5" t="s">
        <v>68</v>
      </c>
      <c r="T52" s="5" t="str">
        <f>IF(Tableau1[[#This Row],[Passif ?]],"&lt;span class=""passive""&gt;Action passive&lt;/span&gt;","")</f>
        <v>&lt;span class="passive"&gt;Action passive&lt;/span&gt;</v>
      </c>
      <c r="U52" s="5" t="str">
        <f>IF(ISBLANK(Tableau1[[#This Row],[Profil]]),"",CONCATENATE("&lt;span class=""profil""&gt;Profil ",Tableau1[[#This Row],[Profil]],"&lt;/span&gt;"))</f>
        <v/>
      </c>
      <c r="V52" s="5" t="str">
        <f>IF(Tableau1[[#This Row],[Innée ?]],"&lt;span class=""innee""&gt;Action innée&lt;/span&gt;","")</f>
        <v/>
      </c>
      <c r="W52" s="5" t="str">
        <f>IF(Tableau1[[#This Row],[Niveau]]&gt;0,CONCATENATE("&lt;span class=""apprentissage""&gt;Apprentissage : &lt;span&gt;",Tableau1[[#This Row],[Caractéristique]], " ",Tableau1[[#This Row],[Apprentissage]],"&lt;/span&gt;&lt;/span&gt;"),"")</f>
        <v>&lt;span class="apprentissage"&gt;Apprentissage : &lt;span&gt;Vigueur 10&lt;/span&gt;&lt;/span&gt;</v>
      </c>
      <c r="X52" s="5" t="s">
        <v>69</v>
      </c>
      <c r="Y52" s="5" t="str">
        <f>CONCATENATE("&lt;p&gt;Exécution : &lt;span&gt;", IF(Tableau1[[#This Row],[Exécution]]&gt;0,Tableau1[[#This Row],[Exécution]],"-"), "&lt;/span&gt;&lt;/p&gt;")</f>
        <v>&lt;p&gt;Exécution : &lt;span&gt;-&lt;/span&gt;&lt;/p&gt;</v>
      </c>
      <c r="Z52" s="5" t="str">
        <f>CONCATENATE("&lt;p&gt;Souffle : &lt;span class=""jauge""&gt;", IF(Tableau1[[#This Row],[Souffle]]&gt;0,Tableau1[[#This Row],[Souffle]],"-"), "&lt;/span&gt;&lt;/p&gt;")</f>
        <v>&lt;p&gt;Souffle : &lt;span class="jauge"&gt;-&lt;/span&gt;&lt;/p&gt;</v>
      </c>
      <c r="AA52" s="5" t="str">
        <f>CONCATENATE("&lt;p&gt;Concentration : &lt;span class=""jauge""&gt;",IF(Tableau1[[#This Row],[Concentration]]&gt;0,Tableau1[[#This Row],[Concentration]],"-"), "&lt;/span&gt;&lt;/p&gt;")</f>
        <v>&lt;p&gt;Concentration : &lt;span class="jauge"&gt;-&lt;/span&gt;&lt;/p&gt;</v>
      </c>
      <c r="AB52" s="5" t="str">
        <f>IF(Tableau1[[#This Row],[Adrénaline]]&gt;0,CONCATENATE("&lt;p&gt;Adrénaline : &lt;span class=""jauge""&gt;", Tableau1[[#This Row],[Adrénaline]], "&lt;/span&gt;&lt;/p&gt;"),"")</f>
        <v/>
      </c>
      <c r="AC52" s="5" t="s">
        <v>51</v>
      </c>
      <c r="AD52" s="5" t="str">
        <f>CONCATENATE("&lt;div class=""effets""&gt;",Tableau1[[#This Row],[Effets]],"&lt;/div&gt;")</f>
        <v>&lt;div class="effets"&gt;Le seuil de blessure critique est augmenté de +5.&lt;/div&gt;</v>
      </c>
      <c r="AE52" s="5" t="s">
        <v>66</v>
      </c>
      <c r="AF5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class="nom"&gt;Dur à cuire&lt;/h4&gt;&lt;table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 seuil de blessure critique est augmenté de +5.&lt;/div&gt;&lt;/div&gt;</v>
      </c>
      <c r="AG52" s="8" t="str">
        <f>IF(ISBLANK(Tableau1[[#This Row],[Nom]]),"",IF(B52&lt;&gt;B51,CONCATENATE("&lt;/div&gt;&lt;div class=""voie ",Tableau1[[#This Row],[Caractéristique]],"""&gt;&lt;h3&gt;",Tableau1[[#This Row],[Voie]],"&lt;/h3&gt;",Tableau1[[#This Row],[HTML_ligne]]),Tableau1[[#This Row],[HTML_ligne]]))</f>
        <v>&lt;div class="comp"&gt;&lt;h4 class="nom"&gt;Dur à cuire&lt;/h4&gt;&lt;table class="spec"&gt;&lt;tr&gt;&lt;td class="left"&gt;&lt;span class="passive"&gt;Action passive&lt;/span&gt;&lt;span class="apprentissage"&gt;Apprentissage : &lt;span&gt;Vigueur 10&lt;/span&gt;&lt;/span&gt;&lt;/td&gt;&lt;td class="right"&gt;&lt;p&gt;Exécution : &lt;span&gt;-&lt;/span&gt;&lt;/p&gt;&lt;p&gt;Souffle : &lt;span class="jauge"&gt;-&lt;/span&gt;&lt;/p&gt;&lt;p&gt;Concentration : &lt;span class="jauge"&gt;-&lt;/span&gt;&lt;/p&gt;&lt;/td&gt;&lt;/tr&gt;&lt;/table class=""spec""&gt;&lt;div class="effets"&gt;Le seuil de blessure critique est augmenté de +5.&lt;/div&gt;&lt;/div&gt;</v>
      </c>
    </row>
    <row r="53" spans="2:33" ht="15" customHeight="1" x14ac:dyDescent="0.25">
      <c r="B53" t="s">
        <v>114</v>
      </c>
      <c r="D53" t="s">
        <v>115</v>
      </c>
      <c r="E53" s="6" t="str">
        <f>IFERROR(VLOOKUP(Tableau1[[#This Row],[Niveau]],Tableau2[],2,FALSE),"")</f>
        <v/>
      </c>
      <c r="F53" t="s">
        <v>60</v>
      </c>
      <c r="K53" t="b">
        <v>1</v>
      </c>
      <c r="N53" s="6" t="b">
        <f>IF(Tableau1[[#This Row],[Niveau]]=0,TRUE,FALSE)</f>
        <v>1</v>
      </c>
      <c r="O53" s="2" t="s">
        <v>116</v>
      </c>
      <c r="Q53" s="1" t="s">
        <v>67</v>
      </c>
      <c r="R53" s="5" t="str">
        <f>CONCATENATE("&lt;h4 class=""nom""&gt;",Tableau1[[#This Row],[Nom]],"&lt;/h4&gt;")</f>
        <v>&lt;h4 class="nom"&gt;Encaisser un coup&lt;/h4&gt;</v>
      </c>
      <c r="S53" s="5" t="s">
        <v>68</v>
      </c>
      <c r="T53" s="5" t="str">
        <f>IF(Tableau1[[#This Row],[Passif ?]],"&lt;span class=""passive""&gt;Action passive&lt;/span&gt;","")</f>
        <v>&lt;span class="passive"&gt;Action passive&lt;/span&gt;</v>
      </c>
      <c r="U53" s="5" t="str">
        <f>IF(ISBLANK(Tableau1[[#This Row],[Profil]]),"",CONCATENATE("&lt;span class=""profil""&gt;Profil ",Tableau1[[#This Row],[Profil]],"&lt;/span&gt;"))</f>
        <v/>
      </c>
      <c r="V53" s="5" t="str">
        <f>IF(Tableau1[[#This Row],[Innée ?]],"&lt;span class=""innee""&gt;Action innée&lt;/span&gt;","")</f>
        <v>&lt;span class="innee"&gt;Action innée&lt;/span&gt;</v>
      </c>
      <c r="W53" s="5" t="str">
        <f>IF(Tableau1[[#This Row],[Niveau]]&gt;0,CONCATENATE("&lt;span class=""apprentissage""&gt;Apprentissage : &lt;span&gt;",Tableau1[[#This Row],[Caractéristique]], " ",Tableau1[[#This Row],[Apprentissage]],"&lt;/span&gt;&lt;/span&gt;"),"")</f>
        <v/>
      </c>
      <c r="X53" s="5" t="s">
        <v>69</v>
      </c>
      <c r="Y53" s="5" t="str">
        <f>CONCATENATE("&lt;p&gt;Exécution : &lt;span&gt;", IF(Tableau1[[#This Row],[Exécution]]&gt;0,Tableau1[[#This Row],[Exécution]],"-"), "&lt;/span&gt;&lt;/p&gt;")</f>
        <v>&lt;p&gt;Exécution : &lt;span&gt;-&lt;/span&gt;&lt;/p&gt;</v>
      </c>
      <c r="Z53" s="5" t="str">
        <f>CONCATENATE("&lt;p&gt;Souffle : &lt;span class=""jauge""&gt;", IF(Tableau1[[#This Row],[Souffle]]&gt;0,Tableau1[[#This Row],[Souffle]],"-"), "&lt;/span&gt;&lt;/p&gt;")</f>
        <v>&lt;p&gt;Souffle : &lt;span class="jauge"&gt;-&lt;/span&gt;&lt;/p&gt;</v>
      </c>
      <c r="AA53" s="5" t="str">
        <f>CONCATENATE("&lt;p&gt;Concentration : &lt;span class=""jauge""&gt;",IF(Tableau1[[#This Row],[Concentration]]&gt;0,Tableau1[[#This Row],[Concentration]],"-"), "&lt;/span&gt;&lt;/p&gt;")</f>
        <v>&lt;p&gt;Concentration : &lt;span class="jauge"&gt;-&lt;/span&gt;&lt;/p&gt;</v>
      </c>
      <c r="AB53" s="5" t="str">
        <f>IF(Tableau1[[#This Row],[Adrénaline]]&gt;0,CONCATENATE("&lt;p&gt;Adrénaline : &lt;span class=""jauge""&gt;", Tableau1[[#This Row],[Adrénaline]], "&lt;/span&gt;&lt;/p&gt;"),"")</f>
        <v/>
      </c>
      <c r="AC53" s="5" t="s">
        <v>51</v>
      </c>
      <c r="AD53" s="5" t="str">
        <f>CONCATENATE("&lt;div class=""effets""&gt;",Tableau1[[#This Row],[Effets]],"&lt;/div&gt;")</f>
        <v>&lt;div class="effets"&gt;Lorsqu’il subit une attaque ciblée (coup, projectile, ...) celle-ci atteint une zone précise selon le schéma de localisation. Pour déterminer cette zone, lancer un dé à 12 faces et référez vous au tableau suivant (illustration dans la section Equipement – Armures). 
    &lt;br /&gt;
    &lt;table class="tab_reset stab1"&gt;
     &lt;tr&gt;&lt;th&gt;Zone&lt;/th&gt;&lt;th&gt;Nom&lt;/th&gt;&lt;/tr&gt;
     &lt;tr&gt;&lt;td&gt;1&lt;/td&gt;&lt;td&gt;Tête&lt;/td&gt;&lt;/tr&gt;
     &lt;tr&gt;&lt;td&gt;2,&amp;nbsp;3,&amp;nbsp;6&lt;/td&gt;&lt;td&gt;Buste&lt;/td&gt;&lt;/tr&gt;
     &lt;tr&gt;&lt;td&gt;4,&amp;nbsp;7&lt;/td&gt;&lt;td&gt;Bras gauche&lt;/td&gt;&lt;/tr&gt;
     &lt;tr&gt;&lt;td&gt;5,&amp;nbsp;8&lt;/td&gt;&lt;td&gt;Bras droit&lt;/td&gt;&lt;/tr&gt;  
     &lt;tr&gt;&lt;td&gt;9,&amp;nbsp;11&lt;/td&gt;&lt;td&gt;Jambe gauche&lt;/td&gt;&lt;/tr&gt;
     &lt;tr&gt;&lt;td&gt;10,&amp;nbsp;12&lt;/td&gt;&lt;td&gt;Jambe droite&lt;/td&gt;&lt;/tr&gt;
    &lt;/table&gt;
    &lt;/div&gt;</v>
      </c>
      <c r="AE53" s="5" t="s">
        <v>66</v>
      </c>
      <c r="AF5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class="nom"&gt;Encaisser un coup&lt;/h4&gt;&lt;table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class="effets"&gt;Lorsqu’il subit une attaque ciblée (coup, projectile, ...) celle-ci atteint une zone précise selon le schéma de localisation. Pour déterminer cette zone, lancer un dé à 12 faces et référez vous au tableau suivant (illustration dans la section Equipement – Armures). 
    &lt;br /&gt;
    &lt;table class="tab_reset stab1"&gt;
     &lt;tr&gt;&lt;th&gt;Zone&lt;/th&gt;&lt;th&gt;Nom&lt;/th&gt;&lt;/tr&gt;
     &lt;tr&gt;&lt;td&gt;1&lt;/td&gt;&lt;td&gt;Tête&lt;/td&gt;&lt;/tr&gt;
     &lt;tr&gt;&lt;td&gt;2,&amp;nbsp;3,&amp;nbsp;6&lt;/td&gt;&lt;td&gt;Buste&lt;/td&gt;&lt;/tr&gt;
     &lt;tr&gt;&lt;td&gt;4,&amp;nbsp;7&lt;/td&gt;&lt;td&gt;Bras gauche&lt;/td&gt;&lt;/tr&gt;
     &lt;tr&gt;&lt;td&gt;5,&amp;nbsp;8&lt;/td&gt;&lt;td&gt;Bras droit&lt;/td&gt;&lt;/tr&gt;  
     &lt;tr&gt;&lt;td&gt;9,&amp;nbsp;11&lt;/td&gt;&lt;td&gt;Jambe gauche&lt;/td&gt;&lt;/tr&gt;
     &lt;tr&gt;&lt;td&gt;10,&amp;nbsp;12&lt;/td&gt;&lt;td&gt;Jambe droite&lt;/td&gt;&lt;/tr&gt;
    &lt;/table&gt;
    &lt;/div&gt;&lt;/div&gt;</v>
      </c>
      <c r="AG53" s="8" t="str">
        <f>IF(ISBLANK(Tableau1[[#This Row],[Nom]]),"",IF(B53&lt;&gt;B52,CONCATENATE("&lt;/div&gt;&lt;div class=""voie ",Tableau1[[#This Row],[Caractéristique]],"""&gt;&lt;h3&gt;",Tableau1[[#This Row],[Voie]],"&lt;/h3&gt;",Tableau1[[#This Row],[HTML_ligne]]),Tableau1[[#This Row],[HTML_ligne]]))</f>
        <v>&lt;div class="comp"&gt;&lt;h4 class="nom"&gt;Encaisser un coup&lt;/h4&gt;&lt;table class="spec"&gt;&lt;tr&gt;&lt;td class="left"&gt;&lt;span class="passive"&gt;Action passive&lt;/span&gt;&lt;span class="innee"&gt;Action innée&lt;/span&gt;&lt;/td&gt;&lt;td class="right"&gt;&lt;p&gt;Exécution : &lt;span&gt;-&lt;/span&gt;&lt;/p&gt;&lt;p&gt;Souffle : &lt;span class="jauge"&gt;-&lt;/span&gt;&lt;/p&gt;&lt;p&gt;Concentration : &lt;span class="jauge"&gt;-&lt;/span&gt;&lt;/p&gt;&lt;/td&gt;&lt;/tr&gt;&lt;/table class=""spec""&gt;&lt;div class="effets"&gt;Lorsqu’il subit une attaque ciblée (coup, projectile, ...) celle-ci atteint une zone précise selon le schéma de localisation. Pour déterminer cette zone, lancer un dé à 12 faces et référez vous au tableau suivant (illustration dans la section Equipement – Armures). 
    &lt;br /&gt;
    &lt;table class="tab_reset stab1"&gt;
     &lt;tr&gt;&lt;th&gt;Zone&lt;/th&gt;&lt;th&gt;Nom&lt;/th&gt;&lt;/tr&gt;
     &lt;tr&gt;&lt;td&gt;1&lt;/td&gt;&lt;td&gt;Tête&lt;/td&gt;&lt;/tr&gt;
     &lt;tr&gt;&lt;td&gt;2,&amp;nbsp;3,&amp;nbsp;6&lt;/td&gt;&lt;td&gt;Buste&lt;/td&gt;&lt;/tr&gt;
     &lt;tr&gt;&lt;td&gt;4,&amp;nbsp;7&lt;/td&gt;&lt;td&gt;Bras gauche&lt;/td&gt;&lt;/tr&gt;
     &lt;tr&gt;&lt;td&gt;5,&amp;nbsp;8&lt;/td&gt;&lt;td&gt;Bras droit&lt;/td&gt;&lt;/tr&gt;  
     &lt;tr&gt;&lt;td&gt;9,&amp;nbsp;11&lt;/td&gt;&lt;td&gt;Jambe gauche&lt;/td&gt;&lt;/tr&gt;
     &lt;tr&gt;&lt;td&gt;10,&amp;nbsp;12&lt;/td&gt;&lt;td&gt;Jambe droite&lt;/td&gt;&lt;/tr&gt;
    &lt;/table&gt;
    &lt;/div&gt;&lt;/div&gt;</v>
      </c>
    </row>
    <row r="54" spans="2:33" ht="15" customHeight="1" x14ac:dyDescent="0.25">
      <c r="B54" t="s">
        <v>132</v>
      </c>
      <c r="C54" s="11">
        <v>1</v>
      </c>
      <c r="D54" t="s">
        <v>136</v>
      </c>
      <c r="E54" s="9">
        <f>IFERROR(VLOOKUP(Tableau1[[#This Row],[Niveau]],Tableau2[],2,FALSE),"")</f>
        <v>10</v>
      </c>
      <c r="F54" t="s">
        <v>133</v>
      </c>
      <c r="K54" t="b">
        <v>1</v>
      </c>
      <c r="N54" s="9" t="b">
        <f>IF(Tableau1[[#This Row],[Niveau]]=0,TRUE,FALSE)</f>
        <v>0</v>
      </c>
      <c r="O54" t="s">
        <v>138</v>
      </c>
      <c r="P54" s="1"/>
      <c r="R54" s="5"/>
      <c r="S54" s="5" t="s">
        <v>134</v>
      </c>
      <c r="T54" s="5" t="str">
        <f>IF(Tableau1[[#This Row],[Passif ?]],"&lt;span class=""passive""&gt;Action passive&lt;/span&gt;","")</f>
        <v>&lt;span class="passive"&gt;Action passive&lt;/span&gt;</v>
      </c>
      <c r="U54" s="5" t="str">
        <f>IF(ISBLANK(Tableau1[[#This Row],[Profil]]),"",CONCATENATE("&lt;span class=""profil""&gt;Profil ",Tableau1[[#This Row],[Profil]],"&lt;/span&gt;"))</f>
        <v/>
      </c>
      <c r="V54" s="5" t="str">
        <f>IF(Tableau1[[#This Row],[Innée ?]],"&lt;span class=""innee""&gt;Action innée&lt;/span&gt;","")</f>
        <v/>
      </c>
      <c r="W54" s="5" t="str">
        <f>IF(Tableau1[[#This Row],[Niveau]]&gt;0,CONCATENATE("&lt;span class=""apprentissage""&gt;Apprentissage : &lt;span&gt;",Tableau1[[#This Row],[Caractéristique]], " ",Tableau1[[#This Row],[Apprentissage]],"&lt;/span&gt;&lt;/span&gt;"),"")</f>
        <v>&lt;span class="apprentissage"&gt;Apprentissage : &lt;span&gt;Intelligence 10&lt;/span&gt;&lt;/span&gt;</v>
      </c>
      <c r="Y54" s="5" t="str">
        <f>CONCATENATE("&lt;p&gt;Exécution : &lt;span&gt;", IF(Tableau1[[#This Row],[Exécution]]&gt;0,Tableau1[[#This Row],[Exécution]],"-"), "&lt;/span&gt;&lt;/p&gt;")</f>
        <v>&lt;p&gt;Exécution : &lt;span&gt;-&lt;/span&gt;&lt;/p&gt;</v>
      </c>
      <c r="Z54" s="5" t="str">
        <f>CONCATENATE("&lt;p&gt;Souffle : &lt;span class=""jauge""&gt;", IF(Tableau1[[#This Row],[Souffle]]&gt;0,Tableau1[[#This Row],[Souffle]],"-"), "&lt;/span&gt;&lt;/p&gt;")</f>
        <v>&lt;p&gt;Souffle : &lt;span class="jauge"&gt;-&lt;/span&gt;&lt;/p&gt;</v>
      </c>
      <c r="AA54" s="5" t="str">
        <f>CONCATENATE("&lt;p&gt;Concentration : &lt;span class=""jauge""&gt;",IF(Tableau1[[#This Row],[Concentration]]&gt;0,Tableau1[[#This Row],[Concentration]],"-"), "&lt;/span&gt;&lt;/p&gt;")</f>
        <v>&lt;p&gt;Concentration : &lt;span class="jauge"&gt;-&lt;/span&gt;&lt;/p&gt;</v>
      </c>
      <c r="AB54" s="5" t="str">
        <f>IF(Tableau1[[#This Row],[Adrénaline]]&gt;0,CONCATENATE("&lt;p&gt;Adrénaline : &lt;span class=""jauge""&gt;", Tableau1[[#This Row],[Adrénaline]], "&lt;/span&gt;&lt;/p&gt;"),"")</f>
        <v/>
      </c>
      <c r="AC54" s="5"/>
      <c r="AD54" s="5" t="str">
        <f>CONCATENATE("&lt;div class=""effets""&gt;",Tableau1[[#This Row],[Effets]],"&lt;/div&gt;")</f>
        <v>&lt;div class="effets"&gt;Pour les projectiles magiques, les points de &lt;span class="jauge"&gt;Concentration&lt;/span&gt; dépensés  pour lancer le sort sont également appliqués en bonus pour déterminer si le projectile atteint sa cible.&lt;/div&gt;</v>
      </c>
      <c r="AF5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Certains sorts doivent être canalisés avant d'être lancés. La durée de canalisation est une durée durant laquelle le mage ne doit pas être interrompu (déplacement, attaque subie, ...). A la fin de la canalisation, le sort s'applique normalement (effets, temps de réaction, temps d'execution).&lt;span class="passive"&gt;Action passive&lt;/span&gt;&lt;span class="apprentissage"&gt;Apprentissage : &lt;span&gt;Intelligence 10&lt;/span&gt;&lt;/span&gt;&lt;p&gt;Exécution : &lt;span&gt;-&lt;/span&gt;&lt;/p&gt;&lt;p&gt;Souffle : &lt;span class="jauge"&gt;-&lt;/span&gt;&lt;/p&gt;&lt;p&gt;Concentration : &lt;span class="jauge"&gt;-&lt;/span&gt;&lt;/p&gt;&lt;div class="effets"&gt;Pour les projectiles magiques, les points de &lt;span class="jauge"&gt;Concentration&lt;/span&gt; dépensés  pour lancer le sort sont également appliqués en bonus pour déterminer si le projectile atteint sa cible.&lt;/div&gt;</v>
      </c>
      <c r="AG54" s="8" t="str">
        <f>IF(ISBLANK(Tableau1[[#This Row],[Nom]]),"",IF(B54&lt;&gt;B53,CONCATENATE("&lt;/div&gt;&lt;div class=""voie ",Tableau1[[#This Row],[Caractéristique]],"""&gt;&lt;h3&gt;",Tableau1[[#This Row],[Voie]],"&lt;/h3&gt;",Tableau1[[#This Row],[HTML_ligne]]),Tableau1[[#This Row],[HTML_ligne]]))</f>
        <v>&lt;/div&gt;&lt;div class="voie Intelligence"&gt;&lt;h3&gt;Sorcellerie&lt;/h3&gt;Certains sorts doivent être canalisés avant d'être lancés. La durée de canalisation est une durée durant laquelle le mage ne doit pas être interrompu (déplacement, attaque subie, ...). A la fin de la canalisation, le sort s'applique normalement (effets, temps de réaction, temps d'execution).&lt;span class="passive"&gt;Action passive&lt;/span&gt;&lt;span class="apprentissage"&gt;Apprentissage : &lt;span&gt;Intelligence 10&lt;/span&gt;&lt;/span&gt;&lt;p&gt;Exécution : &lt;span&gt;-&lt;/span&gt;&lt;/p&gt;&lt;p&gt;Souffle : &lt;span class="jauge"&gt;-&lt;/span&gt;&lt;/p&gt;&lt;p&gt;Concentration : &lt;span class="jauge"&gt;-&lt;/span&gt;&lt;/p&gt;&lt;div class="effets"&gt;Pour les projectiles magiques, les points de &lt;span class="jauge"&gt;Concentration&lt;/span&gt; dépensés  pour lancer le sort sont également appliqués en bonus pour déterminer si le projectile atteint sa cible.&lt;/div&gt;</v>
      </c>
    </row>
    <row r="55" spans="2:33" ht="15" customHeight="1" x14ac:dyDescent="0.25">
      <c r="B55" t="s">
        <v>132</v>
      </c>
      <c r="C55" s="11">
        <v>1</v>
      </c>
      <c r="D55" t="s">
        <v>139</v>
      </c>
      <c r="E55" s="9">
        <f>IFERROR(VLOOKUP(Tableau1[[#This Row],[Niveau]],Tableau2[],2,FALSE),"")</f>
        <v>10</v>
      </c>
      <c r="F55" t="s">
        <v>133</v>
      </c>
      <c r="K55" t="b">
        <v>1</v>
      </c>
      <c r="N55" s="9" t="b">
        <f>IF(Tableau1[[#This Row],[Niveau]]=0,TRUE,FALSE)</f>
        <v>0</v>
      </c>
      <c r="O55" t="s">
        <v>140</v>
      </c>
      <c r="P55" s="1"/>
      <c r="R55" s="5" t="str">
        <f>CONCATENATE("&lt;h4 class=""nom""&gt;",Tableau1[[#This Row],[Nom]],"&lt;/h4&gt;")</f>
        <v>&lt;h4 class="nom"&gt;Incantation ajustée&lt;/h4&gt;</v>
      </c>
      <c r="S55" s="5"/>
      <c r="T55" s="5" t="str">
        <f>IF(Tableau1[[#This Row],[Passif ?]],"&lt;span class=""passive""&gt;Action passive&lt;/span&gt;","")</f>
        <v>&lt;span class="passive"&gt;Action passive&lt;/span&gt;</v>
      </c>
      <c r="U55" s="5" t="str">
        <f>IF(ISBLANK(Tableau1[[#This Row],[Profil]]),"",CONCATENATE("&lt;span class=""profil""&gt;Profil ",Tableau1[[#This Row],[Profil]],"&lt;/span&gt;"))</f>
        <v/>
      </c>
      <c r="V55" s="5" t="str">
        <f>IF(Tableau1[[#This Row],[Innée ?]],"&lt;span class=""innee""&gt;Action innée&lt;/span&gt;","")</f>
        <v/>
      </c>
      <c r="W55" s="5" t="str">
        <f>IF(Tableau1[[#This Row],[Niveau]]&gt;0,CONCATENATE("&lt;span class=""apprentissage""&gt;Apprentissage : &lt;span&gt;",Tableau1[[#This Row],[Caractéristique]], " ",Tableau1[[#This Row],[Apprentissage]],"&lt;/span&gt;&lt;/span&gt;"),"")</f>
        <v>&lt;span class="apprentissage"&gt;Apprentissage : &lt;span&gt;Intelligence 10&lt;/span&gt;&lt;/span&gt;</v>
      </c>
      <c r="Y55" s="5" t="str">
        <f>CONCATENATE("&lt;p&gt;Exécution : &lt;span&gt;", IF(Tableau1[[#This Row],[Exécution]]&gt;0,Tableau1[[#This Row],[Exécution]],"-"), "&lt;/span&gt;&lt;/p&gt;")</f>
        <v>&lt;p&gt;Exécution : &lt;span&gt;-&lt;/span&gt;&lt;/p&gt;</v>
      </c>
      <c r="Z55" s="5" t="str">
        <f>CONCATENATE("&lt;p&gt;Souffle : &lt;span class=""jauge""&gt;", IF(Tableau1[[#This Row],[Souffle]]&gt;0,Tableau1[[#This Row],[Souffle]],"-"), "&lt;/span&gt;&lt;/p&gt;")</f>
        <v>&lt;p&gt;Souffle : &lt;span class="jauge"&gt;-&lt;/span&gt;&lt;/p&gt;</v>
      </c>
      <c r="AA55" s="5" t="str">
        <f>CONCATENATE("&lt;p&gt;Concentration : &lt;span class=""jauge""&gt;",IF(Tableau1[[#This Row],[Concentration]]&gt;0,Tableau1[[#This Row],[Concentration]],"-"), "&lt;/span&gt;&lt;/p&gt;")</f>
        <v>&lt;p&gt;Concentration : &lt;span class="jauge"&gt;-&lt;/span&gt;&lt;/p&gt;</v>
      </c>
      <c r="AB55" s="5" t="str">
        <f>IF(Tableau1[[#This Row],[Adrénaline]]&gt;0,CONCATENATE("&lt;p&gt;Adrénaline : &lt;span class=""jauge""&gt;", Tableau1[[#This Row],[Adrénaline]], "&lt;/span&gt;&lt;/p&gt;"),"")</f>
        <v/>
      </c>
      <c r="AC55" s="5"/>
      <c r="AD55" s="5" t="str">
        <f>CONCATENATE("&lt;div class=""effets""&gt;",Tableau1[[#This Row],[Effets]],"&lt;/div&gt;")</f>
        <v>&lt;div class="effets"&gt;Après avoir jeté son dé de sort, le mage peut décider de rajouter des points de &lt;span class="jauge"&gt;Concentration&lt;/span&gt; pour réussir à lancer le sort. Chaque point ajouté ne donne alors qu'un bonus de +2 au total.&lt;/div&gt;</v>
      </c>
      <c r="AF5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class="nom"&gt;Incantation ajustée&lt;/h4&gt;&lt;span class="passive"&gt;Action passive&lt;/span&gt;&lt;span class="apprentissage"&gt;Apprentissage : &lt;span&gt;Intelligence 10&lt;/span&gt;&lt;/span&gt;&lt;p&gt;Exécution : &lt;span&gt;-&lt;/span&gt;&lt;/p&gt;&lt;p&gt;Souffle : &lt;span class="jauge"&gt;-&lt;/span&gt;&lt;/p&gt;&lt;p&gt;Concentration : &lt;span class="jauge"&gt;-&lt;/span&gt;&lt;/p&gt;&lt;div class="effets"&gt;Après avoir jeté son dé de sort, le mage peut décider de rajouter des points de &lt;span class="jauge"&gt;Concentration&lt;/span&gt; pour réussir à lancer le sort. Chaque point ajouté ne donne alors qu'un bonus de +2 au total.&lt;/div&gt;</v>
      </c>
      <c r="AG55" s="8" t="str">
        <f>IF(ISBLANK(Tableau1[[#This Row],[Nom]]),"",IF(B55&lt;&gt;B54,CONCATENATE("&lt;/div&gt;&lt;div class=""voie ",Tableau1[[#This Row],[Caractéristique]],"""&gt;&lt;h3&gt;",Tableau1[[#This Row],[Voie]],"&lt;/h3&gt;",Tableau1[[#This Row],[HTML_ligne]]),Tableau1[[#This Row],[HTML_ligne]]))</f>
        <v>&lt;h4 class="nom"&gt;Incantation ajustée&lt;/h4&gt;&lt;span class="passive"&gt;Action passive&lt;/span&gt;&lt;span class="apprentissage"&gt;Apprentissage : &lt;span&gt;Intelligence 10&lt;/span&gt;&lt;/span&gt;&lt;p&gt;Exécution : &lt;span&gt;-&lt;/span&gt;&lt;/p&gt;&lt;p&gt;Souffle : &lt;span class="jauge"&gt;-&lt;/span&gt;&lt;/p&gt;&lt;p&gt;Concentration : &lt;span class="jauge"&gt;-&lt;/span&gt;&lt;/p&gt;&lt;div class="effets"&gt;Après avoir jeté son dé de sort, le mage peut décider de rajouter des points de &lt;span class="jauge"&gt;Concentration&lt;/span&gt; pour réussir à lancer le sort. Chaque point ajouté ne donne alors qu'un bonus de +2 au total.&lt;/div&gt;</v>
      </c>
    </row>
    <row r="56" spans="2:33" ht="15" customHeight="1" x14ac:dyDescent="0.25">
      <c r="B56" t="s">
        <v>132</v>
      </c>
      <c r="D56" t="s">
        <v>131</v>
      </c>
      <c r="E56" s="9" t="str">
        <f>IFERROR(VLOOKUP(Tableau1[[#This Row],[Niveau]],Tableau2[],2,FALSE),"")</f>
        <v/>
      </c>
      <c r="F56" t="s">
        <v>133</v>
      </c>
      <c r="G56" t="s">
        <v>137</v>
      </c>
      <c r="I56" t="s">
        <v>137</v>
      </c>
      <c r="N56" s="9" t="b">
        <f>IF(Tableau1[[#This Row],[Niveau]]=0,TRUE,FALSE)</f>
        <v>1</v>
      </c>
      <c r="O56" t="s">
        <v>135</v>
      </c>
      <c r="P56" s="1"/>
      <c r="R56" s="5"/>
      <c r="S56" s="5"/>
      <c r="T56" s="5" t="str">
        <f>IF(Tableau1[[#This Row],[Passif ?]],"&lt;span class=""passive""&gt;Action passive&lt;/span&gt;","")</f>
        <v/>
      </c>
      <c r="U56" s="5" t="str">
        <f>IF(ISBLANK(Tableau1[[#This Row],[Profil]]),"",CONCATENATE("&lt;span class=""profil""&gt;Profil ",Tableau1[[#This Row],[Profil]],"&lt;/span&gt;"))</f>
        <v/>
      </c>
      <c r="V56" s="5" t="str">
        <f>IF(Tableau1[[#This Row],[Innée ?]],"&lt;span class=""innee""&gt;Action innée&lt;/span&gt;","")</f>
        <v>&lt;span class="innee"&gt;Action innée&lt;/span&gt;</v>
      </c>
      <c r="W56" s="5" t="str">
        <f>IF(Tableau1[[#This Row],[Niveau]]&gt;0,CONCATENATE("&lt;span class=""apprentissage""&gt;Apprentissage : &lt;span&gt;",Tableau1[[#This Row],[Caractéristique]], " ",Tableau1[[#This Row],[Apprentissage]],"&lt;/span&gt;&lt;/span&gt;"),"")</f>
        <v/>
      </c>
      <c r="Y56" s="5" t="str">
        <f>CONCATENATE("&lt;p&gt;Exécution : &lt;span&gt;", IF(Tableau1[[#This Row],[Exécution]]&gt;0,Tableau1[[#This Row],[Exécution]],"-"), "&lt;/span&gt;&lt;/p&gt;")</f>
        <v>&lt;p&gt;Exécution : &lt;span&gt;*&lt;/span&gt;&lt;/p&gt;</v>
      </c>
      <c r="Z56" s="5" t="str">
        <f>CONCATENATE("&lt;p&gt;Souffle : &lt;span class=""jauge""&gt;", IF(Tableau1[[#This Row],[Souffle]]&gt;0,Tableau1[[#This Row],[Souffle]],"-"), "&lt;/span&gt;&lt;/p&gt;")</f>
        <v>&lt;p&gt;Souffle : &lt;span class="jauge"&gt;-&lt;/span&gt;&lt;/p&gt;</v>
      </c>
      <c r="AA56" s="5" t="str">
        <f>CONCATENATE("&lt;p&gt;Concentration : &lt;span class=""jauge""&gt;",IF(Tableau1[[#This Row],[Concentration]]&gt;0,Tableau1[[#This Row],[Concentration]],"-"), "&lt;/span&gt;&lt;/p&gt;")</f>
        <v>&lt;p&gt;Concentration : &lt;span class="jauge"&gt;*&lt;/span&gt;&lt;/p&gt;</v>
      </c>
      <c r="AB56" s="5" t="str">
        <f>IF(Tableau1[[#This Row],[Adrénaline]]&gt;0,CONCATENATE("&lt;p&gt;Adrénaline : &lt;span class=""jauge""&gt;", Tableau1[[#This Row],[Adrénaline]], "&lt;/span&gt;&lt;/p&gt;"),"")</f>
        <v/>
      </c>
      <c r="AC56" s="5"/>
      <c r="AD56" s="5" t="str">
        <f>CONCATENATE("&lt;div class=""effets""&gt;",Tableau1[[#This Row],[Effets]],"&lt;/div&gt;")</f>
        <v>&lt;div class="effets"&gt;Bien que cette action semble accessible à tous les individus, seuls les rares mages dotés de talent et de savoir peuvent réellement manipuler l’énergie magique.&lt;br /&gt;Lorsque le personnage souhaite lancer un sort, il doit réussir à canaliser assez d’énergie en lui : c’est le seuil de puissance du sort. Pour générer cette énergie, le mage additionne son &lt;span class="stat"&gt;Intelligence&lt;/span&gt; et un D20. Il peut aussi ajouter un nombre de points de &lt;span class="jauge"&gt;Concentration&lt;/span&gt;s au choix. (Le mage choisit ce nombre avant de lancer son dé). Chaque point de &lt;span class="jauge"&gt;Concentration&lt;/span&gt; dépensé donne un bonus de +5 au total&lt;br /&gt;Si ce score est inférieur au seuil de puissance du sort, le mage n’a pas réussi à se concentrer assez rapidement et le sort est perdu (l’action est perdue et les points de &lt;span class="jauge"&gt;Concentration&lt;/span&gt; aussi). Sinon, le sort est lancé avec succès.&lt;br /&gt;Si de plus ce score est supérieur au seuil critique du sort, celui-ci est lancé à sa puissance maximale.&lt;br /&gt;&lt;br /&gt;Enfin si le sort lancé est un projectile magique, le mage doit également toucher sa cible avec. Le principe est identique à l’attaque à distance (test d’&lt;span class="stat"&gt;Adresse&lt;/span&gt;, bonus/malus, …) à la différence près que le mage utilise son &lt;span class="stat"&gt;Intelligence&lt;/span&gt; et non son &lt;span class="stat"&gt;Adresse&lt;/span&gt; pour effectuer le test.&lt;br /&gt;Pour lancer un sort, le personnage a besoin de parler et doit pouvoir faire suffisamment de mouvements. Ainsi, s’il se retrouve ligoté ou bâillonné, il ne pourra utiliser cette compétence.&lt;/div&gt;</v>
      </c>
      <c r="AF5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&lt;span class="innee"&gt;Action innée&lt;/span&gt;&lt;p&gt;Exécution : &lt;span&gt;*&lt;/span&gt;&lt;/p&gt;&lt;p&gt;Souffle : &lt;span class="jauge"&gt;-&lt;/span&gt;&lt;/p&gt;&lt;p&gt;Concentration : &lt;span class="jauge"&gt;*&lt;/span&gt;&lt;/p&gt;&lt;div class="effets"&gt;Bien que cette action semble accessible à tous les individus, seuls les rares mages dotés de talent et de savoir peuvent réellement manipuler l’énergie magique.&lt;br /&gt;Lorsque le personnage souhaite lancer un sort, il doit réussir à canaliser assez d’énergie en lui : c’est le seuil de puissance du sort. Pour générer cette énergie, le mage additionne son &lt;span class="stat"&gt;Intelligence&lt;/span&gt; et un D20. Il peut aussi ajouter un nombre de points de &lt;span class="jauge"&gt;Concentration&lt;/span&gt;s au choix. (Le mage choisit ce nombre avant de lancer son dé). Chaque point de &lt;span class="jauge"&gt;Concentration&lt;/span&gt; dépensé donne un bonus de +5 au total&lt;br /&gt;Si ce score est inférieur au seuil de puissance du sort, le mage n’a pas réussi à se concentrer assez rapidement et le sort est perdu (l’action est perdue et les points de &lt;span class="jauge"&gt;Concentration&lt;/span&gt; aussi). Sinon, le sort est lancé avec succès.&lt;br /&gt;Si de plus ce score est supérieur au seuil critique du sort, celui-ci est lancé à sa puissance maximale.&lt;br /&gt;&lt;br /&gt;Enfin si le sort lancé est un projectile magique, le mage doit également toucher sa cible avec. Le principe est identique à l’attaque à distance (test d’&lt;span class="stat"&gt;Adresse&lt;/span&gt;, bonus/malus, …) à la différence près que le mage utilise son &lt;span class="stat"&gt;Intelligence&lt;/span&gt; et non son &lt;span class="stat"&gt;Adresse&lt;/span&gt; pour effectuer le test.&lt;br /&gt;Pour lancer un sort, le personnage a besoin de parler et doit pouvoir faire suffisamment de mouvements. Ainsi, s’il se retrouve ligoté ou bâillonné, il ne pourra utiliser cette compétence.&lt;/div&gt;</v>
      </c>
      <c r="AG56" s="8" t="str">
        <f>IF(ISBLANK(Tableau1[[#This Row],[Nom]]),"",IF(B56&lt;&gt;B72,CONCATENATE("&lt;/div&gt;&lt;div class=""voie ",Tableau1[[#This Row],[Caractéristique]],"""&gt;&lt;h3&gt;",Tableau1[[#This Row],[Voie]],"&lt;/h3&gt;",Tableau1[[#This Row],[HTML_ligne]]),Tableau1[[#This Row],[HTML_ligne]]))</f>
        <v>&lt;/div&gt;&lt;div class="voie Intelligence"&gt;&lt;h3&gt;Sorcellerie&lt;/h3&gt;&lt;span class="innee"&gt;Action innée&lt;/span&gt;&lt;p&gt;Exécution : &lt;span&gt;*&lt;/span&gt;&lt;/p&gt;&lt;p&gt;Souffle : &lt;span class="jauge"&gt;-&lt;/span&gt;&lt;/p&gt;&lt;p&gt;Concentration : &lt;span class="jauge"&gt;*&lt;/span&gt;&lt;/p&gt;&lt;div class="effets"&gt;Bien que cette action semble accessible à tous les individus, seuls les rares mages dotés de talent et de savoir peuvent réellement manipuler l’énergie magique.&lt;br /&gt;Lorsque le personnage souhaite lancer un sort, il doit réussir à canaliser assez d’énergie en lui : c’est le seuil de puissance du sort. Pour générer cette énergie, le mage additionne son &lt;span class="stat"&gt;Intelligence&lt;/span&gt; et un D20. Il peut aussi ajouter un nombre de points de &lt;span class="jauge"&gt;Concentration&lt;/span&gt;s au choix. (Le mage choisit ce nombre avant de lancer son dé). Chaque point de &lt;span class="jauge"&gt;Concentration&lt;/span&gt; dépensé donne un bonus de +5 au total&lt;br /&gt;Si ce score est inférieur au seuil de puissance du sort, le mage n’a pas réussi à se concentrer assez rapidement et le sort est perdu (l’action est perdue et les points de &lt;span class="jauge"&gt;Concentration&lt;/span&gt; aussi). Sinon, le sort est lancé avec succès.&lt;br /&gt;Si de plus ce score est supérieur au seuil critique du sort, celui-ci est lancé à sa puissance maximale.&lt;br /&gt;&lt;br /&gt;Enfin si le sort lancé est un projectile magique, le mage doit également toucher sa cible avec. Le principe est identique à l’attaque à distance (test d’&lt;span class="stat"&gt;Adresse&lt;/span&gt;, bonus/malus, …) à la différence près que le mage utilise son &lt;span class="stat"&gt;Intelligence&lt;/span&gt; et non son &lt;span class="stat"&gt;Adresse&lt;/span&gt; pour effectuer le test.&lt;br /&gt;Pour lancer un sort, le personnage a besoin de parler et doit pouvoir faire suffisamment de mouvements. Ainsi, s’il se retrouve ligoté ou bâillonné, il ne pourra utiliser cette compétence.&lt;/div&gt;</v>
      </c>
    </row>
    <row r="57" spans="2:33" ht="15" customHeight="1" x14ac:dyDescent="0.25">
      <c r="B57" t="s">
        <v>132</v>
      </c>
      <c r="D57" t="s">
        <v>144</v>
      </c>
      <c r="E57" s="9" t="str">
        <f>IFERROR(VLOOKUP(Tableau1[[#This Row],[Niveau]],Tableau2[],2,FALSE),"")</f>
        <v/>
      </c>
      <c r="F57" t="s">
        <v>133</v>
      </c>
      <c r="G57">
        <v>1</v>
      </c>
      <c r="I57" t="s">
        <v>137</v>
      </c>
      <c r="N57" s="9" t="b">
        <f>IF(Tableau1[[#This Row],[Niveau]]=0,TRUE,FALSE)</f>
        <v>1</v>
      </c>
      <c r="O57" t="s">
        <v>147</v>
      </c>
      <c r="P57" s="1"/>
      <c r="R57" s="5" t="str">
        <f>CONCATENATE("&lt;h4 class=""nom""&gt;",Tableau1[[#This Row],[Nom]],"&lt;/h4&gt;")</f>
        <v>&lt;h4 class="nom"&gt;Résister à un sort&lt;/h4&gt;</v>
      </c>
      <c r="S57" s="5"/>
      <c r="T57" s="5" t="str">
        <f>IF(Tableau1[[#This Row],[Passif ?]],"&lt;span class=""passive""&gt;Action passive&lt;/span&gt;","")</f>
        <v/>
      </c>
      <c r="U57" s="5" t="str">
        <f>IF(ISBLANK(Tableau1[[#This Row],[Profil]]),"",CONCATENATE("&lt;span class=""profil""&gt;Profil ",Tableau1[[#This Row],[Profil]],"&lt;/span&gt;"))</f>
        <v/>
      </c>
      <c r="V57" s="5" t="str">
        <f>IF(Tableau1[[#This Row],[Innée ?]],"&lt;span class=""innee""&gt;Action innée&lt;/span&gt;","")</f>
        <v>&lt;span class="innee"&gt;Action innée&lt;/span&gt;</v>
      </c>
      <c r="W57" s="5" t="str">
        <f>IF(Tableau1[[#This Row],[Niveau]]&gt;0,CONCATENATE("&lt;span class=""apprentissage""&gt;Apprentissage : &lt;span&gt;",Tableau1[[#This Row],[Caractéristique]], " ",Tableau1[[#This Row],[Apprentissage]],"&lt;/span&gt;&lt;/span&gt;"),"")</f>
        <v/>
      </c>
      <c r="Y57" s="5" t="str">
        <f>CONCATENATE("&lt;p&gt;Exécution : &lt;span&gt;", IF(Tableau1[[#This Row],[Exécution]]&gt;0,Tableau1[[#This Row],[Exécution]],"-"), "&lt;/span&gt;&lt;/p&gt;")</f>
        <v>&lt;p&gt;Exécution : &lt;span&gt;1&lt;/span&gt;&lt;/p&gt;</v>
      </c>
      <c r="Z57" s="5" t="str">
        <f>CONCATENATE("&lt;p&gt;Souffle : &lt;span class=""jauge""&gt;", IF(Tableau1[[#This Row],[Souffle]]&gt;0,Tableau1[[#This Row],[Souffle]],"-"), "&lt;/span&gt;&lt;/p&gt;")</f>
        <v>&lt;p&gt;Souffle : &lt;span class="jauge"&gt;-&lt;/span&gt;&lt;/p&gt;</v>
      </c>
      <c r="AA57" s="5" t="str">
        <f>CONCATENATE("&lt;p&gt;Concentration : &lt;span class=""jauge""&gt;",IF(Tableau1[[#This Row],[Concentration]]&gt;0,Tableau1[[#This Row],[Concentration]],"-"), "&lt;/span&gt;&lt;/p&gt;")</f>
        <v>&lt;p&gt;Concentration : &lt;span class="jauge"&gt;*&lt;/span&gt;&lt;/p&gt;</v>
      </c>
      <c r="AB57" s="5" t="str">
        <f>IF(Tableau1[[#This Row],[Adrénaline]]&gt;0,CONCATENATE("&lt;p&gt;Adrénaline : &lt;span class=""jauge""&gt;", Tableau1[[#This Row],[Adrénaline]], "&lt;/span&gt;&lt;/p&gt;"),"")</f>
        <v/>
      </c>
      <c r="AC57" s="5"/>
      <c r="AD57" s="5" t="str">
        <f>CONCATENATE("&lt;div class=""effets""&gt;",Tableau1[[#This Row],[Effets]],"&lt;/div&gt;")</f>
        <v>&lt;div class="effets"&gt;Se sentant affecté par les effets d’un sort, le personnage peut décider de lui résister et focalise son attention pour ce protéger (la décision est donc prise après avoir déterminé si le sort touche sa cible). Dans ce cas, il additionne son &lt;span class="stat"&gt;Intelligence&lt;/span&gt;, un D20 et un nombre de points de &lt;span class="jauge"&gt;Concentration&lt;/span&gt; de son choix. Chaque point de &lt;span class="jauge"&gt;Concentration&lt;/span&gt; donne un bonus de +5 au total. Si le résultat est supérieur au total du lanceur du sort, ses effets sont annulés. Cette défense n'est pas possible si le sort est un projectile magique.&lt;/div&gt;</v>
      </c>
      <c r="AF5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class="nom"&gt;Résister à un sort&lt;/h4&gt;&lt;span class="innee"&gt;Action innée&lt;/span&gt;&lt;p&gt;Exécution : &lt;span&gt;1&lt;/span&gt;&lt;/p&gt;&lt;p&gt;Souffle : &lt;span class="jauge"&gt;-&lt;/span&gt;&lt;/p&gt;&lt;p&gt;Concentration : &lt;span class="jauge"&gt;*&lt;/span&gt;&lt;/p&gt;&lt;div class="effets"&gt;Se sentant affecté par les effets d’un sort, le personnage peut décider de lui résister et focalise son attention pour ce protéger (la décision est donc prise après avoir déterminé si le sort touche sa cible). Dans ce cas, il additionne son &lt;span class="stat"&gt;Intelligence&lt;/span&gt;, un D20 et un nombre de points de &lt;span class="jauge"&gt;Concentration&lt;/span&gt; de son choix. Chaque point de &lt;span class="jauge"&gt;Concentration&lt;/span&gt; donne un bonus de +5 au total. Si le résultat est supérieur au total du lanceur du sort, ses effets sont annulés. Cette défense n'est pas possible si le sort est un projectile magique.&lt;/div&gt;</v>
      </c>
      <c r="AG57" s="8" t="e">
        <f>IF(ISBLANK(Tableau1[[#This Row],[Nom]]),"",IF(B57&lt;&gt;#REF!,CONCATENATE("&lt;/div&gt;&lt;div class=""voie ",Tableau1[[#This Row],[Caractéristique]],"""&gt;&lt;h3&gt;",Tableau1[[#This Row],[Voie]],"&lt;/h3&gt;",Tableau1[[#This Row],[HTML_ligne]]),Tableau1[[#This Row],[HTML_ligne]]))</f>
        <v>#REF!</v>
      </c>
    </row>
    <row r="58" spans="2:33" ht="15" customHeight="1" x14ac:dyDescent="0.25">
      <c r="B58" t="s">
        <v>141</v>
      </c>
      <c r="C58" s="11">
        <v>1</v>
      </c>
      <c r="D58" t="s">
        <v>142</v>
      </c>
      <c r="E58" s="9">
        <f>IFERROR(VLOOKUP(Tableau1[[#This Row],[Niveau]],Tableau2[],2,FALSE),"")</f>
        <v>10</v>
      </c>
      <c r="F58" t="s">
        <v>133</v>
      </c>
      <c r="K58" t="b">
        <v>1</v>
      </c>
      <c r="N58" s="9" t="b">
        <f>IF(Tableau1[[#This Row],[Niveau]]=0,TRUE,FALSE)</f>
        <v>0</v>
      </c>
      <c r="O58" t="s">
        <v>143</v>
      </c>
      <c r="P58" s="1"/>
      <c r="R58" s="5" t="str">
        <f>CONCATENATE("&lt;h4 class=""nom""&gt;",Tableau1[[#This Row],[Nom]],"&lt;/h4&gt;")</f>
        <v>&lt;h4 class="nom"&gt;Mage combattant&lt;/h4&gt;</v>
      </c>
      <c r="S58" s="5"/>
      <c r="T58" s="5" t="str">
        <f>IF(Tableau1[[#This Row],[Passif ?]],"&lt;span class=""passive""&gt;Action passive&lt;/span&gt;","")</f>
        <v>&lt;span class="passive"&gt;Action passive&lt;/span&gt;</v>
      </c>
      <c r="U58" s="5" t="str">
        <f>IF(ISBLANK(Tableau1[[#This Row],[Profil]]),"",CONCATENATE("&lt;span class=""profil""&gt;Profil ",Tableau1[[#This Row],[Profil]],"&lt;/span&gt;"))</f>
        <v/>
      </c>
      <c r="V58" s="5" t="str">
        <f>IF(Tableau1[[#This Row],[Innée ?]],"&lt;span class=""innee""&gt;Action innée&lt;/span&gt;","")</f>
        <v/>
      </c>
      <c r="W58" s="5" t="str">
        <f>IF(Tableau1[[#This Row],[Niveau]]&gt;0,CONCATENATE("&lt;span class=""apprentissage""&gt;Apprentissage : &lt;span&gt;",Tableau1[[#This Row],[Caractéristique]], " ",Tableau1[[#This Row],[Apprentissage]],"&lt;/span&gt;&lt;/span&gt;"),"")</f>
        <v>&lt;span class="apprentissage"&gt;Apprentissage : &lt;span&gt;Intelligence 10&lt;/span&gt;&lt;/span&gt;</v>
      </c>
      <c r="Y58" s="5" t="str">
        <f>CONCATENATE("&lt;p&gt;Exécution : &lt;span&gt;", IF(Tableau1[[#This Row],[Exécution]]&gt;0,Tableau1[[#This Row],[Exécution]],"-"), "&lt;/span&gt;&lt;/p&gt;")</f>
        <v>&lt;p&gt;Exécution : &lt;span&gt;-&lt;/span&gt;&lt;/p&gt;</v>
      </c>
      <c r="Z58" s="5" t="str">
        <f>CONCATENATE("&lt;p&gt;Souffle : &lt;span class=""jauge""&gt;", IF(Tableau1[[#This Row],[Souffle]]&gt;0,Tableau1[[#This Row],[Souffle]],"-"), "&lt;/span&gt;&lt;/p&gt;")</f>
        <v>&lt;p&gt;Souffle : &lt;span class="jauge"&gt;-&lt;/span&gt;&lt;/p&gt;</v>
      </c>
      <c r="AA58" s="5" t="str">
        <f>CONCATENATE("&lt;p&gt;Concentration : &lt;span class=""jauge""&gt;",IF(Tableau1[[#This Row],[Concentration]]&gt;0,Tableau1[[#This Row],[Concentration]],"-"), "&lt;/span&gt;&lt;/p&gt;")</f>
        <v>&lt;p&gt;Concentration : &lt;span class="jauge"&gt;-&lt;/span&gt;&lt;/p&gt;</v>
      </c>
      <c r="AB58" s="5" t="str">
        <f>IF(Tableau1[[#This Row],[Adrénaline]]&gt;0,CONCATENATE("&lt;p&gt;Adrénaline : &lt;span class=""jauge""&gt;", Tableau1[[#This Row],[Adrénaline]], "&lt;/span&gt;&lt;/p&gt;"),"")</f>
        <v/>
      </c>
      <c r="AC58" s="5"/>
      <c r="AD58" s="5" t="str">
        <f>CONCATENATE("&lt;div class=""effets""&gt;",Tableau1[[#This Row],[Effets]],"&lt;/div&gt;")</f>
        <v>&lt;div class="effets"&gt;Lancer un sort devient une action de combat.&lt;/div&gt;</v>
      </c>
      <c r="AF58"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class="nom"&gt;Mage combattant&lt;/h4&gt;&lt;span class="passive"&gt;Action passive&lt;/span&gt;&lt;span class="apprentissage"&gt;Apprentissage : &lt;span&gt;Intelligence 10&lt;/span&gt;&lt;/span&gt;&lt;p&gt;Exécution : &lt;span&gt;-&lt;/span&gt;&lt;/p&gt;&lt;p&gt;Souffle : &lt;span class="jauge"&gt;-&lt;/span&gt;&lt;/p&gt;&lt;p&gt;Concentration : &lt;span class="jauge"&gt;-&lt;/span&gt;&lt;/p&gt;&lt;div class="effets"&gt;Lancer un sort devient une action de combat.&lt;/div&gt;</v>
      </c>
      <c r="AG58" s="8" t="str">
        <f>IF(ISBLANK(Tableau1[[#This Row],[Nom]]),"",IF(B58&lt;&gt;B57,CONCATENATE("&lt;/div&gt;&lt;div class=""voie ",Tableau1[[#This Row],[Caractéristique]],"""&gt;&lt;h3&gt;",Tableau1[[#This Row],[Voie]],"&lt;/h3&gt;",Tableau1[[#This Row],[HTML_ligne]]),Tableau1[[#This Row],[HTML_ligne]]))</f>
        <v>&lt;/div&gt;&lt;div class="voie Intelligence"&gt;&lt;h3&gt;Sorcellerie de combat&lt;/h3&gt;&lt;h4 class="nom"&gt;Mage combattant&lt;/h4&gt;&lt;span class="passive"&gt;Action passive&lt;/span&gt;&lt;span class="apprentissage"&gt;Apprentissage : &lt;span&gt;Intelligence 10&lt;/span&gt;&lt;/span&gt;&lt;p&gt;Exécution : &lt;span&gt;-&lt;/span&gt;&lt;/p&gt;&lt;p&gt;Souffle : &lt;span class="jauge"&gt;-&lt;/span&gt;&lt;/p&gt;&lt;p&gt;Concentration : &lt;span class="jauge"&gt;-&lt;/span&gt;&lt;/p&gt;&lt;div class="effets"&gt;Lancer un sort devient une action de combat.&lt;/div&gt;</v>
      </c>
    </row>
    <row r="59" spans="2:33" ht="15" customHeight="1" x14ac:dyDescent="0.25">
      <c r="B59" t="s">
        <v>141</v>
      </c>
      <c r="D59" t="s">
        <v>145</v>
      </c>
      <c r="E59" s="9" t="str">
        <f>IFERROR(VLOOKUP(Tableau1[[#This Row],[Niveau]],Tableau2[],2,FALSE),"")</f>
        <v/>
      </c>
      <c r="F59" t="s">
        <v>133</v>
      </c>
      <c r="K59" t="b">
        <v>1</v>
      </c>
      <c r="N59" s="9" t="b">
        <f>IF(Tableau1[[#This Row],[Niveau]]=0,TRUE,FALSE)</f>
        <v>1</v>
      </c>
      <c r="O59" t="s">
        <v>146</v>
      </c>
      <c r="P59" s="1"/>
      <c r="R59" s="5" t="str">
        <f>CONCATENATE("&lt;h4 class=""nom""&gt;",Tableau1[[#This Row],[Nom]],"&lt;/h4&gt;")</f>
        <v>&lt;h4 class="nom"&gt;Mains brulantes&lt;/h4&gt;</v>
      </c>
      <c r="S59" s="5"/>
      <c r="T59" s="5" t="str">
        <f>IF(Tableau1[[#This Row],[Passif ?]],"&lt;span class=""passive""&gt;Action passive&lt;/span&gt;","")</f>
        <v>&lt;span class="passive"&gt;Action passive&lt;/span&gt;</v>
      </c>
      <c r="U59" s="5" t="str">
        <f>IF(ISBLANK(Tableau1[[#This Row],[Profil]]),"",CONCATENATE("&lt;span class=""profil""&gt;Profil ",Tableau1[[#This Row],[Profil]],"&lt;/span&gt;"))</f>
        <v/>
      </c>
      <c r="V59" s="5" t="str">
        <f>IF(Tableau1[[#This Row],[Innée ?]],"&lt;span class=""innee""&gt;Action innée&lt;/span&gt;","")</f>
        <v>&lt;span class="innee"&gt;Action innée&lt;/span&gt;</v>
      </c>
      <c r="W59" s="5" t="str">
        <f>IF(Tableau1[[#This Row],[Niveau]]&gt;0,CONCATENATE("&lt;span class=""apprentissage""&gt;Apprentissage : &lt;span&gt;",Tableau1[[#This Row],[Caractéristique]], " ",Tableau1[[#This Row],[Apprentissage]],"&lt;/span&gt;&lt;/span&gt;"),"")</f>
        <v/>
      </c>
      <c r="Y59" s="5" t="str">
        <f>CONCATENATE("&lt;p&gt;Exécution : &lt;span&gt;", IF(Tableau1[[#This Row],[Exécution]]&gt;0,Tableau1[[#This Row],[Exécution]],"-"), "&lt;/span&gt;&lt;/p&gt;")</f>
        <v>&lt;p&gt;Exécution : &lt;span&gt;-&lt;/span&gt;&lt;/p&gt;</v>
      </c>
      <c r="Z59" s="5" t="str">
        <f>CONCATENATE("&lt;p&gt;Souffle : &lt;span class=""jauge""&gt;", IF(Tableau1[[#This Row],[Souffle]]&gt;0,Tableau1[[#This Row],[Souffle]],"-"), "&lt;/span&gt;&lt;/p&gt;")</f>
        <v>&lt;p&gt;Souffle : &lt;span class="jauge"&gt;-&lt;/span&gt;&lt;/p&gt;</v>
      </c>
      <c r="AA59" s="5" t="str">
        <f>CONCATENATE("&lt;p&gt;Concentration : &lt;span class=""jauge""&gt;",IF(Tableau1[[#This Row],[Concentration]]&gt;0,Tableau1[[#This Row],[Concentration]],"-"), "&lt;/span&gt;&lt;/p&gt;")</f>
        <v>&lt;p&gt;Concentration : &lt;span class="jauge"&gt;-&lt;/span&gt;&lt;/p&gt;</v>
      </c>
      <c r="AB59" s="5" t="str">
        <f>IF(Tableau1[[#This Row],[Adrénaline]]&gt;0,CONCATENATE("&lt;p&gt;Adrénaline : &lt;span class=""jauge""&gt;", Tableau1[[#This Row],[Adrénaline]], "&lt;/span&gt;&lt;/p&gt;"),"")</f>
        <v/>
      </c>
      <c r="AC59" s="5"/>
      <c r="AD59" s="5" t="str">
        <f>CONCATENATE("&lt;div class=""effets""&gt;",Tableau1[[#This Row],[Effets]],"&lt;/div&gt;")</f>
        <v>&lt;div class="effets"&gt;Quand le personnage lance un projectile magique sur une cible au corps à corps, il touche automatiquement.&lt;/div&gt;</v>
      </c>
      <c r="AF59"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class="nom"&gt;Mains brulantes&lt;/h4&gt;&lt;span class="passive"&gt;Action passive&lt;/span&gt;&lt;span class="innee"&gt;Action innée&lt;/span&gt;&lt;p&gt;Exécution : &lt;span&gt;-&lt;/span&gt;&lt;/p&gt;&lt;p&gt;Souffle : &lt;span class="jauge"&gt;-&lt;/span&gt;&lt;/p&gt;&lt;p&gt;Concentration : &lt;span class="jauge"&gt;-&lt;/span&gt;&lt;/p&gt;&lt;div class="effets"&gt;Quand le personnage lance un projectile magique sur une cible au corps à corps, il touche automatiquement.&lt;/div&gt;</v>
      </c>
      <c r="AG59" s="8" t="str">
        <f>IF(ISBLANK(Tableau1[[#This Row],[Nom]]),"",IF(B59&lt;&gt;B58,CONCATENATE("&lt;/div&gt;&lt;div class=""voie ",Tableau1[[#This Row],[Caractéristique]],"""&gt;&lt;h3&gt;",Tableau1[[#This Row],[Voie]],"&lt;/h3&gt;",Tableau1[[#This Row],[HTML_ligne]]),Tableau1[[#This Row],[HTML_ligne]]))</f>
        <v>&lt;h4 class="nom"&gt;Mains brulantes&lt;/h4&gt;&lt;span class="passive"&gt;Action passive&lt;/span&gt;&lt;span class="innee"&gt;Action innée&lt;/span&gt;&lt;p&gt;Exécution : &lt;span&gt;-&lt;/span&gt;&lt;/p&gt;&lt;p&gt;Souffle : &lt;span class="jauge"&gt;-&lt;/span&gt;&lt;/p&gt;&lt;p&gt;Concentration : &lt;span class="jauge"&gt;-&lt;/span&gt;&lt;/p&gt;&lt;div class="effets"&gt;Quand le personnage lance un projectile magique sur une cible au corps à corps, il touche automatiquement.&lt;/div&gt;</v>
      </c>
    </row>
    <row r="60" spans="2:33" ht="15" customHeight="1" x14ac:dyDescent="0.25">
      <c r="B60" t="s">
        <v>19</v>
      </c>
      <c r="C60" s="11">
        <v>1</v>
      </c>
      <c r="D60" t="s">
        <v>73</v>
      </c>
      <c r="E60" s="6">
        <f>IFERROR(VLOOKUP(Tableau1[[#This Row],[Niveau]],Tableau2[],2,FALSE),"")</f>
        <v>10</v>
      </c>
      <c r="F60" t="s">
        <v>58</v>
      </c>
      <c r="K60" t="b">
        <v>1</v>
      </c>
      <c r="N60" s="6" t="b">
        <f>IF(Tableau1[[#This Row],[Niveau]]=0,TRUE,FALSE)</f>
        <v>0</v>
      </c>
      <c r="O60" t="s">
        <v>29</v>
      </c>
      <c r="Q60" s="1" t="s">
        <v>67</v>
      </c>
      <c r="R60" s="5" t="str">
        <f>CONCATENATE("&lt;h4 class=""nom""&gt;",Tableau1[[#This Row],[Nom]],"&lt;/h4&gt;")</f>
        <v>&lt;h4 class="nom"&gt;Encore plus vite !&lt;/h4&gt;</v>
      </c>
      <c r="S60" s="5" t="s">
        <v>68</v>
      </c>
      <c r="T60" s="5" t="str">
        <f>IF(Tableau1[[#This Row],[Passif ?]],"&lt;span class=""passive""&gt;Action passive&lt;/span&gt;","")</f>
        <v>&lt;span class="passive"&gt;Action passive&lt;/span&gt;</v>
      </c>
      <c r="U60" s="5" t="str">
        <f>IF(ISBLANK(Tableau1[[#This Row],[Profil]]),"",CONCATENATE("&lt;span class=""profil""&gt;Profil ",Tableau1[[#This Row],[Profil]],"&lt;/span&gt;"))</f>
        <v/>
      </c>
      <c r="V60" s="5" t="str">
        <f>IF(Tableau1[[#This Row],[Innée ?]],"&lt;span class=""innee""&gt;Action innée&lt;/span&gt;","")</f>
        <v/>
      </c>
      <c r="W60" s="5" t="str">
        <f>IF(Tableau1[[#This Row],[Niveau]]&gt;0,CONCATENATE("&lt;span class=""apprentissage""&gt;Apprentissage : &lt;span&gt;",Tableau1[[#This Row],[Caractéristique]], " ",Tableau1[[#This Row],[Apprentissage]],"&lt;/span&gt;&lt;/span&gt;"),"")</f>
        <v>&lt;span class="apprentissage"&gt;Apprentissage : &lt;span&gt;Vivacité 10&lt;/span&gt;&lt;/span&gt;</v>
      </c>
      <c r="X60" s="5" t="s">
        <v>69</v>
      </c>
      <c r="Y60" s="5" t="str">
        <f>CONCATENATE("&lt;p&gt;Exécution : &lt;span&gt;", IF(Tableau1[[#This Row],[Exécution]]&gt;0,Tableau1[[#This Row],[Exécution]],"-"), "&lt;/span&gt;&lt;/p&gt;")</f>
        <v>&lt;p&gt;Exécution : &lt;span&gt;-&lt;/span&gt;&lt;/p&gt;</v>
      </c>
      <c r="Z60" s="5" t="str">
        <f>CONCATENATE("&lt;p&gt;Souffle : &lt;span class=""jauge""&gt;", IF(Tableau1[[#This Row],[Souffle]]&gt;0,Tableau1[[#This Row],[Souffle]],"-"), "&lt;/span&gt;&lt;/p&gt;")</f>
        <v>&lt;p&gt;Souffle : &lt;span class="jauge"&gt;-&lt;/span&gt;&lt;/p&gt;</v>
      </c>
      <c r="AA60" s="5" t="str">
        <f>CONCATENATE("&lt;p&gt;Concentration : &lt;span class=""jauge""&gt;",IF(Tableau1[[#This Row],[Concentration]]&gt;0,Tableau1[[#This Row],[Concentration]],"-"), "&lt;/span&gt;&lt;/p&gt;")</f>
        <v>&lt;p&gt;Concentration : &lt;span class="jauge"&gt;-&lt;/span&gt;&lt;/p&gt;</v>
      </c>
      <c r="AB60" s="5" t="str">
        <f>IF(Tableau1[[#This Row],[Adrénaline]]&gt;0,CONCATENATE("&lt;p&gt;Adrénaline : &lt;span class=""jauge""&gt;", Tableau1[[#This Row],[Adrénaline]], "&lt;/span&gt;&lt;/p&gt;"),"")</f>
        <v/>
      </c>
      <c r="AC60" s="5" t="s">
        <v>51</v>
      </c>
      <c r="AD60" s="5" t="str">
        <f>CONCATENATE("&lt;div class=""effets""&gt;",Tableau1[[#This Row],[Effets]],"&lt;/div&gt;")</f>
        <v>&lt;div class="effets"&gt;Les actions de combat de la voie de la vitesse nécessitent 1 temps d'Exécution de moins.&lt;/div&gt;</v>
      </c>
      <c r="AE60" s="5" t="s">
        <v>66</v>
      </c>
      <c r="AF6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class="nom"&gt;Encore plus vite !&lt;/h4&gt;&lt;table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class="effets"&gt;Les actions de combat de la voie de la vitesse nécessitent 1 temps d'Exécution de moins.&lt;/div&gt;&lt;/div&gt;</v>
      </c>
      <c r="AG60" s="8" t="str">
        <f>IF(ISBLANK(Tableau1[[#This Row],[Nom]]),"",IF(B60&lt;&gt;B59,CONCATENATE("&lt;/div&gt;&lt;div class=""voie ",Tableau1[[#This Row],[Caractéristique]],"""&gt;&lt;h3&gt;",Tableau1[[#This Row],[Voie]],"&lt;/h3&gt;",Tableau1[[#This Row],[HTML_ligne]]),Tableau1[[#This Row],[HTML_ligne]]))</f>
        <v>&lt;/div&gt;&lt;div class="voie Vivacité"&gt;&lt;h3&gt;Vitesse&lt;/h3&gt;&lt;div class="comp"&gt;&lt;h4 class="nom"&gt;Encore plus vite !&lt;/h4&gt;&lt;table class="spec"&gt;&lt;tr&gt;&lt;td class="left"&gt;&lt;span class="passive"&gt;Action passive&lt;/span&gt;&lt;span class="apprentissage"&gt;Apprentissage : &lt;span&gt;Vivacité 10&lt;/span&gt;&lt;/span&gt;&lt;/td&gt;&lt;td class="right"&gt;&lt;p&gt;Exécution : &lt;span&gt;-&lt;/span&gt;&lt;/p&gt;&lt;p&gt;Souffle : &lt;span class="jauge"&gt;-&lt;/span&gt;&lt;/p&gt;&lt;p&gt;Concentration : &lt;span class="jauge"&gt;-&lt;/span&gt;&lt;/p&gt;&lt;/td&gt;&lt;/tr&gt;&lt;/table class=""spec""&gt;&lt;div class="effets"&gt;Les actions de combat de la voie de la vitesse nécessitent 1 temps d'Exécution de moins.&lt;/div&gt;&lt;/div&gt;</v>
      </c>
    </row>
    <row r="61" spans="2:33" ht="15" customHeight="1" x14ac:dyDescent="0.25">
      <c r="B61" t="s">
        <v>19</v>
      </c>
      <c r="C61" s="11">
        <v>2</v>
      </c>
      <c r="D61" t="s">
        <v>31</v>
      </c>
      <c r="E61" s="6">
        <f>IFERROR(VLOOKUP(Tableau1[[#This Row],[Niveau]],Tableau2[],2,FALSE),"")</f>
        <v>15</v>
      </c>
      <c r="F61" t="s">
        <v>58</v>
      </c>
      <c r="G61">
        <v>4</v>
      </c>
      <c r="H61">
        <v>1</v>
      </c>
      <c r="L61" t="b">
        <v>1</v>
      </c>
      <c r="M61" t="s">
        <v>36</v>
      </c>
      <c r="N61" s="6" t="b">
        <f>IF(Tableau1[[#This Row],[Niveau]]=0,TRUE,FALSE)</f>
        <v>0</v>
      </c>
      <c r="O61" t="s">
        <v>85</v>
      </c>
      <c r="Q61" s="1" t="s">
        <v>67</v>
      </c>
      <c r="R61" s="5" t="str">
        <f>CONCATENATE("&lt;h4 class=""nom""&gt;",Tableau1[[#This Row],[Nom]],"&lt;/h4&gt;")</f>
        <v>&lt;h4 class="nom"&gt;Rush&lt;/h4&gt;</v>
      </c>
      <c r="S61" s="5" t="s">
        <v>68</v>
      </c>
      <c r="T61" s="5" t="str">
        <f>IF(Tableau1[[#This Row],[Passif ?]],"&lt;span class=""passive""&gt;Action passive&lt;/span&gt;","")</f>
        <v/>
      </c>
      <c r="U61" s="5" t="str">
        <f>IF(ISBLANK(Tableau1[[#This Row],[Profil]]),"",CONCATENATE("&lt;span class=""profil""&gt;Profil ",Tableau1[[#This Row],[Profil]],"&lt;/span&gt;"))</f>
        <v>&lt;span class="profil"&gt;Profil Rapide&lt;/span&gt;</v>
      </c>
      <c r="V61" s="5" t="str">
        <f>IF(Tableau1[[#This Row],[Innée ?]],"&lt;span class=""innee""&gt;Action innée&lt;/span&gt;","")</f>
        <v/>
      </c>
      <c r="W61" s="5" t="str">
        <f>IF(Tableau1[[#This Row],[Niveau]]&gt;0,CONCATENATE("&lt;span class=""apprentissage""&gt;Apprentissage : &lt;span&gt;",Tableau1[[#This Row],[Caractéristique]], " ",Tableau1[[#This Row],[Apprentissage]],"&lt;/span&gt;&lt;/span&gt;"),"")</f>
        <v>&lt;span class="apprentissage"&gt;Apprentissage : &lt;span&gt;Vivacité 15&lt;/span&gt;&lt;/span&gt;</v>
      </c>
      <c r="X61" s="5" t="s">
        <v>69</v>
      </c>
      <c r="Y61" s="5" t="str">
        <f>CONCATENATE("&lt;p&gt;Exécution : &lt;span&gt;", IF(Tableau1[[#This Row],[Exécution]]&gt;0,Tableau1[[#This Row],[Exécution]],"-"), "&lt;/span&gt;&lt;/p&gt;")</f>
        <v>&lt;p&gt;Exécution : &lt;span&gt;4&lt;/span&gt;&lt;/p&gt;</v>
      </c>
      <c r="Z61" s="5" t="str">
        <f>CONCATENATE("&lt;p&gt;Souffle : &lt;span class=""jauge""&gt;", IF(Tableau1[[#This Row],[Souffle]]&gt;0,Tableau1[[#This Row],[Souffle]],"-"), "&lt;/span&gt;&lt;/p&gt;")</f>
        <v>&lt;p&gt;Souffle : &lt;span class="jauge"&gt;1&lt;/span&gt;&lt;/p&gt;</v>
      </c>
      <c r="AA61" s="5" t="str">
        <f>CONCATENATE("&lt;p&gt;Concentration : &lt;span class=""jauge""&gt;",IF(Tableau1[[#This Row],[Concentration]]&gt;0,Tableau1[[#This Row],[Concentration]],"-"), "&lt;/span&gt;&lt;/p&gt;")</f>
        <v>&lt;p&gt;Concentration : &lt;span class="jauge"&gt;-&lt;/span&gt;&lt;/p&gt;</v>
      </c>
      <c r="AB61" s="5" t="str">
        <f>IF(Tableau1[[#This Row],[Adrénaline]]&gt;0,CONCATENATE("&lt;p&gt;Adrénaline : &lt;span class=""jauge""&gt;", Tableau1[[#This Row],[Adrénaline]], "&lt;/span&gt;&lt;/p&gt;"),"")</f>
        <v/>
      </c>
      <c r="AC61" s="5" t="s">
        <v>51</v>
      </c>
      <c r="AD61" s="5" t="str">
        <f>CONCATENATE("&lt;div class=""effets""&gt;",Tableau1[[#This Row],[Effets]],"&lt;/div&gt;")</f>
        <v>&lt;div class="effets"&gt;Une attaque flugurente qui inflige un malus de -5 à toute esquive qui lui est opposée.&lt;/div&gt;</v>
      </c>
      <c r="AE61" s="5" t="s">
        <v>66</v>
      </c>
      <c r="AF6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class="nom"&gt;Rush&lt;/h4&gt;&lt;table class="spec"&gt;&lt;tr&gt;&lt;td class="left"&gt;&lt;span class="profil"&gt;Profil Rapide&lt;/span&gt;&lt;span class="apprentissage"&gt;Apprentissage : &lt;span&gt;Vivacité 15&lt;/span&gt;&lt;/span&gt;&lt;/td&gt;&lt;td class="right"&gt;&lt;p&gt;Exécution : &lt;span&gt;4&lt;/span&gt;&lt;/p&gt;&lt;p&gt;Souffle : &lt;span class="jauge"&gt;1&lt;/span&gt;&lt;/p&gt;&lt;p&gt;Concentration : &lt;span class="jauge"&gt;-&lt;/span&gt;&lt;/p&gt;&lt;/td&gt;&lt;/tr&gt;&lt;/table class=""spec""&gt;&lt;div class="effets"&gt;Une attaque flugurente qui inflige un malus de -5 à toute esquive qui lui est opposée.&lt;/div&gt;&lt;/div&gt;</v>
      </c>
      <c r="AG61" s="8" t="str">
        <f>IF(ISBLANK(Tableau1[[#This Row],[Nom]]),"",IF(B61&lt;&gt;B60,CONCATENATE("&lt;/div&gt;&lt;div class=""voie ",Tableau1[[#This Row],[Caractéristique]],"""&gt;&lt;h3&gt;",Tableau1[[#This Row],[Voie]],"&lt;/h3&gt;",Tableau1[[#This Row],[HTML_ligne]]),Tableau1[[#This Row],[HTML_ligne]]))</f>
        <v>&lt;div class="comp"&gt;&lt;h4 class="nom"&gt;Rush&lt;/h4&gt;&lt;table class="spec"&gt;&lt;tr&gt;&lt;td class="left"&gt;&lt;span class="profil"&gt;Profil Rapide&lt;/span&gt;&lt;span class="apprentissage"&gt;Apprentissage : &lt;span&gt;Vivacité 15&lt;/span&gt;&lt;/span&gt;&lt;/td&gt;&lt;td class="right"&gt;&lt;p&gt;Exécution : &lt;span&gt;4&lt;/span&gt;&lt;/p&gt;&lt;p&gt;Souffle : &lt;span class="jauge"&gt;1&lt;/span&gt;&lt;/p&gt;&lt;p&gt;Concentration : &lt;span class="jauge"&gt;-&lt;/span&gt;&lt;/p&gt;&lt;/td&gt;&lt;/tr&gt;&lt;/table class=""spec""&gt;&lt;div class="effets"&gt;Une attaque flugurente qui inflige un malus de -5 à toute esquive qui lui est opposée.&lt;/div&gt;&lt;/div&gt;</v>
      </c>
    </row>
    <row r="62" spans="2:33" ht="15" customHeight="1" x14ac:dyDescent="0.25">
      <c r="B62" t="s">
        <v>19</v>
      </c>
      <c r="C62" s="11">
        <v>3</v>
      </c>
      <c r="D62" t="s">
        <v>40</v>
      </c>
      <c r="E62" s="6">
        <f>IFERROR(VLOOKUP(Tableau1[[#This Row],[Niveau]],Tableau2[],2,FALSE),"")</f>
        <v>20</v>
      </c>
      <c r="F62" t="s">
        <v>58</v>
      </c>
      <c r="G62">
        <v>6</v>
      </c>
      <c r="H62">
        <v>2</v>
      </c>
      <c r="L62" t="b">
        <v>1</v>
      </c>
      <c r="M62" t="s">
        <v>36</v>
      </c>
      <c r="N62" s="6" t="b">
        <f>IF(Tableau1[[#This Row],[Niveau]]=0,TRUE,FALSE)</f>
        <v>0</v>
      </c>
      <c r="O62" t="s">
        <v>74</v>
      </c>
      <c r="Q62" s="1" t="s">
        <v>67</v>
      </c>
      <c r="R62" s="5" t="str">
        <f>CONCATENATE("&lt;h4 class=""nom""&gt;",Tableau1[[#This Row],[Nom]],"&lt;/h4&gt;")</f>
        <v>&lt;h4 class="nom"&gt;Double coup&lt;/h4&gt;</v>
      </c>
      <c r="S62" s="5" t="s">
        <v>68</v>
      </c>
      <c r="T62" s="5" t="str">
        <f>IF(Tableau1[[#This Row],[Passif ?]],"&lt;span class=""passive""&gt;Action passive&lt;/span&gt;","")</f>
        <v/>
      </c>
      <c r="U62" s="5" t="str">
        <f>IF(ISBLANK(Tableau1[[#This Row],[Profil]]),"",CONCATENATE("&lt;span class=""profil""&gt;Profil ",Tableau1[[#This Row],[Profil]],"&lt;/span&gt;"))</f>
        <v>&lt;span class="profil"&gt;Profil Rapide&lt;/span&gt;</v>
      </c>
      <c r="V62" s="5" t="str">
        <f>IF(Tableau1[[#This Row],[Innée ?]],"&lt;span class=""innee""&gt;Action innée&lt;/span&gt;","")</f>
        <v/>
      </c>
      <c r="W62" s="5" t="str">
        <f>IF(Tableau1[[#This Row],[Niveau]]&gt;0,CONCATENATE("&lt;span class=""apprentissage""&gt;Apprentissage : &lt;span&gt;",Tableau1[[#This Row],[Caractéristique]], " ",Tableau1[[#This Row],[Apprentissage]],"&lt;/span&gt;&lt;/span&gt;"),"")</f>
        <v>&lt;span class="apprentissage"&gt;Apprentissage : &lt;span&gt;Vivacité 20&lt;/span&gt;&lt;/span&gt;</v>
      </c>
      <c r="X62" s="5" t="s">
        <v>69</v>
      </c>
      <c r="Y62" s="5" t="str">
        <f>CONCATENATE("&lt;p&gt;Exécution : &lt;span&gt;", IF(Tableau1[[#This Row],[Exécution]]&gt;0,Tableau1[[#This Row],[Exécution]],"-"), "&lt;/span&gt;&lt;/p&gt;")</f>
        <v>&lt;p&gt;Exécution : &lt;span&gt;6&lt;/span&gt;&lt;/p&gt;</v>
      </c>
      <c r="Z62" s="5" t="str">
        <f>CONCATENATE("&lt;p&gt;Souffle : &lt;span class=""jauge""&gt;", IF(Tableau1[[#This Row],[Souffle]]&gt;0,Tableau1[[#This Row],[Souffle]],"-"), "&lt;/span&gt;&lt;/p&gt;")</f>
        <v>&lt;p&gt;Souffle : &lt;span class="jauge"&gt;2&lt;/span&gt;&lt;/p&gt;</v>
      </c>
      <c r="AA62" s="5" t="str">
        <f>CONCATENATE("&lt;p&gt;Concentration : &lt;span class=""jauge""&gt;",IF(Tableau1[[#This Row],[Concentration]]&gt;0,Tableau1[[#This Row],[Concentration]],"-"), "&lt;/span&gt;&lt;/p&gt;")</f>
        <v>&lt;p&gt;Concentration : &lt;span class="jauge"&gt;-&lt;/span&gt;&lt;/p&gt;</v>
      </c>
      <c r="AB62" s="5" t="str">
        <f>IF(Tableau1[[#This Row],[Adrénaline]]&gt;0,CONCATENATE("&lt;p&gt;Adrénaline : &lt;span class=""jauge""&gt;", Tableau1[[#This Row],[Adrénaline]], "&lt;/span&gt;&lt;/p&gt;"),"")</f>
        <v/>
      </c>
      <c r="AC62" s="5" t="s">
        <v>51</v>
      </c>
      <c r="AD62" s="5" t="str">
        <f>CONCATENATE("&lt;div class=""effets""&gt;",Tableau1[[#This Row],[Effets]],"&lt;/div&gt;")</f>
        <v>&lt;div class="effets"&gt;Le personnage réalise deux attaques consécutives sur la même cible.&lt;/div&gt;</v>
      </c>
      <c r="AE62" s="5" t="s">
        <v>66</v>
      </c>
      <c r="AF6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class="nom"&gt;Double coup&lt;/h4&gt;&lt;table class="spec"&gt;&lt;tr&gt;&lt;td class="left"&gt;&lt;span class="profil"&gt;Profil Rapide&lt;/span&gt;&lt;span class="apprentissage"&gt;Apprentissage : &lt;span&gt;Vivacité 20&lt;/span&gt;&lt;/span&gt;&lt;/td&gt;&lt;td class="right"&gt;&lt;p&gt;Exécution : &lt;span&gt;6&lt;/span&gt;&lt;/p&gt;&lt;p&gt;Souffle : &lt;span class="jauge"&gt;2&lt;/span&gt;&lt;/p&gt;&lt;p&gt;Concentration : &lt;span class="jauge"&gt;-&lt;/span&gt;&lt;/p&gt;&lt;/td&gt;&lt;/tr&gt;&lt;/table class=""spec""&gt;&lt;div class="effets"&gt;Le personnage réalise deux attaques consécutives sur la même cible.&lt;/div&gt;&lt;/div&gt;</v>
      </c>
      <c r="AG62" s="8" t="str">
        <f>IF(ISBLANK(Tableau1[[#This Row],[Nom]]),"",IF(B62&lt;&gt;B61,CONCATENATE("&lt;/div&gt;&lt;div class=""voie ",Tableau1[[#This Row],[Caractéristique]],"""&gt;&lt;h3&gt;",Tableau1[[#This Row],[Voie]],"&lt;/h3&gt;",Tableau1[[#This Row],[HTML_ligne]]),Tableau1[[#This Row],[HTML_ligne]]))</f>
        <v>&lt;div class="comp"&gt;&lt;h4 class="nom"&gt;Double coup&lt;/h4&gt;&lt;table class="spec"&gt;&lt;tr&gt;&lt;td class="left"&gt;&lt;span class="profil"&gt;Profil Rapide&lt;/span&gt;&lt;span class="apprentissage"&gt;Apprentissage : &lt;span&gt;Vivacité 20&lt;/span&gt;&lt;/span&gt;&lt;/td&gt;&lt;td class="right"&gt;&lt;p&gt;Exécution : &lt;span&gt;6&lt;/span&gt;&lt;/p&gt;&lt;p&gt;Souffle : &lt;span class="jauge"&gt;2&lt;/span&gt;&lt;/p&gt;&lt;p&gt;Concentration : &lt;span class="jauge"&gt;-&lt;/span&gt;&lt;/p&gt;&lt;/td&gt;&lt;/tr&gt;&lt;/table class=""spec""&gt;&lt;div class="effets"&gt;Le personnage réalise deux attaques consécutives sur la même cible.&lt;/div&gt;&lt;/div&gt;</v>
      </c>
    </row>
    <row r="63" spans="2:33" ht="15" customHeight="1" x14ac:dyDescent="0.25">
      <c r="B63" t="s">
        <v>19</v>
      </c>
      <c r="C63" s="11">
        <v>4</v>
      </c>
      <c r="D63" t="s">
        <v>75</v>
      </c>
      <c r="E63" s="6">
        <f>IFERROR(VLOOKUP(Tableau1[[#This Row],[Niveau]],Tableau2[],2,FALSE),"")</f>
        <v>25</v>
      </c>
      <c r="F63" t="s">
        <v>58</v>
      </c>
      <c r="G63">
        <v>6</v>
      </c>
      <c r="H63">
        <v>2</v>
      </c>
      <c r="L63" t="b">
        <v>1</v>
      </c>
      <c r="M63" t="s">
        <v>36</v>
      </c>
      <c r="N63" s="6" t="b">
        <f>IF(Tableau1[[#This Row],[Niveau]]=0,TRUE,FALSE)</f>
        <v>0</v>
      </c>
      <c r="O63" t="s">
        <v>76</v>
      </c>
      <c r="Q63" s="1" t="s">
        <v>67</v>
      </c>
      <c r="R63" s="5" t="str">
        <f>CONCATENATE("&lt;h4 class=""nom""&gt;",Tableau1[[#This Row],[Nom]],"&lt;/h4&gt;")</f>
        <v>&lt;h4 class="nom"&gt;Enchainement&lt;/h4&gt;</v>
      </c>
      <c r="S63" s="5" t="s">
        <v>68</v>
      </c>
      <c r="T63" s="5" t="str">
        <f>IF(Tableau1[[#This Row],[Passif ?]],"&lt;span class=""passive""&gt;Action passive&lt;/span&gt;","")</f>
        <v/>
      </c>
      <c r="U63" s="5" t="str">
        <f>IF(ISBLANK(Tableau1[[#This Row],[Profil]]),"",CONCATENATE("&lt;span class=""profil""&gt;Profil ",Tableau1[[#This Row],[Profil]],"&lt;/span&gt;"))</f>
        <v>&lt;span class="profil"&gt;Profil Rapide&lt;/span&gt;</v>
      </c>
      <c r="V63" s="5" t="str">
        <f>IF(Tableau1[[#This Row],[Innée ?]],"&lt;span class=""innee""&gt;Action innée&lt;/span&gt;","")</f>
        <v/>
      </c>
      <c r="W63" s="5" t="str">
        <f>IF(Tableau1[[#This Row],[Niveau]]&gt;0,CONCATENATE("&lt;span class=""apprentissage""&gt;Apprentissage : &lt;span&gt;",Tableau1[[#This Row],[Caractéristique]], " ",Tableau1[[#This Row],[Apprentissage]],"&lt;/span&gt;&lt;/span&gt;"),"")</f>
        <v>&lt;span class="apprentissage"&gt;Apprentissage : &lt;span&gt;Vivacité 25&lt;/span&gt;&lt;/span&gt;</v>
      </c>
      <c r="X63" s="5" t="s">
        <v>69</v>
      </c>
      <c r="Y63" s="5" t="str">
        <f>CONCATENATE("&lt;p&gt;Exécution : &lt;span&gt;", IF(Tableau1[[#This Row],[Exécution]]&gt;0,Tableau1[[#This Row],[Exécution]],"-"), "&lt;/span&gt;&lt;/p&gt;")</f>
        <v>&lt;p&gt;Exécution : &lt;span&gt;6&lt;/span&gt;&lt;/p&gt;</v>
      </c>
      <c r="Z63" s="5" t="str">
        <f>CONCATENATE("&lt;p&gt;Souffle : &lt;span class=""jauge""&gt;", IF(Tableau1[[#This Row],[Souffle]]&gt;0,Tableau1[[#This Row],[Souffle]],"-"), "&lt;/span&gt;&lt;/p&gt;")</f>
        <v>&lt;p&gt;Souffle : &lt;span class="jauge"&gt;2&lt;/span&gt;&lt;/p&gt;</v>
      </c>
      <c r="AA63" s="5" t="str">
        <f>CONCATENATE("&lt;p&gt;Concentration : &lt;span class=""jauge""&gt;",IF(Tableau1[[#This Row],[Concentration]]&gt;0,Tableau1[[#This Row],[Concentration]],"-"), "&lt;/span&gt;&lt;/p&gt;")</f>
        <v>&lt;p&gt;Concentration : &lt;span class="jauge"&gt;-&lt;/span&gt;&lt;/p&gt;</v>
      </c>
      <c r="AB63" s="5" t="str">
        <f>IF(Tableau1[[#This Row],[Adrénaline]]&gt;0,CONCATENATE("&lt;p&gt;Adrénaline : &lt;span class=""jauge""&gt;", Tableau1[[#This Row],[Adrénaline]], "&lt;/span&gt;&lt;/p&gt;"),"")</f>
        <v/>
      </c>
      <c r="AC63" s="5" t="s">
        <v>51</v>
      </c>
      <c r="AD63" s="5" t="str">
        <f>CONCATENATE("&lt;div class=""effets""&gt;",Tableau1[[#This Row],[Effets]],"&lt;/div&gt;")</f>
        <v>&lt;div class="effets"&gt;Le personnage annonce le nombre d'attaque qu'il va tenter. Ce nombre étant compris entre 1 et 4. Ces attaques peuvent être réparties entre n'importe quelles cibles à portée. Chaque attaque subit un malus à l'attaque de -3 par attaque tentée (c’est-à-dire que s'il tente 3 attaques enchainées, chaque attaque subira un malus de -9). Dès qu'une attaque est échouée, l'enchainement s'arrête.&lt;/div&gt;</v>
      </c>
      <c r="AE63" s="5" t="s">
        <v>66</v>
      </c>
      <c r="AF6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class="nom"&gt;Enchainement&lt;/h4&gt;&lt;table class="spec"&gt;&lt;tr&gt;&lt;td class="left"&gt;&lt;span class="profil"&gt;Profil Rapide&lt;/span&gt;&lt;span class="apprentissage"&gt;Apprentissage : &lt;span&gt;Vivacité 25&lt;/span&gt;&lt;/span&gt;&lt;/td&gt;&lt;td class="right"&gt;&lt;p&gt;Exécution : &lt;span&gt;6&lt;/span&gt;&lt;/p&gt;&lt;p&gt;Souffle : &lt;span class="jauge"&gt;2&lt;/span&gt;&lt;/p&gt;&lt;p&gt;Concentration : &lt;span class="jauge"&gt;-&lt;/span&gt;&lt;/p&gt;&lt;/td&gt;&lt;/tr&gt;&lt;/table class=""spec""&gt;&lt;div class="effets"&gt;Le personnage annonce le nombre d'attaque qu'il va tenter. Ce nombre étant compris entre 1 et 4. Ces attaques peuvent être réparties entre n'importe quelles cibles à portée. Chaque attaque subit un malus à l'attaque de -3 par attaque tentée (c’est-à-dire que s'il tente 3 attaques enchainées, chaque attaque subira un malus de -9). Dès qu'une attaque est échouée, l'enchainement s'arrête.&lt;/div&gt;&lt;/div&gt;</v>
      </c>
      <c r="AG63" s="8" t="str">
        <f>IF(ISBLANK(Tableau1[[#This Row],[Nom]]),"",IF(B63&lt;&gt;B62,CONCATENATE("&lt;/div&gt;&lt;div class=""voie ",Tableau1[[#This Row],[Caractéristique]],"""&gt;&lt;h3&gt;",Tableau1[[#This Row],[Voie]],"&lt;/h3&gt;",Tableau1[[#This Row],[HTML_ligne]]),Tableau1[[#This Row],[HTML_ligne]]))</f>
        <v>&lt;div class="comp"&gt;&lt;h4 class="nom"&gt;Enchainement&lt;/h4&gt;&lt;table class="spec"&gt;&lt;tr&gt;&lt;td class="left"&gt;&lt;span class="profil"&gt;Profil Rapide&lt;/span&gt;&lt;span class="apprentissage"&gt;Apprentissage : &lt;span&gt;Vivacité 25&lt;/span&gt;&lt;/span&gt;&lt;/td&gt;&lt;td class="right"&gt;&lt;p&gt;Exécution : &lt;span&gt;6&lt;/span&gt;&lt;/p&gt;&lt;p&gt;Souffle : &lt;span class="jauge"&gt;2&lt;/span&gt;&lt;/p&gt;&lt;p&gt;Concentration : &lt;span class="jauge"&gt;-&lt;/span&gt;&lt;/p&gt;&lt;/td&gt;&lt;/tr&gt;&lt;/table class=""spec""&gt;&lt;div class="effets"&gt;Le personnage annonce le nombre d'attaque qu'il va tenter. Ce nombre étant compris entre 1 et 4. Ces attaques peuvent être réparties entre n'importe quelles cibles à portée. Chaque attaque subit un malus à l'attaque de -3 par attaque tentée (c’est-à-dire que s'il tente 3 attaques enchainées, chaque attaque subira un malus de -9). Dès qu'une attaque est échouée, l'enchainement s'arrête.&lt;/div&gt;&lt;/div&gt;</v>
      </c>
    </row>
    <row r="64" spans="2:33" ht="15" customHeight="1" x14ac:dyDescent="0.25">
      <c r="B64" t="s">
        <v>19</v>
      </c>
      <c r="D64" t="s">
        <v>26</v>
      </c>
      <c r="E64" s="6" t="str">
        <f>IFERROR(VLOOKUP(Tableau1[[#This Row],[Niveau]],Tableau2[],2,FALSE),"")</f>
        <v/>
      </c>
      <c r="F64" t="s">
        <v>58</v>
      </c>
      <c r="G64">
        <v>4</v>
      </c>
      <c r="L64" t="b">
        <v>1</v>
      </c>
      <c r="M64" t="s">
        <v>36</v>
      </c>
      <c r="N64" s="6" t="b">
        <f>IF(Tableau1[[#This Row],[Niveau]]=0,TRUE,FALSE)</f>
        <v>1</v>
      </c>
      <c r="O64" t="s">
        <v>72</v>
      </c>
      <c r="Q64" s="1" t="s">
        <v>67</v>
      </c>
      <c r="R64" s="5" t="str">
        <f>CONCATENATE("&lt;h4 class=""nom""&gt;",Tableau1[[#This Row],[Nom]],"&lt;/h4&gt;")</f>
        <v>&lt;h4 class="nom"&gt;Coup rapide&lt;/h4&gt;</v>
      </c>
      <c r="S64" s="5" t="s">
        <v>68</v>
      </c>
      <c r="T64" s="5" t="str">
        <f>IF(Tableau1[[#This Row],[Passif ?]],"&lt;span class=""passive""&gt;Action passive&lt;/span&gt;","")</f>
        <v/>
      </c>
      <c r="U64" s="5" t="str">
        <f>IF(ISBLANK(Tableau1[[#This Row],[Profil]]),"",CONCATENATE("&lt;span class=""profil""&gt;Profil ",Tableau1[[#This Row],[Profil]],"&lt;/span&gt;"))</f>
        <v>&lt;span class="profil"&gt;Profil Rapide&lt;/span&gt;</v>
      </c>
      <c r="V64" s="5" t="str">
        <f>IF(Tableau1[[#This Row],[Innée ?]],"&lt;span class=""innee""&gt;Action innée&lt;/span&gt;","")</f>
        <v>&lt;span class="innee"&gt;Action innée&lt;/span&gt;</v>
      </c>
      <c r="W64" s="5" t="str">
        <f>IF(Tableau1[[#This Row],[Niveau]]&gt;0,CONCATENATE("&lt;span class=""apprentissage""&gt;Apprentissage : &lt;span&gt;",Tableau1[[#This Row],[Caractéristique]], " ",Tableau1[[#This Row],[Apprentissage]],"&lt;/span&gt;&lt;/span&gt;"),"")</f>
        <v/>
      </c>
      <c r="X64" s="5" t="s">
        <v>69</v>
      </c>
      <c r="Y64" s="5" t="str">
        <f>CONCATENATE("&lt;p&gt;Exécution : &lt;span&gt;", IF(Tableau1[[#This Row],[Exécution]]&gt;0,Tableau1[[#This Row],[Exécution]],"-"), "&lt;/span&gt;&lt;/p&gt;")</f>
        <v>&lt;p&gt;Exécution : &lt;span&gt;4&lt;/span&gt;&lt;/p&gt;</v>
      </c>
      <c r="Z64" s="5" t="str">
        <f>CONCATENATE("&lt;p&gt;Souffle : &lt;span class=""jauge""&gt;", IF(Tableau1[[#This Row],[Souffle]]&gt;0,Tableau1[[#This Row],[Souffle]],"-"), "&lt;/span&gt;&lt;/p&gt;")</f>
        <v>&lt;p&gt;Souffle : &lt;span class="jauge"&gt;-&lt;/span&gt;&lt;/p&gt;</v>
      </c>
      <c r="AA64" s="5" t="str">
        <f>CONCATENATE("&lt;p&gt;Concentration : &lt;span class=""jauge""&gt;",IF(Tableau1[[#This Row],[Concentration]]&gt;0,Tableau1[[#This Row],[Concentration]],"-"), "&lt;/span&gt;&lt;/p&gt;")</f>
        <v>&lt;p&gt;Concentration : &lt;span class="jauge"&gt;-&lt;/span&gt;&lt;/p&gt;</v>
      </c>
      <c r="AB64" s="5" t="str">
        <f>IF(Tableau1[[#This Row],[Adrénaline]]&gt;0,CONCATENATE("&lt;p&gt;Adrénaline : &lt;span class=""jauge""&gt;", Tableau1[[#This Row],[Adrénaline]], "&lt;/span&gt;&lt;/p&gt;"),"")</f>
        <v/>
      </c>
      <c r="AC64" s="5" t="s">
        <v>51</v>
      </c>
      <c r="AD64" s="5" t="str">
        <f>CONCATENATE("&lt;div class=""effets""&gt;",Tableau1[[#This Row],[Effets]],"&lt;/div&gt;")</f>
        <v>&lt;div class="effets"&gt;Un coup simple et rapide pour frapper au plus vite.&lt;/div&gt;</v>
      </c>
      <c r="AE64" s="5" t="s">
        <v>66</v>
      </c>
      <c r="AF6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class="nom"&gt;Coup rapide&lt;/h4&gt;&lt;table class="spec"&gt;&lt;tr&gt;&lt;td class="left"&gt;&lt;span class="profil"&gt;Profil Rapide&lt;/span&gt;&lt;span class="innee"&gt;Action innée&lt;/span&gt;&lt;/td&gt;&lt;td class="right"&gt;&lt;p&gt;Exécution : &lt;span&gt;4&lt;/span&gt;&lt;/p&gt;&lt;p&gt;Souffle : &lt;span class="jauge"&gt;-&lt;/span&gt;&lt;/p&gt;&lt;p&gt;Concentration : &lt;span class="jauge"&gt;-&lt;/span&gt;&lt;/p&gt;&lt;/td&gt;&lt;/tr&gt;&lt;/table class=""spec""&gt;&lt;div class="effets"&gt;Un coup simple et rapide pour frapper au plus vite.&lt;/div&gt;&lt;/div&gt;</v>
      </c>
      <c r="AG64" s="8" t="str">
        <f>IF(ISBLANK(Tableau1[[#This Row],[Nom]]),"",IF(B64&lt;&gt;B63,CONCATENATE("&lt;/div&gt;&lt;div class=""voie ",Tableau1[[#This Row],[Caractéristique]],"""&gt;&lt;h3&gt;",Tableau1[[#This Row],[Voie]],"&lt;/h3&gt;",Tableau1[[#This Row],[HTML_ligne]]),Tableau1[[#This Row],[HTML_ligne]]))</f>
        <v>&lt;div class="comp"&gt;&lt;h4 class="nom"&gt;Coup rapide&lt;/h4&gt;&lt;table class="spec"&gt;&lt;tr&gt;&lt;td class="left"&gt;&lt;span class="profil"&gt;Profil Rapide&lt;/span&gt;&lt;span class="innee"&gt;Action innée&lt;/span&gt;&lt;/td&gt;&lt;td class="right"&gt;&lt;p&gt;Exécution : &lt;span&gt;4&lt;/span&gt;&lt;/p&gt;&lt;p&gt;Souffle : &lt;span class="jauge"&gt;-&lt;/span&gt;&lt;/p&gt;&lt;p&gt;Concentration : &lt;span class="jauge"&gt;-&lt;/span&gt;&lt;/p&gt;&lt;/td&gt;&lt;/tr&gt;&lt;/table class=""spec""&gt;&lt;div class="effets"&gt;Un coup simple et rapide pour frapper au plus vite.&lt;/div&gt;&lt;/div&gt;</v>
      </c>
    </row>
    <row r="65" spans="5:33" ht="15" customHeight="1" x14ac:dyDescent="0.25">
      <c r="R65" s="5"/>
      <c r="S65" s="5"/>
      <c r="AC65" s="5"/>
      <c r="AG65" s="8"/>
    </row>
    <row r="66" spans="5:33" ht="15" customHeight="1" x14ac:dyDescent="0.25">
      <c r="R66" s="5"/>
      <c r="S66" s="5"/>
      <c r="AC66" s="5"/>
      <c r="AG66" s="8"/>
    </row>
    <row r="67" spans="5:33" ht="15" customHeight="1" x14ac:dyDescent="0.25">
      <c r="R67" s="5"/>
      <c r="S67" s="5"/>
      <c r="AC67" s="5"/>
      <c r="AG67" s="8"/>
    </row>
    <row r="68" spans="5:33" ht="15" customHeight="1" x14ac:dyDescent="0.25">
      <c r="R68" s="5"/>
      <c r="S68" s="5"/>
      <c r="AC68" s="5"/>
      <c r="AG68" s="8"/>
    </row>
    <row r="69" spans="5:33" ht="15" customHeight="1" x14ac:dyDescent="0.25">
      <c r="E69" s="9"/>
      <c r="N69" s="9"/>
      <c r="P69" s="1"/>
      <c r="R69" s="5"/>
      <c r="S69" s="5"/>
      <c r="AC69" s="5"/>
      <c r="AG69" s="8"/>
    </row>
    <row r="70" spans="5:33" ht="15" customHeight="1" x14ac:dyDescent="0.25">
      <c r="E70" s="6" t="str">
        <f>IFERROR(VLOOKUP(Tableau1[[#This Row],[Niveau]],Tableau2[],2,FALSE),"")</f>
        <v/>
      </c>
      <c r="N70" s="6" t="b">
        <f>IF(Tableau1[[#This Row],[Niveau]]=0,TRUE,FALSE)</f>
        <v>1</v>
      </c>
      <c r="Q70" s="1" t="s">
        <v>67</v>
      </c>
      <c r="R70" s="5" t="str">
        <f>CONCATENATE("&lt;h4 class=""nom""&gt;",Tableau1[[#This Row],[Nom]],"&lt;/h4&gt;")</f>
        <v>&lt;h4 class="nom"&gt;&lt;/h4&gt;</v>
      </c>
      <c r="S70" s="5" t="s">
        <v>68</v>
      </c>
      <c r="T70" s="5" t="str">
        <f>IF(Tableau1[[#This Row],[Passif ?]],"&lt;span class=""passive""&gt;Action passive&lt;/span&gt;","")</f>
        <v/>
      </c>
      <c r="U70" s="5" t="str">
        <f>IF(ISBLANK(Tableau1[[#This Row],[Profil]]),"",CONCATENATE("&lt;span class=""profil""&gt;Profil ",Tableau1[[#This Row],[Profil]],"&lt;/span&gt;"))</f>
        <v/>
      </c>
      <c r="V70" s="5" t="str">
        <f>IF(Tableau1[[#This Row],[Innée ?]],"&lt;span class=""innee""&gt;Action innée&lt;/span&gt;","")</f>
        <v>&lt;span class="innee"&gt;Action innée&lt;/span&gt;</v>
      </c>
      <c r="W70" s="5" t="str">
        <f>IF(Tableau1[[#This Row],[Niveau]]&gt;0,CONCATENATE("&lt;span class=""apprentissage""&gt;Apprentissage : &lt;span&gt;",Tableau1[[#This Row],[Caractéristique]], " ",Tableau1[[#This Row],[Apprentissage]],"&lt;/span&gt;&lt;/span&gt;"),"")</f>
        <v/>
      </c>
      <c r="X70" s="5" t="s">
        <v>69</v>
      </c>
      <c r="Y70" s="5" t="str">
        <f>CONCATENATE("&lt;p&gt;Exécution : &lt;span&gt;", IF(Tableau1[[#This Row],[Exécution]]&gt;0,Tableau1[[#This Row],[Exécution]],"-"), "&lt;/span&gt;&lt;/p&gt;")</f>
        <v>&lt;p&gt;Exécution : &lt;span&gt;-&lt;/span&gt;&lt;/p&gt;</v>
      </c>
      <c r="Z70" s="5" t="str">
        <f>CONCATENATE("&lt;p&gt;Souffle : &lt;span class=""jauge""&gt;", IF(Tableau1[[#This Row],[Souffle]]&gt;0,Tableau1[[#This Row],[Souffle]],"-"), "&lt;/span&gt;&lt;/p&gt;")</f>
        <v>&lt;p&gt;Souffle : &lt;span class="jauge"&gt;-&lt;/span&gt;&lt;/p&gt;</v>
      </c>
      <c r="AA70" s="5" t="str">
        <f>CONCATENATE("&lt;p&gt;Concentration : &lt;span class=""jauge""&gt;",IF(Tableau1[[#This Row],[Concentration]]&gt;0,Tableau1[[#This Row],[Concentration]],"-"), "&lt;/span&gt;&lt;/p&gt;")</f>
        <v>&lt;p&gt;Concentration : &lt;span class="jauge"&gt;-&lt;/span&gt;&lt;/p&gt;</v>
      </c>
      <c r="AB70" s="5" t="str">
        <f>IF(Tableau1[[#This Row],[Adrénaline]]&gt;0,CONCATENATE("&lt;p&gt;Adrénaline : &lt;span class=""jauge""&gt;", Tableau1[[#This Row],[Adrénaline]], "&lt;/span&gt;&lt;/p&gt;"),"")</f>
        <v/>
      </c>
      <c r="AC70" s="5" t="s">
        <v>51</v>
      </c>
      <c r="AD70" s="5" t="str">
        <f>CONCATENATE("&lt;div class=""effets""&gt;",Tableau1[[#This Row],[Effets]],"&lt;/div&gt;")</f>
        <v>&lt;div class="effets"&gt;&lt;/div&gt;</v>
      </c>
      <c r="AE70" s="5" t="s">
        <v>66</v>
      </c>
      <c r="AF70"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0" s="8" t="str">
        <f>IF(ISBLANK(Tableau1[[#This Row],[Nom]]),"",IF(B70&lt;&gt;B69,CONCATENATE("&lt;/div&gt;&lt;div class=""voie ",Tableau1[[#This Row],[Caractéristique]],"""&gt;&lt;h3&gt;",Tableau1[[#This Row],[Voie]],"&lt;/h3&gt;",Tableau1[[#This Row],[HTML_ligne]]),Tableau1[[#This Row],[HTML_ligne]]))</f>
        <v/>
      </c>
    </row>
    <row r="71" spans="5:33" ht="15" customHeight="1" x14ac:dyDescent="0.25">
      <c r="E71" s="6" t="str">
        <f>IFERROR(VLOOKUP(Tableau1[[#This Row],[Niveau]],Tableau2[],2,FALSE),"")</f>
        <v/>
      </c>
      <c r="N71" s="6" t="b">
        <f>IF(Tableau1[[#This Row],[Niveau]]=0,TRUE,FALSE)</f>
        <v>1</v>
      </c>
      <c r="Q71" s="1" t="s">
        <v>67</v>
      </c>
      <c r="R71" s="5" t="str">
        <f>CONCATENATE("&lt;h4 class=""nom""&gt;",Tableau1[[#This Row],[Nom]],"&lt;/h4&gt;")</f>
        <v>&lt;h4 class="nom"&gt;&lt;/h4&gt;</v>
      </c>
      <c r="S71" s="5" t="s">
        <v>68</v>
      </c>
      <c r="T71" s="5" t="str">
        <f>IF(Tableau1[[#This Row],[Passif ?]],"&lt;span class=""passive""&gt;Action passive&lt;/span&gt;","")</f>
        <v/>
      </c>
      <c r="U71" s="5" t="str">
        <f>IF(ISBLANK(Tableau1[[#This Row],[Profil]]),"",CONCATENATE("&lt;span class=""profil""&gt;Profil ",Tableau1[[#This Row],[Profil]],"&lt;/span&gt;"))</f>
        <v/>
      </c>
      <c r="V71" s="5" t="str">
        <f>IF(Tableau1[[#This Row],[Innée ?]],"&lt;span class=""innee""&gt;Action innée&lt;/span&gt;","")</f>
        <v>&lt;span class="innee"&gt;Action innée&lt;/span&gt;</v>
      </c>
      <c r="W71" s="5" t="str">
        <f>IF(Tableau1[[#This Row],[Niveau]]&gt;0,CONCATENATE("&lt;span class=""apprentissage""&gt;Apprentissage : &lt;span&gt;",Tableau1[[#This Row],[Caractéristique]], " ",Tableau1[[#This Row],[Apprentissage]],"&lt;/span&gt;&lt;/span&gt;"),"")</f>
        <v/>
      </c>
      <c r="X71" s="5" t="s">
        <v>69</v>
      </c>
      <c r="Y71" s="5" t="str">
        <f>CONCATENATE("&lt;p&gt;Exécution : &lt;span&gt;", IF(Tableau1[[#This Row],[Exécution]]&gt;0,Tableau1[[#This Row],[Exécution]],"-"), "&lt;/span&gt;&lt;/p&gt;")</f>
        <v>&lt;p&gt;Exécution : &lt;span&gt;-&lt;/span&gt;&lt;/p&gt;</v>
      </c>
      <c r="Z71" s="5" t="str">
        <f>CONCATENATE("&lt;p&gt;Souffle : &lt;span class=""jauge""&gt;", IF(Tableau1[[#This Row],[Souffle]]&gt;0,Tableau1[[#This Row],[Souffle]],"-"), "&lt;/span&gt;&lt;/p&gt;")</f>
        <v>&lt;p&gt;Souffle : &lt;span class="jauge"&gt;-&lt;/span&gt;&lt;/p&gt;</v>
      </c>
      <c r="AA71" s="5" t="str">
        <f>CONCATENATE("&lt;p&gt;Concentration : &lt;span class=""jauge""&gt;",IF(Tableau1[[#This Row],[Concentration]]&gt;0,Tableau1[[#This Row],[Concentration]],"-"), "&lt;/span&gt;&lt;/p&gt;")</f>
        <v>&lt;p&gt;Concentration : &lt;span class="jauge"&gt;-&lt;/span&gt;&lt;/p&gt;</v>
      </c>
      <c r="AB71" s="5" t="str">
        <f>IF(Tableau1[[#This Row],[Adrénaline]]&gt;0,CONCATENATE("&lt;p&gt;Adrénaline : &lt;span class=""jauge""&gt;", Tableau1[[#This Row],[Adrénaline]], "&lt;/span&gt;&lt;/p&gt;"),"")</f>
        <v/>
      </c>
      <c r="AC71" s="5" t="s">
        <v>51</v>
      </c>
      <c r="AD71" s="5" t="str">
        <f>CONCATENATE("&lt;div class=""effets""&gt;",Tableau1[[#This Row],[Effets]],"&lt;/div&gt;")</f>
        <v>&lt;div class="effets"&gt;&lt;/div&gt;</v>
      </c>
      <c r="AE71" s="5" t="s">
        <v>66</v>
      </c>
      <c r="AF7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1" s="8" t="str">
        <f>IF(ISBLANK(Tableau1[[#This Row],[Nom]]),"",IF(B71&lt;&gt;B70,CONCATENATE("&lt;/div&gt;&lt;div class=""voie ",Tableau1[[#This Row],[Caractéristique]],"""&gt;&lt;h3&gt;",Tableau1[[#This Row],[Voie]],"&lt;/h3&gt;",Tableau1[[#This Row],[HTML_ligne]]),Tableau1[[#This Row],[HTML_ligne]]))</f>
        <v/>
      </c>
    </row>
    <row r="72" spans="5:33" ht="15" customHeight="1" x14ac:dyDescent="0.25">
      <c r="E72" s="6" t="str">
        <f>IFERROR(VLOOKUP(Tableau1[[#This Row],[Niveau]],Tableau2[],2,FALSE),"")</f>
        <v/>
      </c>
      <c r="N72" s="6" t="b">
        <f>IF(Tableau1[[#This Row],[Niveau]]=0,TRUE,FALSE)</f>
        <v>1</v>
      </c>
      <c r="Q72" s="1" t="s">
        <v>67</v>
      </c>
      <c r="R72" s="5" t="str">
        <f>CONCATENATE("&lt;h4 class=""nom""&gt;",Tableau1[[#This Row],[Nom]],"&lt;/h4&gt;")</f>
        <v>&lt;h4 class="nom"&gt;&lt;/h4&gt;</v>
      </c>
      <c r="S72" s="5" t="s">
        <v>68</v>
      </c>
      <c r="T72" s="5" t="str">
        <f>IF(Tableau1[[#This Row],[Passif ?]],"&lt;span class=""passive""&gt;Action passive&lt;/span&gt;","")</f>
        <v/>
      </c>
      <c r="U72" s="5" t="str">
        <f>IF(ISBLANK(Tableau1[[#This Row],[Profil]]),"",CONCATENATE("&lt;span class=""profil""&gt;Profil ",Tableau1[[#This Row],[Profil]],"&lt;/span&gt;"))</f>
        <v/>
      </c>
      <c r="V72" s="5" t="str">
        <f>IF(Tableau1[[#This Row],[Innée ?]],"&lt;span class=""innee""&gt;Action innée&lt;/span&gt;","")</f>
        <v>&lt;span class="innee"&gt;Action innée&lt;/span&gt;</v>
      </c>
      <c r="W72" s="5" t="str">
        <f>IF(Tableau1[[#This Row],[Niveau]]&gt;0,CONCATENATE("&lt;span class=""apprentissage""&gt;Apprentissage : &lt;span&gt;",Tableau1[[#This Row],[Caractéristique]], " ",Tableau1[[#This Row],[Apprentissage]],"&lt;/span&gt;&lt;/span&gt;"),"")</f>
        <v/>
      </c>
      <c r="X72" s="5" t="s">
        <v>69</v>
      </c>
      <c r="Y72" s="5" t="str">
        <f>CONCATENATE("&lt;p&gt;Exécution : &lt;span&gt;", IF(Tableau1[[#This Row],[Exécution]]&gt;0,Tableau1[[#This Row],[Exécution]],"-"), "&lt;/span&gt;&lt;/p&gt;")</f>
        <v>&lt;p&gt;Exécution : &lt;span&gt;-&lt;/span&gt;&lt;/p&gt;</v>
      </c>
      <c r="Z72" s="5" t="str">
        <f>CONCATENATE("&lt;p&gt;Souffle : &lt;span class=""jauge""&gt;", IF(Tableau1[[#This Row],[Souffle]]&gt;0,Tableau1[[#This Row],[Souffle]],"-"), "&lt;/span&gt;&lt;/p&gt;")</f>
        <v>&lt;p&gt;Souffle : &lt;span class="jauge"&gt;-&lt;/span&gt;&lt;/p&gt;</v>
      </c>
      <c r="AA72" s="5" t="str">
        <f>CONCATENATE("&lt;p&gt;Concentration : &lt;span class=""jauge""&gt;",IF(Tableau1[[#This Row],[Concentration]]&gt;0,Tableau1[[#This Row],[Concentration]],"-"), "&lt;/span&gt;&lt;/p&gt;")</f>
        <v>&lt;p&gt;Concentration : &lt;span class="jauge"&gt;-&lt;/span&gt;&lt;/p&gt;</v>
      </c>
      <c r="AB72" s="5" t="str">
        <f>IF(Tableau1[[#This Row],[Adrénaline]]&gt;0,CONCATENATE("&lt;p&gt;Adrénaline : &lt;span class=""jauge""&gt;", Tableau1[[#This Row],[Adrénaline]], "&lt;/span&gt;&lt;/p&gt;"),"")</f>
        <v/>
      </c>
      <c r="AC72" s="5" t="s">
        <v>51</v>
      </c>
      <c r="AD72" s="5" t="str">
        <f>CONCATENATE("&lt;div class=""effets""&gt;",Tableau1[[#This Row],[Effets]],"&lt;/div&gt;")</f>
        <v>&lt;div class="effets"&gt;&lt;/div&gt;</v>
      </c>
      <c r="AE72" s="5" t="s">
        <v>66</v>
      </c>
      <c r="AF72"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2" s="8" t="str">
        <f>IF(ISBLANK(Tableau1[[#This Row],[Nom]]),"",IF(B72&lt;&gt;B71,CONCATENATE("&lt;/div&gt;&lt;div class=""voie ",Tableau1[[#This Row],[Caractéristique]],"""&gt;&lt;h3&gt;",Tableau1[[#This Row],[Voie]],"&lt;/h3&gt;",Tableau1[[#This Row],[HTML_ligne]]),Tableau1[[#This Row],[HTML_ligne]]))</f>
        <v/>
      </c>
    </row>
    <row r="73" spans="5:33" ht="15" customHeight="1" x14ac:dyDescent="0.25">
      <c r="E73" s="6" t="str">
        <f>IFERROR(VLOOKUP(Tableau1[[#This Row],[Niveau]],Tableau2[],2,FALSE),"")</f>
        <v/>
      </c>
      <c r="N73" s="6" t="b">
        <f>IF(Tableau1[[#This Row],[Niveau]]=0,TRUE,FALSE)</f>
        <v>1</v>
      </c>
      <c r="Q73" s="1" t="s">
        <v>67</v>
      </c>
      <c r="R73" s="5" t="str">
        <f>CONCATENATE("&lt;h4 class=""nom""&gt;",Tableau1[[#This Row],[Nom]],"&lt;/h4&gt;")</f>
        <v>&lt;h4 class="nom"&gt;&lt;/h4&gt;</v>
      </c>
      <c r="S73" s="5" t="s">
        <v>68</v>
      </c>
      <c r="T73" s="5" t="str">
        <f>IF(Tableau1[[#This Row],[Passif ?]],"&lt;span class=""passive""&gt;Action passive&lt;/span&gt;","")</f>
        <v/>
      </c>
      <c r="U73" s="5" t="str">
        <f>IF(ISBLANK(Tableau1[[#This Row],[Profil]]),"",CONCATENATE("&lt;span class=""profil""&gt;Profil ",Tableau1[[#This Row],[Profil]],"&lt;/span&gt;"))</f>
        <v/>
      </c>
      <c r="V73" s="5" t="str">
        <f>IF(Tableau1[[#This Row],[Innée ?]],"&lt;span class=""innee""&gt;Action innée&lt;/span&gt;","")</f>
        <v>&lt;span class="innee"&gt;Action innée&lt;/span&gt;</v>
      </c>
      <c r="W73" s="5" t="str">
        <f>IF(Tableau1[[#This Row],[Niveau]]&gt;0,CONCATENATE("&lt;span class=""apprentissage""&gt;Apprentissage : &lt;span&gt;",Tableau1[[#This Row],[Caractéristique]], " ",Tableau1[[#This Row],[Apprentissage]],"&lt;/span&gt;&lt;/span&gt;"),"")</f>
        <v/>
      </c>
      <c r="X73" s="5" t="s">
        <v>69</v>
      </c>
      <c r="Y73" s="5" t="str">
        <f>CONCATENATE("&lt;p&gt;Exécution : &lt;span&gt;", IF(Tableau1[[#This Row],[Exécution]]&gt;0,Tableau1[[#This Row],[Exécution]],"-"), "&lt;/span&gt;&lt;/p&gt;")</f>
        <v>&lt;p&gt;Exécution : &lt;span&gt;-&lt;/span&gt;&lt;/p&gt;</v>
      </c>
      <c r="Z73" s="5" t="str">
        <f>CONCATENATE("&lt;p&gt;Souffle : &lt;span class=""jauge""&gt;", IF(Tableau1[[#This Row],[Souffle]]&gt;0,Tableau1[[#This Row],[Souffle]],"-"), "&lt;/span&gt;&lt;/p&gt;")</f>
        <v>&lt;p&gt;Souffle : &lt;span class="jauge"&gt;-&lt;/span&gt;&lt;/p&gt;</v>
      </c>
      <c r="AA73" s="5" t="str">
        <f>CONCATENATE("&lt;p&gt;Concentration : &lt;span class=""jauge""&gt;",IF(Tableau1[[#This Row],[Concentration]]&gt;0,Tableau1[[#This Row],[Concentration]],"-"), "&lt;/span&gt;&lt;/p&gt;")</f>
        <v>&lt;p&gt;Concentration : &lt;span class="jauge"&gt;-&lt;/span&gt;&lt;/p&gt;</v>
      </c>
      <c r="AB73" s="5" t="str">
        <f>IF(Tableau1[[#This Row],[Adrénaline]]&gt;0,CONCATENATE("&lt;p&gt;Adrénaline : &lt;span class=""jauge""&gt;", Tableau1[[#This Row],[Adrénaline]], "&lt;/span&gt;&lt;/p&gt;"),"")</f>
        <v/>
      </c>
      <c r="AC73" s="5" t="s">
        <v>51</v>
      </c>
      <c r="AD73" s="5" t="str">
        <f>CONCATENATE("&lt;div class=""effets""&gt;",Tableau1[[#This Row],[Effets]],"&lt;/div&gt;")</f>
        <v>&lt;div class="effets"&gt;&lt;/div&gt;</v>
      </c>
      <c r="AE73" s="5" t="s">
        <v>66</v>
      </c>
      <c r="AF73"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3" s="8" t="str">
        <f>IF(ISBLANK(Tableau1[[#This Row],[Nom]]),"",IF(B73&lt;&gt;B72,CONCATENATE("&lt;/div&gt;&lt;div class=""voie ",Tableau1[[#This Row],[Caractéristique]],"""&gt;&lt;h3&gt;",Tableau1[[#This Row],[Voie]],"&lt;/h3&gt;",Tableau1[[#This Row],[HTML_ligne]]),Tableau1[[#This Row],[HTML_ligne]]))</f>
        <v/>
      </c>
    </row>
    <row r="74" spans="5:33" ht="15" customHeight="1" x14ac:dyDescent="0.25">
      <c r="E74" s="6" t="str">
        <f>IFERROR(VLOOKUP(Tableau1[[#This Row],[Niveau]],Tableau2[],2,FALSE),"")</f>
        <v/>
      </c>
      <c r="N74" s="6" t="b">
        <f>IF(Tableau1[[#This Row],[Niveau]]=0,TRUE,FALSE)</f>
        <v>1</v>
      </c>
      <c r="Q74" s="1" t="s">
        <v>67</v>
      </c>
      <c r="R74" s="5" t="str">
        <f>CONCATENATE("&lt;h4 class=""nom""&gt;",Tableau1[[#This Row],[Nom]],"&lt;/h4&gt;")</f>
        <v>&lt;h4 class="nom"&gt;&lt;/h4&gt;</v>
      </c>
      <c r="S74" s="5" t="s">
        <v>68</v>
      </c>
      <c r="T74" s="5" t="str">
        <f>IF(Tableau1[[#This Row],[Passif ?]],"&lt;span class=""passive""&gt;Action passive&lt;/span&gt;","")</f>
        <v/>
      </c>
      <c r="U74" s="5" t="str">
        <f>IF(ISBLANK(Tableau1[[#This Row],[Profil]]),"",CONCATENATE("&lt;span class=""profil""&gt;Profil ",Tableau1[[#This Row],[Profil]],"&lt;/span&gt;"))</f>
        <v/>
      </c>
      <c r="V74" s="5" t="str">
        <f>IF(Tableau1[[#This Row],[Innée ?]],"&lt;span class=""innee""&gt;Action innée&lt;/span&gt;","")</f>
        <v>&lt;span class="innee"&gt;Action innée&lt;/span&gt;</v>
      </c>
      <c r="W74" s="5" t="str">
        <f>IF(Tableau1[[#This Row],[Niveau]]&gt;0,CONCATENATE("&lt;span class=""apprentissage""&gt;Apprentissage : &lt;span&gt;",Tableau1[[#This Row],[Caractéristique]], " ",Tableau1[[#This Row],[Apprentissage]],"&lt;/span&gt;&lt;/span&gt;"),"")</f>
        <v/>
      </c>
      <c r="X74" s="5" t="s">
        <v>69</v>
      </c>
      <c r="Y74" s="5" t="str">
        <f>CONCATENATE("&lt;p&gt;Exécution : &lt;span&gt;", IF(Tableau1[[#This Row],[Exécution]]&gt;0,Tableau1[[#This Row],[Exécution]],"-"), "&lt;/span&gt;&lt;/p&gt;")</f>
        <v>&lt;p&gt;Exécution : &lt;span&gt;-&lt;/span&gt;&lt;/p&gt;</v>
      </c>
      <c r="Z74" s="5" t="str">
        <f>CONCATENATE("&lt;p&gt;Souffle : &lt;span class=""jauge""&gt;", IF(Tableau1[[#This Row],[Souffle]]&gt;0,Tableau1[[#This Row],[Souffle]],"-"), "&lt;/span&gt;&lt;/p&gt;")</f>
        <v>&lt;p&gt;Souffle : &lt;span class="jauge"&gt;-&lt;/span&gt;&lt;/p&gt;</v>
      </c>
      <c r="AA74" s="5" t="str">
        <f>CONCATENATE("&lt;p&gt;Concentration : &lt;span class=""jauge""&gt;",IF(Tableau1[[#This Row],[Concentration]]&gt;0,Tableau1[[#This Row],[Concentration]],"-"), "&lt;/span&gt;&lt;/p&gt;")</f>
        <v>&lt;p&gt;Concentration : &lt;span class="jauge"&gt;-&lt;/span&gt;&lt;/p&gt;</v>
      </c>
      <c r="AB74" s="5" t="str">
        <f>IF(Tableau1[[#This Row],[Adrénaline]]&gt;0,CONCATENATE("&lt;p&gt;Adrénaline : &lt;span class=""jauge""&gt;", Tableau1[[#This Row],[Adrénaline]], "&lt;/span&gt;&lt;/p&gt;"),"")</f>
        <v/>
      </c>
      <c r="AC74" s="5" t="s">
        <v>51</v>
      </c>
      <c r="AD74" s="5" t="str">
        <f>CONCATENATE("&lt;div class=""effets""&gt;",Tableau1[[#This Row],[Effets]],"&lt;/div&gt;")</f>
        <v>&lt;div class="effets"&gt;&lt;/div&gt;</v>
      </c>
      <c r="AE74" s="5" t="s">
        <v>66</v>
      </c>
      <c r="AF74"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4" s="8" t="str">
        <f>IF(ISBLANK(Tableau1[[#This Row],[Nom]]),"",IF(B74&lt;&gt;B73,CONCATENATE("&lt;/div&gt;&lt;div class=""voie ",Tableau1[[#This Row],[Caractéristique]],"""&gt;&lt;h3&gt;",Tableau1[[#This Row],[Voie]],"&lt;/h3&gt;",Tableau1[[#This Row],[HTML_ligne]]),Tableau1[[#This Row],[HTML_ligne]]))</f>
        <v/>
      </c>
    </row>
    <row r="75" spans="5:33" ht="15" customHeight="1" x14ac:dyDescent="0.25">
      <c r="E75" s="6" t="str">
        <f>IFERROR(VLOOKUP(Tableau1[[#This Row],[Niveau]],Tableau2[],2,FALSE),"")</f>
        <v/>
      </c>
      <c r="N75" s="6" t="b">
        <f>IF(Tableau1[[#This Row],[Niveau]]=0,TRUE,FALSE)</f>
        <v>1</v>
      </c>
      <c r="Q75" s="1" t="s">
        <v>67</v>
      </c>
      <c r="R75" s="5" t="str">
        <f>CONCATENATE("&lt;h4 class=""nom""&gt;",Tableau1[[#This Row],[Nom]],"&lt;/h4&gt;")</f>
        <v>&lt;h4 class="nom"&gt;&lt;/h4&gt;</v>
      </c>
      <c r="S75" s="5" t="s">
        <v>68</v>
      </c>
      <c r="T75" s="5" t="str">
        <f>IF(Tableau1[[#This Row],[Passif ?]],"&lt;span class=""passive""&gt;Action passive&lt;/span&gt;","")</f>
        <v/>
      </c>
      <c r="U75" s="5" t="str">
        <f>IF(ISBLANK(Tableau1[[#This Row],[Profil]]),"",CONCATENATE("&lt;span class=""profil""&gt;Profil ",Tableau1[[#This Row],[Profil]],"&lt;/span&gt;"))</f>
        <v/>
      </c>
      <c r="V75" s="5" t="str">
        <f>IF(Tableau1[[#This Row],[Innée ?]],"&lt;span class=""innee""&gt;Action innée&lt;/span&gt;","")</f>
        <v>&lt;span class="innee"&gt;Action innée&lt;/span&gt;</v>
      </c>
      <c r="W75" s="5" t="str">
        <f>IF(Tableau1[[#This Row],[Niveau]]&gt;0,CONCATENATE("&lt;span class=""apprentissage""&gt;Apprentissage : &lt;span&gt;",Tableau1[[#This Row],[Caractéristique]], " ",Tableau1[[#This Row],[Apprentissage]],"&lt;/span&gt;&lt;/span&gt;"),"")</f>
        <v/>
      </c>
      <c r="X75" s="5" t="s">
        <v>69</v>
      </c>
      <c r="Y75" s="5" t="str">
        <f>CONCATENATE("&lt;p&gt;Exécution : &lt;span&gt;", IF(Tableau1[[#This Row],[Exécution]]&gt;0,Tableau1[[#This Row],[Exécution]],"-"), "&lt;/span&gt;&lt;/p&gt;")</f>
        <v>&lt;p&gt;Exécution : &lt;span&gt;-&lt;/span&gt;&lt;/p&gt;</v>
      </c>
      <c r="Z75" s="5" t="str">
        <f>CONCATENATE("&lt;p&gt;Souffle : &lt;span class=""jauge""&gt;", IF(Tableau1[[#This Row],[Souffle]]&gt;0,Tableau1[[#This Row],[Souffle]],"-"), "&lt;/span&gt;&lt;/p&gt;")</f>
        <v>&lt;p&gt;Souffle : &lt;span class="jauge"&gt;-&lt;/span&gt;&lt;/p&gt;</v>
      </c>
      <c r="AA75" s="5" t="str">
        <f>CONCATENATE("&lt;p&gt;Concentration : &lt;span class=""jauge""&gt;",IF(Tableau1[[#This Row],[Concentration]]&gt;0,Tableau1[[#This Row],[Concentration]],"-"), "&lt;/span&gt;&lt;/p&gt;")</f>
        <v>&lt;p&gt;Concentration : &lt;span class="jauge"&gt;-&lt;/span&gt;&lt;/p&gt;</v>
      </c>
      <c r="AB75" s="5" t="str">
        <f>IF(Tableau1[[#This Row],[Adrénaline]]&gt;0,CONCATENATE("&lt;p&gt;Adrénaline : &lt;span class=""jauge""&gt;", Tableau1[[#This Row],[Adrénaline]], "&lt;/span&gt;&lt;/p&gt;"),"")</f>
        <v/>
      </c>
      <c r="AC75" s="5" t="s">
        <v>51</v>
      </c>
      <c r="AD75" s="5" t="str">
        <f>CONCATENATE("&lt;div class=""effets""&gt;",Tableau1[[#This Row],[Effets]],"&lt;/div&gt;")</f>
        <v>&lt;div class="effets"&gt;&lt;/div&gt;</v>
      </c>
      <c r="AE75" s="5" t="s">
        <v>66</v>
      </c>
      <c r="AF75"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&lt;div class="comp"&gt;&lt;h4 class="nom"&gt;&lt;/h4&gt;&lt;table class="spec"&gt;&lt;tr&gt;&lt;td class="left"&gt;&lt;span class="innee"&gt;Action innée&lt;/span&gt;&lt;/td&gt;&lt;td class="right"&gt;&lt;p&gt;Exécution : &lt;span&gt;-&lt;/span&gt;&lt;/p&gt;&lt;p&gt;Souffle : &lt;span class="jauge"&gt;-&lt;/span&gt;&lt;/p&gt;&lt;p&gt;Concentration : &lt;span class="jauge"&gt;-&lt;/span&gt;&lt;/p&gt;&lt;/td&gt;&lt;/tr&gt;&lt;/table class=""spec""&gt;&lt;div class="effets"&gt;&lt;/div&gt;&lt;/div&gt;</v>
      </c>
      <c r="AG75" s="8" t="str">
        <f>IF(ISBLANK(Tableau1[[#This Row],[Nom]]),"",IF(B75&lt;&gt;B74,CONCATENATE("&lt;/div&gt;&lt;div class=""voie ",Tableau1[[#This Row],[Caractéristique]],"""&gt;&lt;h3&gt;",Tableau1[[#This Row],[Voie]],"&lt;/h3&gt;",Tableau1[[#This Row],[HTML_ligne]]),Tableau1[[#This Row],[HTML_ligne]]))</f>
        <v/>
      </c>
    </row>
    <row r="76" spans="5:33" ht="15" customHeight="1" x14ac:dyDescent="0.25">
      <c r="E76" s="9" t="str">
        <f>IFERROR(VLOOKUP(Tableau1[[#This Row],[Niveau]],Tableau2[],2,FALSE),"")</f>
        <v/>
      </c>
      <c r="N76" s="9" t="b">
        <f>IF(Tableau1[[#This Row],[Niveau]]=0,TRUE,FALSE)</f>
        <v>1</v>
      </c>
      <c r="P76" s="1"/>
      <c r="R76" s="5" t="str">
        <f>CONCATENATE("&lt;h4 class=""nom""&gt;",Tableau1[[#This Row],[Nom]],"&lt;/h4&gt;")</f>
        <v>&lt;h4 class="nom"&gt;&lt;/h4&gt;</v>
      </c>
      <c r="S76" s="5"/>
      <c r="T76" s="5" t="str">
        <f>IF(Tableau1[[#This Row],[Passif ?]],"&lt;span class=""passive""&gt;Action passive&lt;/span&gt;","")</f>
        <v/>
      </c>
      <c r="U76" s="5" t="str">
        <f>IF(ISBLANK(Tableau1[[#This Row],[Profil]]),"",CONCATENATE("&lt;span class=""profil""&gt;Profil ",Tableau1[[#This Row],[Profil]],"&lt;/span&gt;"))</f>
        <v/>
      </c>
      <c r="V76" s="5" t="str">
        <f>IF(Tableau1[[#This Row],[Innée ?]],"&lt;span class=""innee""&gt;Action innée&lt;/span&gt;","")</f>
        <v>&lt;span class="innee"&gt;Action innée&lt;/span&gt;</v>
      </c>
      <c r="W76" s="5" t="str">
        <f>IF(Tableau1[[#This Row],[Niveau]]&gt;0,CONCATENATE("&lt;span class=""apprentissage""&gt;Apprentissage : &lt;span&gt;",Tableau1[[#This Row],[Caractéristique]], " ",Tableau1[[#This Row],[Apprentissage]],"&lt;/span&gt;&lt;/span&gt;"),"")</f>
        <v/>
      </c>
      <c r="Y76" s="5" t="str">
        <f>CONCATENATE("&lt;p&gt;Exécution : &lt;span&gt;", IF(Tableau1[[#This Row],[Exécution]]&gt;0,Tableau1[[#This Row],[Exécution]],"-"), "&lt;/span&gt;&lt;/p&gt;")</f>
        <v>&lt;p&gt;Exécution : &lt;span&gt;-&lt;/span&gt;&lt;/p&gt;</v>
      </c>
      <c r="Z76" s="5" t="str">
        <f>CONCATENATE("&lt;p&gt;Souffle : &lt;span class=""jauge""&gt;", IF(Tableau1[[#This Row],[Souffle]]&gt;0,Tableau1[[#This Row],[Souffle]],"-"), "&lt;/span&gt;&lt;/p&gt;")</f>
        <v>&lt;p&gt;Souffle : &lt;span class="jauge"&gt;-&lt;/span&gt;&lt;/p&gt;</v>
      </c>
      <c r="AA76" s="5" t="str">
        <f>CONCATENATE("&lt;p&gt;Concentration : &lt;span class=""jauge""&gt;",IF(Tableau1[[#This Row],[Concentration]]&gt;0,Tableau1[[#This Row],[Concentration]],"-"), "&lt;/span&gt;&lt;/p&gt;")</f>
        <v>&lt;p&gt;Concentration : &lt;span class="jauge"&gt;-&lt;/span&gt;&lt;/p&gt;</v>
      </c>
      <c r="AB76" s="5" t="str">
        <f>IF(Tableau1[[#This Row],[Adrénaline]]&gt;0,CONCATENATE("&lt;p&gt;Adrénaline : &lt;span class=""jauge""&gt;", Tableau1[[#This Row],[Adrénaline]], "&lt;/span&gt;&lt;/p&gt;"),"")</f>
        <v/>
      </c>
      <c r="AC76" s="5"/>
      <c r="AD76" s="5" t="str">
        <f>CONCATENATE("&lt;div class=""effets""&gt;",Tableau1[[#This Row],[Effets]],"&lt;/div&gt;")</f>
        <v>&lt;div class="effets"&gt;&lt;/div&gt;</v>
      </c>
      <c r="AF76"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class="nom"&gt;&lt;/h4&gt;&lt;span class="innee"&gt;Action innée&lt;/span&gt;&lt;p&gt;Exécution : &lt;span&gt;-&lt;/span&gt;&lt;/p&gt;&lt;p&gt;Souffle : &lt;span class="jauge"&gt;-&lt;/span&gt;&lt;/p&gt;&lt;p&gt;Concentration : &lt;span class="jauge"&gt;-&lt;/span&gt;&lt;/p&gt;&lt;div class="effets"&gt;&lt;/div&gt;</v>
      </c>
      <c r="AG76" s="8" t="str">
        <f>IF(ISBLANK(Tableau1[[#This Row],[Nom]]),"",IF(B76&lt;&gt;B75,CONCATENATE("&lt;/div&gt;&lt;div class=""voie ",Tableau1[[#This Row],[Caractéristique]],"""&gt;&lt;h3&gt;",Tableau1[[#This Row],[Voie]],"&lt;/h3&gt;",Tableau1[[#This Row],[HTML_ligne]]),Tableau1[[#This Row],[HTML_ligne]]))</f>
        <v/>
      </c>
    </row>
    <row r="77" spans="5:33" ht="45" x14ac:dyDescent="0.25">
      <c r="E77" s="9" t="str">
        <f>IFERROR(VLOOKUP(Tableau1[[#This Row],[Niveau]],Tableau2[],2,FALSE),"")</f>
        <v/>
      </c>
      <c r="N77" s="9" t="b">
        <f>IF(Tableau1[[#This Row],[Niveau]]=0,TRUE,FALSE)</f>
        <v>1</v>
      </c>
      <c r="P77" s="1"/>
      <c r="R77" s="5" t="str">
        <f>CONCATENATE("&lt;h4 class=""nom""&gt;",Tableau1[[#This Row],[Nom]],"&lt;/h4&gt;")</f>
        <v>&lt;h4 class="nom"&gt;&lt;/h4&gt;</v>
      </c>
      <c r="S77" s="5"/>
      <c r="T77" s="5" t="str">
        <f>IF(Tableau1[[#This Row],[Passif ?]],"&lt;span class=""passive""&gt;Action passive&lt;/span&gt;","")</f>
        <v/>
      </c>
      <c r="U77" s="5" t="str">
        <f>IF(ISBLANK(Tableau1[[#This Row],[Profil]]),"",CONCATENATE("&lt;span class=""profil""&gt;Profil ",Tableau1[[#This Row],[Profil]],"&lt;/span&gt;"))</f>
        <v/>
      </c>
      <c r="V77" s="5" t="str">
        <f>IF(Tableau1[[#This Row],[Innée ?]],"&lt;span class=""innee""&gt;Action innée&lt;/span&gt;","")</f>
        <v>&lt;span class="innee"&gt;Action innée&lt;/span&gt;</v>
      </c>
      <c r="W77" s="5" t="str">
        <f>IF(Tableau1[[#This Row],[Niveau]]&gt;0,CONCATENATE("&lt;span class=""apprentissage""&gt;Apprentissage : &lt;span&gt;",Tableau1[[#This Row],[Caractéristique]], " ",Tableau1[[#This Row],[Apprentissage]],"&lt;/span&gt;&lt;/span&gt;"),"")</f>
        <v/>
      </c>
      <c r="Y77" s="5" t="str">
        <f>CONCATENATE("&lt;p&gt;Exécution : &lt;span&gt;", IF(Tableau1[[#This Row],[Exécution]]&gt;0,Tableau1[[#This Row],[Exécution]],"-"), "&lt;/span&gt;&lt;/p&gt;")</f>
        <v>&lt;p&gt;Exécution : &lt;span&gt;-&lt;/span&gt;&lt;/p&gt;</v>
      </c>
      <c r="Z77" s="5" t="str">
        <f>CONCATENATE("&lt;p&gt;Souffle : &lt;span class=""jauge""&gt;", IF(Tableau1[[#This Row],[Souffle]]&gt;0,Tableau1[[#This Row],[Souffle]],"-"), "&lt;/span&gt;&lt;/p&gt;")</f>
        <v>&lt;p&gt;Souffle : &lt;span class="jauge"&gt;-&lt;/span&gt;&lt;/p&gt;</v>
      </c>
      <c r="AA77" s="5" t="str">
        <f>CONCATENATE("&lt;p&gt;Concentration : &lt;span class=""jauge""&gt;",IF(Tableau1[[#This Row],[Concentration]]&gt;0,Tableau1[[#This Row],[Concentration]],"-"), "&lt;/span&gt;&lt;/p&gt;")</f>
        <v>&lt;p&gt;Concentration : &lt;span class="jauge"&gt;-&lt;/span&gt;&lt;/p&gt;</v>
      </c>
      <c r="AB77" s="5" t="str">
        <f>IF(Tableau1[[#This Row],[Adrénaline]]&gt;0,CONCATENATE("&lt;p&gt;Adrénaline : &lt;span class=""jauge""&gt;", Tableau1[[#This Row],[Adrénaline]], "&lt;/span&gt;&lt;/p&gt;"),"")</f>
        <v/>
      </c>
      <c r="AC77" s="5"/>
      <c r="AD77" s="5" t="str">
        <f>CONCATENATE("&lt;div class=""effets""&gt;",Tableau1[[#This Row],[Effets]],"&lt;/div&gt;")</f>
        <v>&lt;div class="effets"&gt;&lt;/div&gt;</v>
      </c>
      <c r="AF77"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class="nom"&gt;&lt;/h4&gt;&lt;span class="innee"&gt;Action innée&lt;/span&gt;&lt;p&gt;Exécution : &lt;span&gt;-&lt;/span&gt;&lt;/p&gt;&lt;p&gt;Souffle : &lt;span class="jauge"&gt;-&lt;/span&gt;&lt;/p&gt;&lt;p&gt;Concentration : &lt;span class="jauge"&gt;-&lt;/span&gt;&lt;/p&gt;&lt;div class="effets"&gt;&lt;/div&gt;</v>
      </c>
      <c r="AG77" s="8" t="str">
        <f>IF(ISBLANK(Tableau1[[#This Row],[Nom]]),"",IF(B77&lt;&gt;B76,CONCATENATE("&lt;/div&gt;&lt;div class=""voie ",Tableau1[[#This Row],[Caractéristique]],"""&gt;&lt;h3&gt;",Tableau1[[#This Row],[Voie]],"&lt;/h3&gt;",Tableau1[[#This Row],[HTML_ligne]]),Tableau1[[#This Row],[HTML_ligne]]))</f>
        <v/>
      </c>
    </row>
    <row r="81" spans="5:33" ht="15" customHeight="1" x14ac:dyDescent="0.25">
      <c r="E81" s="9" t="str">
        <f>IFERROR(VLOOKUP(Tableau1[[#This Row],[Niveau]],Tableau2[],2,FALSE),"")</f>
        <v/>
      </c>
      <c r="N81" s="9" t="b">
        <f>IF(Tableau1[[#This Row],[Niveau]]=0,TRUE,FALSE)</f>
        <v>1</v>
      </c>
      <c r="P81" s="1"/>
      <c r="R81" s="5" t="str">
        <f>CONCATENATE("&lt;h4 class=""nom""&gt;",Tableau1[[#This Row],[Nom]],"&lt;/h4&gt;")</f>
        <v>&lt;h4 class="nom"&gt;&lt;/h4&gt;</v>
      </c>
      <c r="S81" s="5"/>
      <c r="T81" s="5" t="str">
        <f>IF(Tableau1[[#This Row],[Passif ?]],"&lt;span class=""passive""&gt;Action passive&lt;/span&gt;","")</f>
        <v/>
      </c>
      <c r="U81" s="5" t="str">
        <f>IF(ISBLANK(Tableau1[[#This Row],[Profil]]),"",CONCATENATE("&lt;span class=""profil""&gt;Profil ",Tableau1[[#This Row],[Profil]],"&lt;/span&gt;"))</f>
        <v/>
      </c>
      <c r="V81" s="5" t="str">
        <f>IF(Tableau1[[#This Row],[Innée ?]],"&lt;span class=""innee""&gt;Action innée&lt;/span&gt;","")</f>
        <v>&lt;span class="innee"&gt;Action innée&lt;/span&gt;</v>
      </c>
      <c r="W81" s="5" t="str">
        <f>IF(Tableau1[[#This Row],[Niveau]]&gt;0,CONCATENATE("&lt;span class=""apprentissage""&gt;Apprentissage : &lt;span&gt;",Tableau1[[#This Row],[Caractéristique]], " ",Tableau1[[#This Row],[Apprentissage]],"&lt;/span&gt;&lt;/span&gt;"),"")</f>
        <v/>
      </c>
      <c r="Y81" s="5" t="str">
        <f>CONCATENATE("&lt;p&gt;Exécution : &lt;span&gt;", IF(Tableau1[[#This Row],[Exécution]]&gt;0,Tableau1[[#This Row],[Exécution]],"-"), "&lt;/span&gt;&lt;/p&gt;")</f>
        <v>&lt;p&gt;Exécution : &lt;span&gt;-&lt;/span&gt;&lt;/p&gt;</v>
      </c>
      <c r="Z81" s="5" t="str">
        <f>CONCATENATE("&lt;p&gt;Souffle : &lt;span class=""jauge""&gt;", IF(Tableau1[[#This Row],[Souffle]]&gt;0,Tableau1[[#This Row],[Souffle]],"-"), "&lt;/span&gt;&lt;/p&gt;")</f>
        <v>&lt;p&gt;Souffle : &lt;span class="jauge"&gt;-&lt;/span&gt;&lt;/p&gt;</v>
      </c>
      <c r="AA81" s="5" t="str">
        <f>CONCATENATE("&lt;p&gt;Concentration : &lt;span class=""jauge""&gt;",IF(Tableau1[[#This Row],[Concentration]]&gt;0,Tableau1[[#This Row],[Concentration]],"-"), "&lt;/span&gt;&lt;/p&gt;")</f>
        <v>&lt;p&gt;Concentration : &lt;span class="jauge"&gt;-&lt;/span&gt;&lt;/p&gt;</v>
      </c>
      <c r="AB81" s="5" t="str">
        <f>IF(Tableau1[[#This Row],[Adrénaline]]&gt;0,CONCATENATE("&lt;p&gt;Adrénaline : &lt;span class=""jauge""&gt;", Tableau1[[#This Row],[Adrénaline]], "&lt;/span&gt;&lt;/p&gt;"),"")</f>
        <v/>
      </c>
      <c r="AC81" s="5"/>
      <c r="AD81" s="5" t="str">
        <f>CONCATENATE("&lt;div class=""effets""&gt;",Tableau1[[#This Row],[Effets]],"&lt;/div&gt;")</f>
        <v>&lt;div class="effets"&gt;&lt;/div&gt;</v>
      </c>
      <c r="AF81" s="5" t="str">
        <f>CONCATENATE(Tableau1[[#This Row],[HTML_prefix]],Tableau1[[#This Row],[HTML_nom]],Tableau1[[#This Row],[HTML_specs_prefix]],Tableau1[[#This Row],[HTML_passif]],Tableau1[[#This Row],[HTML_profil]],Tableau1[[#This Row],[HTML_innée]],Tableau1[[#This Row],[HTML_apprentissage]],Tableau1[[#This Row],[HTML_specs_col]],Tableau1[[#This Row],[HTML_Execution]],Tableau1[[#This Row],[HTML_Souffle]],Tableau1[[#This Row],[HTML_Concentration]],Tableau1[[#This Row],[HTML_Adrénaline]],Tableau1[[#This Row],[HTML_specs_suffix]],Tableau1[[#This Row],[HTML_effets]],Tableau1[[#This Row],[HTML_suffix]])</f>
        <v>&lt;h4 class="nom"&gt;&lt;/h4&gt;&lt;span class="innee"&gt;Action innée&lt;/span&gt;&lt;p&gt;Exécution : &lt;span&gt;-&lt;/span&gt;&lt;/p&gt;&lt;p&gt;Souffle : &lt;span class="jauge"&gt;-&lt;/span&gt;&lt;/p&gt;&lt;p&gt;Concentration : &lt;span class="jauge"&gt;-&lt;/span&gt;&lt;/p&gt;&lt;div class="effets"&gt;&lt;/div&gt;</v>
      </c>
      <c r="AG81" s="8" t="str">
        <f>IF(ISBLANK(Tableau1[[#This Row],[Nom]]),"",IF(B81&lt;&gt;B76,CONCATENATE("&lt;/div&gt;&lt;div class=""voie ",Tableau1[[#This Row],[Caractéristique]],"""&gt;&lt;h3&gt;",Tableau1[[#This Row],[Voie]],"&lt;/h3&gt;",Tableau1[[#This Row],[HTML_ligne]]),Tableau1[[#This Row],[HTML_ligne]]))</f>
        <v/>
      </c>
    </row>
    <row r="82" spans="5:33" ht="15" customHeight="1" x14ac:dyDescent="0.25">
      <c r="AG82" s="7" t="s">
        <v>66</v>
      </c>
    </row>
    <row r="83" spans="5:33" ht="15" customHeight="1" x14ac:dyDescent="0.25"/>
    <row r="84" spans="5:33" ht="15" customHeight="1" x14ac:dyDescent="0.25"/>
    <row r="85" spans="5:33" ht="15" customHeight="1" x14ac:dyDescent="0.25"/>
    <row r="86" spans="5:33" ht="15" customHeight="1" x14ac:dyDescent="0.25"/>
    <row r="87" spans="5:33" ht="15" customHeight="1" x14ac:dyDescent="0.25"/>
    <row r="88" spans="5:33" ht="15" customHeight="1" x14ac:dyDescent="0.25"/>
    <row r="89" spans="5:33" ht="15" customHeight="1" x14ac:dyDescent="0.25"/>
    <row r="90" spans="5:33" ht="15" customHeight="1" x14ac:dyDescent="0.25"/>
    <row r="91" spans="5:33" ht="15" customHeight="1" x14ac:dyDescent="0.25"/>
    <row r="92" spans="5:33" ht="15" customHeight="1" x14ac:dyDescent="0.25"/>
  </sheetData>
  <phoneticPr fontId="2" type="noConversion"/>
  <dataValidations count="2">
    <dataValidation type="list" allowBlank="1" showInputMessage="1" showErrorMessage="1" sqref="M2:M76 M81" xr:uid="{00000000-0002-0000-0000-000000000000}">
      <formula1>profils</formula1>
    </dataValidation>
    <dataValidation type="list" allowBlank="1" showInputMessage="1" showErrorMessage="1" sqref="C2:C76 C81" xr:uid="{00000000-0002-0000-0000-000001000000}">
      <formula1>seuil_apprentissage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8"/>
  <sheetViews>
    <sheetView workbookViewId="0">
      <selection activeCell="H4" sqref="H4"/>
    </sheetView>
  </sheetViews>
  <sheetFormatPr baseColWidth="10" defaultRowHeight="15" x14ac:dyDescent="0.25"/>
  <cols>
    <col min="2" max="2" width="12.7109375" customWidth="1"/>
    <col min="3" max="3" width="15.85546875" customWidth="1"/>
  </cols>
  <sheetData>
    <row r="2" spans="2:8" x14ac:dyDescent="0.25">
      <c r="B2" s="4" t="s">
        <v>34</v>
      </c>
      <c r="F2" s="4" t="s">
        <v>35</v>
      </c>
    </row>
    <row r="3" spans="2:8" x14ac:dyDescent="0.25">
      <c r="B3" t="s">
        <v>7</v>
      </c>
      <c r="C3" t="s">
        <v>14</v>
      </c>
      <c r="F3" t="s">
        <v>36</v>
      </c>
      <c r="H3" t="b">
        <v>1</v>
      </c>
    </row>
    <row r="4" spans="2:8" x14ac:dyDescent="0.25">
      <c r="B4">
        <v>1</v>
      </c>
      <c r="C4">
        <v>10</v>
      </c>
      <c r="F4" t="s">
        <v>37</v>
      </c>
    </row>
    <row r="5" spans="2:8" x14ac:dyDescent="0.25">
      <c r="B5">
        <v>2</v>
      </c>
      <c r="C5">
        <v>15</v>
      </c>
      <c r="F5" t="s">
        <v>38</v>
      </c>
    </row>
    <row r="6" spans="2:8" x14ac:dyDescent="0.25">
      <c r="B6">
        <v>3</v>
      </c>
      <c r="C6">
        <v>20</v>
      </c>
      <c r="F6" t="s">
        <v>39</v>
      </c>
    </row>
    <row r="7" spans="2:8" x14ac:dyDescent="0.25">
      <c r="B7">
        <v>4</v>
      </c>
      <c r="C7">
        <v>25</v>
      </c>
    </row>
    <row r="8" spans="2:8" x14ac:dyDescent="0.25">
      <c r="B8">
        <v>5</v>
      </c>
      <c r="C8">
        <v>30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Feuil1</vt:lpstr>
      <vt:lpstr>Feuil2</vt:lpstr>
      <vt:lpstr>profils</vt:lpstr>
      <vt:lpstr>seuil_apprentissage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2021-02-21T21:13:06Z</dcterms:modified>
</cp:coreProperties>
</file>