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0"/>
  </bookViews>
  <sheets>
    <sheet name="D.R X" sheetId="1" r:id="rId1"/>
    <sheet name="Evidencija rasta" sheetId="2" r:id="rId2"/>
  </sheets>
  <calcPr calcId="124519"/>
</workbook>
</file>

<file path=xl/calcChain.xml><?xml version="1.0" encoding="utf-8"?>
<calcChain xmlns="http://schemas.openxmlformats.org/spreadsheetml/2006/main">
  <c r="I5" i="1"/>
  <c r="I2"/>
  <c r="I3"/>
  <c r="I4"/>
  <c r="I6"/>
  <c r="I7"/>
  <c r="I8"/>
  <c r="I9"/>
  <c r="I10"/>
  <c r="I11"/>
  <c r="I13"/>
  <c r="I14"/>
  <c r="I16"/>
  <c r="I17"/>
  <c r="I18"/>
  <c r="I20"/>
  <c r="I19"/>
  <c r="I15"/>
  <c r="K15"/>
  <c r="J18"/>
  <c r="J14"/>
  <c r="J10"/>
  <c r="J2"/>
  <c r="M26"/>
  <c r="N26"/>
  <c r="R26"/>
  <c r="M27"/>
  <c r="N27"/>
  <c r="R27"/>
  <c r="M28"/>
  <c r="N28"/>
  <c r="R28"/>
  <c r="M29"/>
  <c r="N29"/>
  <c r="R29"/>
  <c r="M30"/>
  <c r="N30"/>
  <c r="R30"/>
  <c r="M31"/>
  <c r="N31"/>
  <c r="R31"/>
  <c r="M32"/>
  <c r="N32"/>
  <c r="R32"/>
  <c r="M33"/>
  <c r="N33"/>
  <c r="R33"/>
  <c r="M34"/>
  <c r="N34"/>
  <c r="R34"/>
  <c r="M35"/>
  <c r="N35"/>
  <c r="R35"/>
  <c r="M36"/>
  <c r="N36"/>
  <c r="R36"/>
  <c r="M37"/>
  <c r="N37"/>
  <c r="R37"/>
  <c r="M38"/>
  <c r="N38"/>
  <c r="R38"/>
  <c r="M39"/>
  <c r="N39"/>
  <c r="R39"/>
  <c r="M40"/>
  <c r="N40"/>
  <c r="R40"/>
  <c r="M41"/>
  <c r="N41"/>
  <c r="R41"/>
  <c r="M42"/>
  <c r="N42"/>
  <c r="R42"/>
  <c r="M43"/>
  <c r="N43"/>
  <c r="R43"/>
  <c r="M44"/>
  <c r="N44"/>
  <c r="R44"/>
  <c r="M45"/>
  <c r="N45"/>
  <c r="R45"/>
  <c r="M46"/>
  <c r="N46"/>
  <c r="R46"/>
  <c r="M47"/>
  <c r="N47"/>
  <c r="R47"/>
  <c r="M48"/>
  <c r="N48"/>
  <c r="R48"/>
  <c r="M49"/>
  <c r="N49"/>
  <c r="R49"/>
  <c r="M50"/>
  <c r="N50"/>
  <c r="R50"/>
  <c r="M51"/>
  <c r="N51"/>
  <c r="R51"/>
  <c r="M52"/>
  <c r="N52"/>
  <c r="R52"/>
  <c r="M53"/>
  <c r="N53"/>
  <c r="R53"/>
  <c r="M54"/>
  <c r="N54"/>
  <c r="R54"/>
  <c r="M55"/>
  <c r="N55"/>
  <c r="R55"/>
  <c r="M56"/>
  <c r="N56"/>
  <c r="R56"/>
  <c r="M57"/>
  <c r="N57"/>
  <c r="R57"/>
  <c r="M58"/>
  <c r="N58"/>
  <c r="R58"/>
  <c r="M59"/>
  <c r="N59"/>
  <c r="R59"/>
  <c r="M60"/>
  <c r="N60"/>
  <c r="R60"/>
  <c r="M61"/>
  <c r="N61"/>
  <c r="R61"/>
  <c r="M62"/>
  <c r="N62"/>
  <c r="R62"/>
  <c r="M63"/>
  <c r="N63"/>
  <c r="R63"/>
  <c r="M64"/>
  <c r="N64"/>
  <c r="R64"/>
  <c r="M65"/>
  <c r="N65"/>
  <c r="R65"/>
  <c r="M66"/>
  <c r="N66"/>
  <c r="R66"/>
  <c r="M67"/>
  <c r="N67"/>
  <c r="R67"/>
  <c r="M68"/>
  <c r="N68"/>
  <c r="R68"/>
  <c r="M69"/>
  <c r="N69"/>
  <c r="R69"/>
  <c r="M70"/>
  <c r="N70"/>
  <c r="R70"/>
  <c r="M71"/>
  <c r="N71"/>
  <c r="R71"/>
  <c r="M72"/>
  <c r="N72"/>
  <c r="R72"/>
  <c r="M73"/>
  <c r="N73"/>
  <c r="R73"/>
  <c r="M74"/>
  <c r="N74"/>
  <c r="R74"/>
  <c r="M75"/>
  <c r="N75"/>
  <c r="R75"/>
  <c r="M76"/>
  <c r="N76"/>
  <c r="R76"/>
  <c r="M77"/>
  <c r="N77"/>
  <c r="R77"/>
  <c r="M78"/>
  <c r="N78"/>
  <c r="R78"/>
  <c r="M79"/>
  <c r="N79"/>
  <c r="R79"/>
  <c r="M80"/>
  <c r="N80"/>
  <c r="R80"/>
  <c r="M81"/>
  <c r="N81"/>
  <c r="R81"/>
  <c r="M82"/>
  <c r="N82"/>
  <c r="R82"/>
  <c r="M83"/>
  <c r="N83"/>
  <c r="R83"/>
  <c r="M84"/>
  <c r="N84"/>
  <c r="R84"/>
  <c r="M85"/>
  <c r="N85"/>
  <c r="R85"/>
  <c r="M86"/>
  <c r="N86"/>
  <c r="R86"/>
  <c r="M87"/>
  <c r="N87"/>
  <c r="R87"/>
  <c r="M88"/>
  <c r="N88"/>
  <c r="R88"/>
  <c r="M89"/>
  <c r="N89"/>
  <c r="R89"/>
  <c r="M90"/>
  <c r="N90"/>
  <c r="R90"/>
  <c r="M91"/>
  <c r="N91"/>
  <c r="R91"/>
  <c r="M92"/>
  <c r="N92"/>
  <c r="R92"/>
  <c r="M93"/>
  <c r="N93"/>
  <c r="R93"/>
  <c r="M94"/>
  <c r="N94"/>
  <c r="R94"/>
  <c r="M95"/>
  <c r="N95"/>
  <c r="R95"/>
  <c r="M96"/>
  <c r="N96"/>
  <c r="R96"/>
  <c r="M97"/>
  <c r="N97"/>
  <c r="R97"/>
  <c r="M98"/>
  <c r="N98"/>
  <c r="R98"/>
  <c r="M99"/>
  <c r="N99"/>
  <c r="R99"/>
  <c r="M100"/>
  <c r="N100"/>
  <c r="R100"/>
  <c r="M101"/>
  <c r="N101"/>
  <c r="R101"/>
  <c r="M102"/>
  <c r="N102"/>
  <c r="R102"/>
  <c r="M103"/>
  <c r="N103"/>
  <c r="R103"/>
  <c r="M104"/>
  <c r="N104"/>
  <c r="R104"/>
  <c r="M105"/>
  <c r="N105"/>
  <c r="R105"/>
  <c r="M106"/>
  <c r="N106"/>
  <c r="R106"/>
  <c r="M107"/>
  <c r="N107"/>
  <c r="R107"/>
  <c r="M108"/>
  <c r="N108"/>
  <c r="R108"/>
  <c r="M109"/>
  <c r="N109"/>
  <c r="R109"/>
  <c r="M110"/>
  <c r="N110"/>
  <c r="R110"/>
  <c r="M111"/>
  <c r="N111"/>
  <c r="R111"/>
  <c r="M112"/>
  <c r="N112"/>
  <c r="R112"/>
  <c r="M113"/>
  <c r="N113"/>
  <c r="R113"/>
  <c r="M114"/>
  <c r="N114"/>
  <c r="R114"/>
  <c r="M115"/>
  <c r="N115"/>
  <c r="R115"/>
  <c r="M116"/>
  <c r="N116"/>
  <c r="R116"/>
  <c r="M117"/>
  <c r="N117"/>
  <c r="R117"/>
  <c r="M118"/>
  <c r="N118"/>
  <c r="R118"/>
  <c r="M119"/>
  <c r="N119"/>
  <c r="R119"/>
  <c r="M120"/>
  <c r="N120"/>
  <c r="R120"/>
  <c r="M121"/>
  <c r="N121"/>
  <c r="R121"/>
  <c r="M122"/>
  <c r="N122"/>
  <c r="R122"/>
  <c r="M123"/>
  <c r="N123"/>
  <c r="R123"/>
  <c r="M124"/>
  <c r="N124"/>
  <c r="R124"/>
  <c r="M125"/>
  <c r="N125"/>
  <c r="R125"/>
  <c r="M126"/>
  <c r="N126"/>
  <c r="R126"/>
  <c r="M127"/>
  <c r="N127"/>
  <c r="R127"/>
  <c r="M128"/>
  <c r="N128"/>
  <c r="R128"/>
  <c r="M129"/>
  <c r="N129"/>
  <c r="R129"/>
  <c r="M130"/>
  <c r="N130"/>
  <c r="R130"/>
  <c r="M131"/>
  <c r="N131"/>
  <c r="R131"/>
  <c r="M132"/>
  <c r="N132"/>
  <c r="R132"/>
  <c r="M133"/>
  <c r="N133"/>
  <c r="R133"/>
  <c r="M134"/>
  <c r="N134"/>
  <c r="R134"/>
  <c r="M135"/>
  <c r="N135"/>
  <c r="R135"/>
  <c r="M136"/>
  <c r="N136"/>
  <c r="R136"/>
  <c r="M137"/>
  <c r="N137"/>
  <c r="R137"/>
  <c r="M138"/>
  <c r="N138"/>
  <c r="R138"/>
  <c r="M139"/>
  <c r="N139"/>
  <c r="R139"/>
  <c r="M140"/>
  <c r="N140"/>
  <c r="R140"/>
  <c r="M141"/>
  <c r="N141"/>
  <c r="R141"/>
  <c r="M142"/>
  <c r="N142"/>
  <c r="R142"/>
  <c r="M143"/>
  <c r="N143"/>
  <c r="R143"/>
  <c r="M144"/>
  <c r="N144"/>
  <c r="R144"/>
  <c r="M145"/>
  <c r="N145"/>
  <c r="R145"/>
  <c r="M146"/>
  <c r="N146"/>
  <c r="R146"/>
  <c r="M147"/>
  <c r="N147"/>
  <c r="R147"/>
  <c r="M148"/>
  <c r="N148"/>
  <c r="R148"/>
  <c r="M149"/>
  <c r="N149"/>
  <c r="R149"/>
  <c r="M150"/>
  <c r="N150"/>
  <c r="R150"/>
  <c r="M25"/>
  <c r="N25" s="1"/>
  <c r="R25" s="1"/>
  <c r="E14"/>
  <c r="D14"/>
  <c r="C14"/>
  <c r="B14"/>
  <c r="E13"/>
  <c r="D13"/>
  <c r="C13"/>
  <c r="B13"/>
  <c r="E12"/>
  <c r="D12"/>
  <c r="C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D16" s="1"/>
  <c r="C3"/>
  <c r="C16" s="1"/>
  <c r="E16" s="1"/>
  <c r="B3"/>
  <c r="F26"/>
  <c r="F27"/>
  <c r="I12" s="1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25"/>
  <c r="I21" s="1"/>
  <c r="C25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2"/>
  <c r="J6" s="1"/>
  <c r="K7" l="1"/>
  <c r="K9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B12"/>
  <c r="B15" s="1"/>
  <c r="I1"/>
  <c r="B16" l="1"/>
  <c r="A16"/>
  <c r="I22"/>
  <c r="H22"/>
  <c r="C18" l="1"/>
  <c r="C17"/>
</calcChain>
</file>

<file path=xl/sharedStrings.xml><?xml version="1.0" encoding="utf-8"?>
<sst xmlns="http://schemas.openxmlformats.org/spreadsheetml/2006/main" count="80" uniqueCount="61">
  <si>
    <t>KB</t>
  </si>
  <si>
    <t>Početak</t>
  </si>
  <si>
    <t>Pisanje izviještaja</t>
  </si>
  <si>
    <t>Uredski posao</t>
  </si>
  <si>
    <t>Sastanak</t>
  </si>
  <si>
    <t>Obilazak terena</t>
  </si>
  <si>
    <t>Vožnja</t>
  </si>
  <si>
    <t>Uvođenje brenda</t>
  </si>
  <si>
    <t>Telef.poziv/naruđž.</t>
  </si>
  <si>
    <t>Servis telef.poziv</t>
  </si>
  <si>
    <t>Račun dostavlja.robe</t>
  </si>
  <si>
    <t>Dava. robe na ugovor</t>
  </si>
  <si>
    <t>Troškovi</t>
  </si>
  <si>
    <t>Pješačenje</t>
  </si>
  <si>
    <t>Postav/skida.aparata</t>
  </si>
  <si>
    <t>Plan</t>
  </si>
  <si>
    <t>Hrana piće</t>
  </si>
  <si>
    <t>Ljepljenje markica</t>
  </si>
  <si>
    <t>Pravljenje gift pack-a</t>
  </si>
  <si>
    <t>Čekanje</t>
  </si>
  <si>
    <t>Promocija</t>
  </si>
  <si>
    <t>Primanje pripr.robe</t>
  </si>
  <si>
    <t>Ostalo</t>
  </si>
  <si>
    <t>Ukupno sati</t>
  </si>
  <si>
    <t>Naziv posla</t>
  </si>
  <si>
    <t>Formula F22</t>
  </si>
  <si>
    <t>Formula F1-21</t>
  </si>
  <si>
    <t>Oblik ćelije</t>
  </si>
  <si>
    <t>Trajanje</t>
  </si>
  <si>
    <t>Završe</t>
  </si>
  <si>
    <t>tak</t>
  </si>
  <si>
    <t>Poče</t>
  </si>
  <si>
    <t>Dan</t>
  </si>
  <si>
    <t>Datum</t>
  </si>
  <si>
    <t>Ime firme/kupca</t>
  </si>
  <si>
    <t>Mjesto fir/kupca</t>
  </si>
  <si>
    <t>Adresa ulica</t>
  </si>
  <si>
    <t>Ime brenda</t>
  </si>
  <si>
    <t>Kom.</t>
  </si>
  <si>
    <t>Cjena</t>
  </si>
  <si>
    <t>Rab</t>
  </si>
  <si>
    <t>%</t>
  </si>
  <si>
    <t>PDV</t>
  </si>
  <si>
    <t>Ukupno</t>
  </si>
  <si>
    <t>ML</t>
  </si>
  <si>
    <t xml:space="preserve"> </t>
  </si>
  <si>
    <t>2010 Godina</t>
  </si>
  <si>
    <t>Sati</t>
  </si>
  <si>
    <t>Odmor</t>
  </si>
  <si>
    <t>Bolov.</t>
  </si>
  <si>
    <t>Slob.d</t>
  </si>
  <si>
    <t>Ukupno Da</t>
  </si>
  <si>
    <t>Neradni Da</t>
  </si>
  <si>
    <t>Ime i Prezime</t>
  </si>
  <si>
    <t>Hotel Đulić</t>
  </si>
  <si>
    <t>Široki Brijeg</t>
  </si>
  <si>
    <t>Bana Jelačića 9</t>
  </si>
  <si>
    <t>illy 50/1</t>
  </si>
  <si>
    <t>Bolovanje</t>
  </si>
  <si>
    <t>Slobodan dan</t>
  </si>
  <si>
    <t>Opis</t>
  </si>
</sst>
</file>

<file path=xl/styles.xml><?xml version="1.0" encoding="utf-8"?>
<styleSheet xmlns="http://schemas.openxmlformats.org/spreadsheetml/2006/main">
  <numFmts count="5">
    <numFmt numFmtId="164" formatCode="[h]:mm"/>
    <numFmt numFmtId="165" formatCode="d"/>
    <numFmt numFmtId="166" formatCode="m/yyyy\ "/>
    <numFmt numFmtId="167" formatCode="h:mm;"/>
    <numFmt numFmtId="168" formatCode="_-* #,##0\ _k_n_-;\-* #,##0\ _k_n_-;_-* &quot;-&quot;??\ _k_n_-;_-@_-"/>
  </numFmts>
  <fonts count="12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horizontal="center" vertical="center"/>
      <protection hidden="1"/>
    </xf>
    <xf numFmtId="165" fontId="0" fillId="0" borderId="0" xfId="0" applyNumberFormat="1" applyFill="1" applyBorder="1" applyAlignment="1" applyProtection="1">
      <alignment horizontal="center" vertical="center"/>
      <protection hidden="1"/>
    </xf>
    <xf numFmtId="1" fontId="0" fillId="0" borderId="0" xfId="0" applyNumberFormat="1" applyFill="1" applyBorder="1" applyAlignment="1" applyProtection="1">
      <alignment horizontal="center" vertical="center"/>
      <protection hidden="1"/>
    </xf>
    <xf numFmtId="1" fontId="1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10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2" fontId="1" fillId="0" borderId="0" xfId="0" applyNumberFormat="1" applyFont="1" applyFill="1" applyBorder="1" applyAlignment="1" applyProtection="1">
      <alignment horizontal="center" vertical="center"/>
      <protection hidden="1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  <protection hidden="1"/>
    </xf>
    <xf numFmtId="2" fontId="9" fillId="0" borderId="0" xfId="0" applyNumberFormat="1" applyFont="1" applyFill="1" applyBorder="1" applyAlignment="1" applyProtection="1">
      <alignment horizontal="center" vertical="center"/>
      <protection hidden="1"/>
    </xf>
    <xf numFmtId="168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  <protection hidden="1"/>
    </xf>
    <xf numFmtId="166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 applyProtection="1">
      <alignment horizontal="center" vertical="center"/>
      <protection hidden="1"/>
    </xf>
  </cellXfs>
  <cellStyles count="1">
    <cellStyle name="Obič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04"/>
  <sheetViews>
    <sheetView tabSelected="1" workbookViewId="0">
      <selection activeCell="K27" sqref="K27"/>
    </sheetView>
  </sheetViews>
  <sheetFormatPr defaultRowHeight="15"/>
  <cols>
    <col min="1" max="1" width="4.42578125" style="1" customWidth="1"/>
    <col min="2" max="3" width="11" style="1" customWidth="1"/>
    <col min="4" max="4" width="7" style="1" customWidth="1"/>
    <col min="5" max="5" width="6.5703125" style="1" customWidth="1"/>
    <col min="6" max="6" width="7.7109375" style="1" customWidth="1"/>
    <col min="7" max="7" width="19" style="1" customWidth="1"/>
    <col min="8" max="8" width="15.7109375" style="1" customWidth="1"/>
    <col min="9" max="9" width="14.85546875" style="1" customWidth="1"/>
    <col min="10" max="10" width="14.140625" style="1" customWidth="1"/>
    <col min="11" max="11" width="14.7109375" style="1" customWidth="1"/>
    <col min="12" max="12" width="7.140625" style="1" customWidth="1"/>
    <col min="13" max="13" width="7.85546875" style="1" hidden="1" customWidth="1"/>
    <col min="14" max="14" width="9.140625" style="1" hidden="1" customWidth="1"/>
    <col min="15" max="15" width="7.28515625" style="1" customWidth="1"/>
    <col min="16" max="16" width="6.140625" style="1" customWidth="1"/>
    <col min="17" max="17" width="4.85546875" style="1" customWidth="1"/>
    <col min="18" max="18" width="9.140625" style="1"/>
    <col min="19" max="19" width="121.140625" style="1" customWidth="1"/>
    <col min="20" max="16384" width="9.140625" style="1"/>
  </cols>
  <sheetData>
    <row r="1" spans="1:11">
      <c r="B1" s="30" t="s">
        <v>46</v>
      </c>
      <c r="C1" s="31"/>
      <c r="D1" s="31"/>
      <c r="E1" s="31"/>
      <c r="F1" s="2">
        <f ca="1">SUMPRODUCT(--(G25:G50000="Pisanje izvještaja"),SUBTOTAL(9,OFFSET(F25:F50000,ROW(F25:F50000)-MIN(ROW(F25:F50000)),0,1)))</f>
        <v>0</v>
      </c>
      <c r="G1" s="3" t="s">
        <v>2</v>
      </c>
      <c r="H1" s="16">
        <f ca="1">F1/F22</f>
        <v>0</v>
      </c>
      <c r="I1" s="13">
        <f ca="1">SUMPRODUCT(SUBTOTAL(3,OFFSET(F25:F50000,ROW(F25:F50000)-MIN(ROW(F25:F50000)),,1))*(G25:G50000="Pisanje izvještaja"),--(F25:F50000&gt;0))</f>
        <v>0</v>
      </c>
    </row>
    <row r="2" spans="1:11">
      <c r="B2" s="6" t="s">
        <v>47</v>
      </c>
      <c r="C2" s="6" t="s">
        <v>48</v>
      </c>
      <c r="D2" s="6" t="s">
        <v>49</v>
      </c>
      <c r="E2" s="6" t="s">
        <v>50</v>
      </c>
      <c r="F2" s="2">
        <f ca="1">SUMPRODUCT(--(G25:G50001="Plan"),SUBTOTAL(9,OFFSET(F25:F50001,ROW(F25:F50001)-MIN(ROW(F25:F50001)),0,1)))</f>
        <v>0</v>
      </c>
      <c r="G2" s="3" t="s">
        <v>15</v>
      </c>
      <c r="H2" s="16">
        <f ca="1">F2/F22</f>
        <v>0</v>
      </c>
      <c r="I2" s="7">
        <f ca="1">SUMPRODUCT(SUBTOTAL(3,OFFSET(F25:F50000,ROW(F25:F50000)-MIN(ROW(F25:F50000)),,1))*(G25:G50000="Plan"),--(F25:F50000&gt;0))</f>
        <v>0</v>
      </c>
      <c r="J2" s="33">
        <f>B25</f>
        <v>40483</v>
      </c>
    </row>
    <row r="3" spans="1:11">
      <c r="A3" s="5">
        <v>1</v>
      </c>
      <c r="B3" s="10">
        <f>SUMIFS(F25:F50000,B25:B50000,"&gt;=1.1.2010",B25:B50000,"&lt;=31.1.2010")</f>
        <v>0</v>
      </c>
      <c r="C3" s="11">
        <f>COUNTIFS(G25:G50000,"Odmor",B25:B50000,"&gt;=1.1.2010",B25:B50000,"&lt;=31.1.2010")</f>
        <v>0</v>
      </c>
      <c r="D3" s="11">
        <f>COUNTIFS(G25:G50000,"Bolovanje",B25:B50000,"&gt;=1.1.2010",B25:B50000,"&lt;=31.1.2010")</f>
        <v>0</v>
      </c>
      <c r="E3" s="11">
        <f>COUNTIFS(G25:G50000,"Slobodan dan",B25:B50000,"&gt;=1.1.2010",B25:B50000,"&lt;=31.1.2010")</f>
        <v>0</v>
      </c>
      <c r="F3" s="2">
        <f ca="1">SUMPRODUCT(--(G25:G50002="Uredski posao"),SUBTOTAL(9,OFFSET(F25:F50002,ROW(F25:F50002)-MIN(ROW(F25:F50002)),0,1)))</f>
        <v>0</v>
      </c>
      <c r="G3" s="3" t="s">
        <v>3</v>
      </c>
      <c r="H3" s="16">
        <f ca="1">F3/F22</f>
        <v>0</v>
      </c>
      <c r="I3" s="7">
        <f ca="1">SUMPRODUCT(SUBTOTAL(3,OFFSET(F25:F50000,ROW(F25:F50000)-MIN(ROW(F25:F50000)),,1))*(G25:G50000="Uredski posao"),--(F25:F50000&gt;0))</f>
        <v>0</v>
      </c>
      <c r="J3" s="34"/>
    </row>
    <row r="4" spans="1:11">
      <c r="A4" s="5">
        <v>2</v>
      </c>
      <c r="B4" s="10">
        <f>SUMIFS(F25:F50001,B25:B50001,"&gt;=1.2.2010",B25:B50001,"&lt;=28.2.2010")</f>
        <v>0</v>
      </c>
      <c r="C4" s="11">
        <f>COUNTIFS(G25:G50001,"Odmor",B25:B50001,"&gt;=1.2.2010",B25:B50001,"&lt;=28.2.2010")</f>
        <v>0</v>
      </c>
      <c r="D4" s="11">
        <f>COUNTIFS(G25:G50001,"Bolovanje",B25:B50001,"&gt;=1.2.2010",B25:B50001,"&lt;=28.2.2010")</f>
        <v>0</v>
      </c>
      <c r="E4" s="11">
        <f>COUNTIFS(G25:G50001,"Slobodan dan",B25:B50001,"&gt;=1.2.2010",B25:B50001,"&lt;=28.2.2010")</f>
        <v>0</v>
      </c>
      <c r="F4" s="2">
        <f ca="1">SUMPRODUCT(--(G25:G50003="Sastanak"),SUBTOTAL(9,OFFSET(F25:F50003,ROW(F25:F50003)-MIN(ROW(F25:F50003)),0,1)))</f>
        <v>0</v>
      </c>
      <c r="G4" s="3" t="s">
        <v>4</v>
      </c>
      <c r="H4" s="16">
        <f ca="1">F4/F22</f>
        <v>0</v>
      </c>
      <c r="I4" s="7">
        <f ca="1">SUMPRODUCT(SUBTOTAL(3,OFFSET(F25:F50000,ROW(F25:F50000)-MIN(ROW(F25:F50000)),,1))*(G25:G50000="Sastanak"),--(F25:F50000&gt;0))</f>
        <v>0</v>
      </c>
      <c r="J4" s="35" t="s">
        <v>23</v>
      </c>
      <c r="K4" s="25"/>
    </row>
    <row r="5" spans="1:11">
      <c r="A5" s="5">
        <v>3</v>
      </c>
      <c r="B5" s="10">
        <f>SUMIFS(F25:F50002,B25:B50002,"&gt;=1.3.2010",B25:B50002,"&lt;=31.3.2010")</f>
        <v>0</v>
      </c>
      <c r="C5" s="11">
        <f>COUNTIFS(G25:G50002,"Odmor",B25:B50002,"&gt;=1.3.2010",B25:B50002,"&lt;=31.3.2010")</f>
        <v>0</v>
      </c>
      <c r="D5" s="11">
        <f>COUNTIFS(G25:G50002,"Bolovanje",B25:B50002,"&gt;=1.3.2010",B25:B50002,"&lt;=31.3.2010")</f>
        <v>0</v>
      </c>
      <c r="E5" s="11">
        <f>COUNTIFS(G25:G50002,"Slobodan dan",B25:B50002,"&gt;=1.3.2010",B25:B50002,"&lt;=31.3.2010")</f>
        <v>0</v>
      </c>
      <c r="F5" s="2">
        <f ca="1">SUMPRODUCT(--(G25:G50004="Obilazak terena"),SUBTOTAL(9,OFFSET(F25:F50004,ROW(F25:F50004)-MIN(ROW(F25:F50004)),0,1)))</f>
        <v>0</v>
      </c>
      <c r="G5" s="3" t="s">
        <v>5</v>
      </c>
      <c r="H5" s="16">
        <f ca="1">F5/F22</f>
        <v>0</v>
      </c>
      <c r="I5" s="7">
        <f ca="1">SUMPRODUCT(SUBTOTAL(3,OFFSET(F25:F50000,ROW(F25:F50000)-MIN(ROW(F25:F50000)),,1))*(G25:G50000="Obilazak terena"),--(F25:F50000&gt;0))</f>
        <v>0</v>
      </c>
      <c r="J5" s="36"/>
      <c r="K5" s="26"/>
    </row>
    <row r="6" spans="1:11" ht="15.75">
      <c r="A6" s="5">
        <v>4</v>
      </c>
      <c r="B6" s="10">
        <f>SUMIFS(F25:F50003,B25:B50003,"&gt;=1.4.2010",B25:B50003,"&lt;=30.4.2010")</f>
        <v>0</v>
      </c>
      <c r="C6" s="11">
        <f>COUNTIFS(G25:G50003,"Odmor",B25:B50003,"&gt;=1.4.2010",B25:B50003,"&lt;=30.4.2010")</f>
        <v>0</v>
      </c>
      <c r="D6" s="11">
        <f>COUNTIFS(G25:G50003,"Bolovanje",B25:B50003,"&gt;=1.4.2010",B25:B50003,"&lt;=30.4.2010")</f>
        <v>0</v>
      </c>
      <c r="E6" s="11">
        <f>COUNTIFS(G25:G50003,"Slobodan dan",B25:B50003,"&gt;=1.4.2010",B25:B50003,"&lt;=30.4.2010")</f>
        <v>0</v>
      </c>
      <c r="F6" s="2">
        <f ca="1">SUMPRODUCT(--(G25:G50005="Uvođenje brenda"),SUBTOTAL(9,OFFSET(F25:F50005,ROW(F25:F50005)-MIN(ROW(F25:F50005)),0,1)))</f>
        <v>0</v>
      </c>
      <c r="G6" s="3" t="s">
        <v>7</v>
      </c>
      <c r="H6" s="16">
        <f ca="1">F6/F22</f>
        <v>0</v>
      </c>
      <c r="I6" s="7">
        <f ca="1">SUMPRODUCT(SUBTOTAL(3,OFFSET(F25:F50000,ROW(F25:F50000)-MIN(ROW(F25:F50000)),,1))*(G25:G50000="Uvođenje brenda"),--(F25:F50000&gt;0))</f>
        <v>0</v>
      </c>
      <c r="J6" s="37">
        <f>F22</f>
        <v>1.3888888888888895E-2</v>
      </c>
      <c r="K6" s="27"/>
    </row>
    <row r="7" spans="1:11">
      <c r="A7" s="5">
        <v>5</v>
      </c>
      <c r="B7" s="10">
        <f>SUMIFS(F25:F50004,B25:B50004,"&gt;=1.5.2010",B25:B50004,"&lt;=31.5.2010")</f>
        <v>0</v>
      </c>
      <c r="C7" s="11">
        <f>COUNTIFS(G25:G50004,"Odmor",B25:B50004,"&gt;=1.5.2010",B25:B50004,"&lt;=31.5.2010")</f>
        <v>0</v>
      </c>
      <c r="D7" s="11">
        <f>COUNTIFS(G25:G50004,"Bolovanje",B25:B50004,"&gt;=1.5.2010",B25:B50004,"&lt;=31.5.2010")</f>
        <v>0</v>
      </c>
      <c r="E7" s="11">
        <f>COUNTIFS(G25:G50004,"Slobodan dan",B25:B50004,"&gt;=1.5.2010",B25:B50004,"&lt;=31.5.2010")</f>
        <v>0</v>
      </c>
      <c r="F7" s="2">
        <f ca="1">SUMPRODUCT(--(G25:G50006="Primanje pripr.robe"),SUBTOTAL(9,OFFSET(F25:F50006,ROW(F25:F50006)-MIN(ROW(F25:F50006)),0,1)))</f>
        <v>0</v>
      </c>
      <c r="G7" s="3" t="s">
        <v>21</v>
      </c>
      <c r="H7" s="16">
        <f ca="1">F7/F22</f>
        <v>0</v>
      </c>
      <c r="I7" s="7">
        <f ca="1">SUMPRODUCT(SUBTOTAL(3,OFFSET(F25:F50000,ROW(F25:F50000)-MIN(ROW(F25:F50000)),,1))*(G25:G50000="Primanje pripr.robe"),--(F25:F50000&gt;0))</f>
        <v>0</v>
      </c>
      <c r="J7" s="36"/>
      <c r="K7" s="26">
        <f ca="1">SUMPRODUCT(--(G25:G50005="Servis telefon poziv"),SUBTOTAL(9,OFFSET(R25:R50005,ROW(R25:R50005)-MIN(ROW(R25:R50005)),0,1)))</f>
        <v>0</v>
      </c>
    </row>
    <row r="8" spans="1:11">
      <c r="A8" s="5">
        <v>6</v>
      </c>
      <c r="B8" s="10">
        <f>SUMIFS(F25:F50005,B25:B50005,"&gt;=1.6.2010",B25:B50005,"&lt;=30.6.2010")</f>
        <v>0</v>
      </c>
      <c r="C8" s="11">
        <f>COUNTIFS(G25:G50005,"Odmor",B25:B50005,"&gt;=1.6.2010",B25:B50005,"&lt;=30.6.2010")</f>
        <v>0</v>
      </c>
      <c r="D8" s="11">
        <f>COUNTIFS(G25:G50005,"Bolovanje",B25:B50005,"&gt;=1.6.2010",B25:B50005,"&lt;=30.6.2010")</f>
        <v>0</v>
      </c>
      <c r="E8" s="11">
        <f>COUNTIFS(G25:G50005,"Slobodan dan",B25:B50005,"&gt;=1.6.2010",B25:B50005,"&lt;=30.6.2010")</f>
        <v>0</v>
      </c>
      <c r="F8" s="2">
        <f ca="1">SUMPRODUCT(--(G25:G50007="Vožnja"),SUBTOTAL(9,OFFSET(F25:F50007,ROW(F25:F50007)-MIN(ROW(F25:F50007)),0,1)))</f>
        <v>0</v>
      </c>
      <c r="G8" s="3" t="s">
        <v>6</v>
      </c>
      <c r="H8" s="16">
        <f ca="1">F8/F22</f>
        <v>0</v>
      </c>
      <c r="I8" s="7">
        <f ca="1">SUMPRODUCT(SUBTOTAL(3,OFFSET(F25:F50000,ROW(F25:F50000)-MIN(ROW(F25:F50000)),,1))*(G25:G50000="Vožnja"),--(F25:F50000&gt;0))</f>
        <v>0</v>
      </c>
      <c r="J8" s="35" t="s">
        <v>48</v>
      </c>
      <c r="K8" s="28"/>
    </row>
    <row r="9" spans="1:11">
      <c r="A9" s="5">
        <v>7</v>
      </c>
      <c r="B9" s="10">
        <f>SUMIFS(F25:F50006,B25:B50006,"&gt;=1.7.2010",B25:B50006,"&lt;=31.7.2010")</f>
        <v>0</v>
      </c>
      <c r="C9" s="11">
        <f>COUNTIFS(G25:G50006,"Odmor",B25:B50006,"&gt;=1.7.2010",B25:B50006,"&lt;=31.7.2010")</f>
        <v>0</v>
      </c>
      <c r="D9" s="11">
        <f>COUNTIFS(G25:G50006,"Bolovanje",B25:B50006,"&gt;=1.7.2010",B25:B50006,"&lt;=31.7.2010")</f>
        <v>0</v>
      </c>
      <c r="E9" s="11">
        <f>COUNTIFS(G25:G50006,"Slobodan dan",B25:B50006,"&gt;=1.7.2010",B25:B50006,"&lt;=31.7.2010")</f>
        <v>0</v>
      </c>
      <c r="F9" s="2">
        <f ca="1">SUMPRODUCT(--(G25:G50008="Pješačenje"),SUBTOTAL(9,OFFSET(F25:F50008,ROW(F25:F50008)-MIN(ROW(F25:F50008)),0,1)))</f>
        <v>0</v>
      </c>
      <c r="G9" s="3" t="s">
        <v>13</v>
      </c>
      <c r="H9" s="16">
        <f ca="1">F9/F22</f>
        <v>0</v>
      </c>
      <c r="I9" s="7">
        <f ca="1">SUMPRODUCT(SUBTOTAL(3,OFFSET(F25:F50000,ROW(F25:F50000)-MIN(ROW(F25:F50000)),,1))*(G25:G50000="Pješačenje"),--(F25:F50000&gt;0))</f>
        <v>0</v>
      </c>
      <c r="J9" s="36"/>
      <c r="K9" s="26">
        <f ca="1">SUMPRODUCT(--(G25:G50007="Dava. robe na ugovor"),SUBTOTAL(9,OFFSET(R25:R50007,ROW(R25:R50007)-MIN(ROW(R25:R50007)),0,1)))</f>
        <v>0</v>
      </c>
    </row>
    <row r="10" spans="1:11">
      <c r="A10" s="5">
        <v>8</v>
      </c>
      <c r="B10" s="10">
        <f>SUMIFS(F25:F50007,B25:B50007,"&gt;=1.8.2010",B25:B50007,"&lt;=31.8.2010")</f>
        <v>0</v>
      </c>
      <c r="C10" s="11">
        <f>COUNTIFS(G25:G50007,"Odmor",B25:B50007,"&gt;=1.8.2010",B25:B50007,"&lt;=31.8.2010")</f>
        <v>0</v>
      </c>
      <c r="D10" s="11">
        <f>COUNTIFS(G25:G50007,"Bolovanje",B25:B50007,"&gt;=1.8.2010",B25:B50007,"&lt;=31.8.2010")</f>
        <v>0</v>
      </c>
      <c r="E10" s="11">
        <f>COUNTIFS(G25:G50007,"Slobodan dan",B25:B50007,"&gt;=1.8.2010",B25:B50007,"&lt;=31.9.2010")</f>
        <v>0</v>
      </c>
      <c r="F10" s="2">
        <f ca="1">SUMPRODUCT(--(G25:G50009="Telef.poziv/naruđž."),SUBTOTAL(9,OFFSET(F25:F50009,ROW(F25:F50009)-MIN(ROW(F25:F50009)),0,1)))</f>
        <v>0</v>
      </c>
      <c r="G10" s="3" t="s">
        <v>8</v>
      </c>
      <c r="H10" s="16">
        <f ca="1">F10/F22</f>
        <v>0</v>
      </c>
      <c r="I10" s="7">
        <f ca="1">SUMPRODUCT(SUBTOTAL(3,OFFSET(F25:F50000,ROW(F25:F50000)-MIN(ROW(F25:F50000)),,1))*(G25:G50000="Telef.poziv/naruđž."),--(F25:F50000&gt;0))</f>
        <v>0</v>
      </c>
      <c r="J10" s="35">
        <f>COUNTIF(G25:G50000,"odmor")</f>
        <v>0</v>
      </c>
      <c r="K10" s="22"/>
    </row>
    <row r="11" spans="1:11">
      <c r="A11" s="5">
        <v>9</v>
      </c>
      <c r="B11" s="10">
        <f>SUMIFS(F25:F50000,B25:B50000,"&gt;=1.9.2010",B25:B50000,"&lt;=30.9.2010")</f>
        <v>0</v>
      </c>
      <c r="C11" s="11">
        <f>COUNTIFS(G25:G50008,"Odmor",B25:B50008,"&gt;=1.9.2010",B25:B50008,"&lt;=30.9.2010")</f>
        <v>0</v>
      </c>
      <c r="D11" s="11">
        <f>COUNTIFS(G25:G50008,"Bolovanje",B25:B50008,"&gt;=1.9.2010",B25:B50008,"&lt;=30.9.2010")</f>
        <v>0</v>
      </c>
      <c r="E11" s="11">
        <f>COUNTIFS(G25:G50008,"Slobodan dan",B25:B50008,"&gt;=1.9.2010",B25:B50008,"&lt;=30.9.2010")</f>
        <v>0</v>
      </c>
      <c r="F11" s="2">
        <f ca="1">SUMPRODUCT(--(G25:G50010="Servis telef.poziv"),SUBTOTAL(9,OFFSET(F25:F50010,ROW(F25:F50010)-MIN(ROW(F25:F50010)),0,1)))</f>
        <v>0</v>
      </c>
      <c r="G11" s="3" t="s">
        <v>9</v>
      </c>
      <c r="H11" s="16">
        <f ca="1">F11/F22</f>
        <v>0</v>
      </c>
      <c r="I11" s="7">
        <f ca="1">SUMPRODUCT(SUBTOTAL(3,OFFSET(F25:F50000,ROW(F25:F50000)-MIN(ROW(F25:F50000)),,1))*(G25:G50000="Servis telef.poziv"),--(F25:F50000&gt;0))</f>
        <v>0</v>
      </c>
      <c r="J11" s="36"/>
      <c r="K11" s="22"/>
    </row>
    <row r="12" spans="1:11">
      <c r="A12" s="5">
        <v>10</v>
      </c>
      <c r="B12" s="10">
        <f>SUMIFS(F25:F50001,B25:B50001,"&gt;=1.10.2010",B25:B50001,"&lt;=31.10.2010")</f>
        <v>0</v>
      </c>
      <c r="C12" s="11">
        <f>COUNTIFS(G25:G50009,"Odmor",B25:B50009,"&gt;=1.10.2010",B25:B50009,"&lt;=31.10.2010")</f>
        <v>0</v>
      </c>
      <c r="D12" s="11">
        <f>COUNTIFS(G25:G50009,"Bolovanje",B25:B50009,"&gt;=1.10.2010",B25:B50009,"&lt;=31.10.2010")</f>
        <v>0</v>
      </c>
      <c r="E12" s="11">
        <f>COUNTIFS(G25:G50009,"Slobodan dan",B25:B50009,"&gt;=1.10.2010",B25:B50009,"&lt;=31.10.2010")</f>
        <v>0</v>
      </c>
      <c r="F12" s="2">
        <f ca="1">SUMPRODUCT(--(G25:G50011="Račun dostavlja.robe"),SUBTOTAL(9,OFFSET(F25:F50011,ROW(F25:F50011)-MIN(ROW(F25:F50011)),0,1)))</f>
        <v>1.0416666666666685E-2</v>
      </c>
      <c r="G12" s="3" t="s">
        <v>10</v>
      </c>
      <c r="H12" s="16">
        <f ca="1">F12/F22</f>
        <v>0.750000000000001</v>
      </c>
      <c r="I12" s="7">
        <f ca="1">SUMPRODUCT(SUBTOTAL(3,OFFSET(F25:F50000,ROW(F25:F50000)-MIN(ROW(F25:F50000)),,1))*(G25:G50000="Račun dostavlja.robe"),--(F25:F50000&gt;0))</f>
        <v>1</v>
      </c>
      <c r="J12" s="35" t="s">
        <v>58</v>
      </c>
      <c r="K12" s="22"/>
    </row>
    <row r="13" spans="1:11">
      <c r="A13" s="5">
        <v>11</v>
      </c>
      <c r="B13" s="10">
        <f>SUMIFS(F25:F50002,B25:B50002,"&gt;=1.11.2010",B25:B50002,"&lt;=31.11.2010")</f>
        <v>0</v>
      </c>
      <c r="C13" s="11">
        <f>COUNTIFS(G25:G50010,"Odmor",B25:B50010,"&gt;=1.11.2010",B25:B50010,"&lt;=30.11.2010")</f>
        <v>0</v>
      </c>
      <c r="D13" s="11">
        <f>COUNTIFS(G25:G50010,"Bolovanje",B25:B50010,"&gt;=1.11.2010",B25:B50010,"&lt;=31.11.2010")</f>
        <v>0</v>
      </c>
      <c r="E13" s="11">
        <f>COUNTIFS(G25:G50010,"Slobodan dan",B25:B50010,"&gt;=1.11.2010",B25:B50010,"&lt;=31.11.2010")</f>
        <v>0</v>
      </c>
      <c r="F13" s="2">
        <f ca="1">SUMPRODUCT(--(G25:G50012="Dava. robe na ugovor"),SUBTOTAL(9,OFFSET(F25:F50012,ROW(F25:F50012)-MIN(ROW(F25:F50012)),0,1)))</f>
        <v>0</v>
      </c>
      <c r="G13" s="3" t="s">
        <v>11</v>
      </c>
      <c r="H13" s="16">
        <f ca="1">F13/F22</f>
        <v>0</v>
      </c>
      <c r="I13" s="7">
        <f ca="1">SUMPRODUCT(SUBTOTAL(3,OFFSET(F25:F50000,ROW(F25:F50000)-MIN(ROW(F25:F50000)),,1))*(G25:G50000="Dava. robe na ugovor"),--(F25:F50000&gt;0))</f>
        <v>0</v>
      </c>
      <c r="J13" s="36"/>
      <c r="K13" s="22"/>
    </row>
    <row r="14" spans="1:11">
      <c r="A14" s="5">
        <v>12</v>
      </c>
      <c r="B14" s="10">
        <f>SUMIFS(F25:F50003,B25:B50003,"&gt;=1.12.2010",B25:B50003,"&lt;=31.12.2010")</f>
        <v>0</v>
      </c>
      <c r="C14" s="11">
        <f>COUNTIFS(G25:G50011,"Odmor",B25:B50011,"&gt;=1.12.2010",B25:B50011,"&lt;=31.12.2010")</f>
        <v>0</v>
      </c>
      <c r="D14" s="11">
        <f>COUNTIFS(G25:G50011,"Bolovanje",B25:B50011,"&gt;=1.12.2010",B25:B50011,"&lt;=31.12.2010")</f>
        <v>0</v>
      </c>
      <c r="E14" s="11">
        <f>COUNTIFS(G25:G50011,"Slobodan dan",B25:B50011,"&gt;=1.12.2010",B25:B50011,"&lt;=31.12.2010")</f>
        <v>0</v>
      </c>
      <c r="F14" s="2">
        <f ca="1">SUMPRODUCT(--(G25:G50013="Postav/skida.aparata"),SUBTOTAL(9,OFFSET(F25:F50013,ROW(F25:F50013)-MIN(ROW(F25:F50013)),0,1)))</f>
        <v>0</v>
      </c>
      <c r="G14" s="3" t="s">
        <v>14</v>
      </c>
      <c r="H14" s="16">
        <f ca="1">F14/F22</f>
        <v>0</v>
      </c>
      <c r="I14" s="7">
        <f ca="1">SUMPRODUCT(SUBTOTAL(3,OFFSET(F25:F50000,ROW(F25:F50000)-MIN(ROW(F25:F50000)),,1))*(G25:G50000="Postav/skida.aparata"),--(F25:F50000&gt;0))</f>
        <v>0</v>
      </c>
      <c r="J14" s="35">
        <f>COUNTIF(G25:G50004,"Bolovanje")</f>
        <v>0</v>
      </c>
      <c r="K14" s="22"/>
    </row>
    <row r="15" spans="1:11">
      <c r="A15" s="5"/>
      <c r="B15" s="12">
        <f>SUM(B3:B14)</f>
        <v>0</v>
      </c>
      <c r="C15" s="6"/>
      <c r="D15" s="6"/>
      <c r="E15" s="6"/>
      <c r="F15" s="2">
        <f ca="1">SUMPRODUCT(--(G25:G50014="Troškovi"),SUBTOTAL(9,OFFSET(F25:F50014,ROW(F25:F50014)-MIN(ROW(F25:F50014)),0,1)))</f>
        <v>3.4722222222222099E-3</v>
      </c>
      <c r="G15" s="3" t="s">
        <v>12</v>
      </c>
      <c r="H15" s="16">
        <f ca="1">F15/F22</f>
        <v>0.249999999999999</v>
      </c>
      <c r="I15" s="7">
        <f ca="1">SUMPRODUCT(SUBTOTAL(3,OFFSET(F25:F50000,ROW(F25:F50000)-MIN(ROW(F25:F50000)),,1))*(G25:G50000="Troškovi"),--(F25:F50000&gt;0))</f>
        <v>1</v>
      </c>
      <c r="J15" s="36"/>
      <c r="K15" s="26">
        <f ca="1">SUMPRODUCT(--(G25:G50013="Troškovi"),SUBTOTAL(9,OFFSET(R25:R50013,ROW(R25:R50013)-MIN(ROW(R25:R50013)),0,1)))</f>
        <v>25</v>
      </c>
    </row>
    <row r="16" spans="1:11">
      <c r="A16" s="4">
        <f>B15</f>
        <v>0</v>
      </c>
      <c r="B16" s="13">
        <f>B15*3</f>
        <v>0</v>
      </c>
      <c r="C16" s="6">
        <f>SUM(C3:C15)</f>
        <v>0</v>
      </c>
      <c r="D16" s="6">
        <f>SUM(D3:D15)</f>
        <v>0</v>
      </c>
      <c r="E16" s="6">
        <f>SUM(C16:D16)</f>
        <v>0</v>
      </c>
      <c r="F16" s="2">
        <f ca="1">SUMPRODUCT(--(G25:G50015="Hrana piće"),SUBTOTAL(9,OFFSET(F25:F50015,ROW(F25:F50015)-MIN(ROW(F25:F50015)),0,1)))</f>
        <v>0</v>
      </c>
      <c r="G16" s="3" t="s">
        <v>16</v>
      </c>
      <c r="H16" s="16">
        <f ca="1">F16/F22</f>
        <v>0</v>
      </c>
      <c r="I16" s="7">
        <f ca="1">SUMPRODUCT(SUBTOTAL(3,OFFSET(F25:F50000,ROW(F25:F50000)-MIN(ROW(F25:F50000)),,1))*(G25:G50000="Hrana piće"),--(F25:F50000&gt;0))</f>
        <v>0</v>
      </c>
      <c r="J16" s="35" t="s">
        <v>59</v>
      </c>
      <c r="K16" s="22"/>
    </row>
    <row r="17" spans="1:32">
      <c r="A17" s="5"/>
      <c r="B17" s="7" t="s">
        <v>51</v>
      </c>
      <c r="C17" s="14">
        <f>B16+C16+D16+E16</f>
        <v>0</v>
      </c>
      <c r="D17" s="6"/>
      <c r="E17" s="6"/>
      <c r="F17" s="2">
        <f ca="1">SUMPRODUCT(--(G25:G50016="Ljepljenje markica"),SUBTOTAL(9,OFFSET(F25:F50016,ROW(F25:F50016)-MIN(ROW(F25:F50016)),0,1)))</f>
        <v>0</v>
      </c>
      <c r="G17" s="3" t="s">
        <v>17</v>
      </c>
      <c r="H17" s="16">
        <f ca="1">F17/F22</f>
        <v>0</v>
      </c>
      <c r="I17" s="7">
        <f ca="1">SUMPRODUCT(SUBTOTAL(3,OFFSET(F25:F50000,ROW(F25:F50000)-MIN(ROW(F25:F50000)),,1))*(G25:G50000="Ljepljenje markica"),--(F25:F50000&gt;0))</f>
        <v>0</v>
      </c>
      <c r="J17" s="36"/>
      <c r="K17" s="22"/>
    </row>
    <row r="18" spans="1:32">
      <c r="A18" s="5"/>
      <c r="B18" s="7" t="s">
        <v>52</v>
      </c>
      <c r="C18" s="14">
        <f>365-B16-C16-D16-E16</f>
        <v>365</v>
      </c>
      <c r="D18" s="6"/>
      <c r="E18" s="6"/>
      <c r="F18" s="2">
        <f ca="1">SUMPRODUCT(--(G25:G50017="Pravljenje gift pack-a"),SUBTOTAL(9,OFFSET(F25:F50017,ROW(F25:F50017)-MIN(ROW(F25:F50017)),0,1)))</f>
        <v>0</v>
      </c>
      <c r="G18" s="3" t="s">
        <v>18</v>
      </c>
      <c r="H18" s="16">
        <f ca="1">F18/F22</f>
        <v>0</v>
      </c>
      <c r="I18" s="7">
        <f ca="1">SUMPRODUCT(SUBTOTAL(3,OFFSET(F25:F50000,ROW(F25:F50000)-MIN(ROW(F25:F50000)),,1))*(G25:G50000="Pravljenje gift pack-a"),--(F25:F50000&gt;0))</f>
        <v>0</v>
      </c>
      <c r="J18" s="35">
        <f>COUNTIF(G33:G50008,"Slobodan dan")</f>
        <v>0</v>
      </c>
      <c r="K18" s="25"/>
    </row>
    <row r="19" spans="1:32">
      <c r="F19" s="2">
        <f ca="1">SUMPRODUCT(--(G25:G50018="Čekanje"),SUBTOTAL(9,OFFSET(F25:F50018,ROW(F25:F50018)-MIN(ROW(F25:F50018)),0,1)))</f>
        <v>0</v>
      </c>
      <c r="G19" s="3" t="s">
        <v>19</v>
      </c>
      <c r="H19" s="16">
        <f ca="1">F19/F22</f>
        <v>0</v>
      </c>
      <c r="I19" s="7">
        <f ca="1">SUMPRODUCT(SUBTOTAL(3,OFFSET(F25:F50000,ROW(F25:F50000)-MIN(ROW(F25:F50000)),,1))*(G25:G50000="Čekanje"),--(F25:F50000&gt;0))</f>
        <v>0</v>
      </c>
      <c r="J19" s="36"/>
      <c r="K19" s="26"/>
    </row>
    <row r="20" spans="1:32">
      <c r="F20" s="2">
        <f ca="1">SUMPRODUCT(--(G25:G50019="Promocija"),SUBTOTAL(9,OFFSET(F25:F50019,ROW(F25:F50019)-MIN(ROW(F25:F50019)),0,1)))</f>
        <v>0</v>
      </c>
      <c r="G20" s="3" t="s">
        <v>20</v>
      </c>
      <c r="H20" s="16">
        <f ca="1">F20/F22</f>
        <v>0</v>
      </c>
      <c r="I20" s="7">
        <f ca="1">SUMPRODUCT(SUBTOTAL(3,OFFSET(F25:F50000,ROW(F25:F50000)-MIN(ROW(F25:F50000)),,1))*(G25:G50000="Promocija"),--(F25:F50000&gt;0))</f>
        <v>0</v>
      </c>
    </row>
    <row r="21" spans="1:32">
      <c r="B21" s="32" t="s">
        <v>53</v>
      </c>
      <c r="C21" s="32"/>
      <c r="D21" s="32"/>
      <c r="E21" s="8"/>
      <c r="F21" s="2">
        <f ca="1">SUMPRODUCT(--(G25:G50020="Ostalo"),SUBTOTAL(9,OFFSET(F25:F50020,ROW(F25:F50020)-MIN(ROW(F25:F50020)),0,1)))</f>
        <v>0</v>
      </c>
      <c r="G21" s="3" t="s">
        <v>22</v>
      </c>
      <c r="H21" s="16">
        <f ca="1">F21/F22</f>
        <v>0</v>
      </c>
      <c r="I21" s="7">
        <f ca="1">SUMPRODUCT(SUBTOTAL(3,OFFSET(F25:F50000,ROW(F25:F50000)-MIN(ROW(F25:F50000)),,1))*(G25:G50000="Ostalo"),--(F25:F50000&gt;0))</f>
        <v>0</v>
      </c>
    </row>
    <row r="22" spans="1:32">
      <c r="B22" s="32"/>
      <c r="C22" s="32"/>
      <c r="D22" s="32"/>
      <c r="E22" s="8"/>
      <c r="F22" s="2">
        <f>SUBTOTAL(9,F25:F50000)</f>
        <v>1.3888888888888895E-2</v>
      </c>
      <c r="G22" s="1" t="s">
        <v>23</v>
      </c>
      <c r="H22" s="16">
        <f ca="1">SUM(H1:H21)</f>
        <v>1</v>
      </c>
      <c r="I22" s="21">
        <f ca="1">SUM(I1:I21)</f>
        <v>2</v>
      </c>
    </row>
    <row r="23" spans="1:32">
      <c r="C23" s="1" t="s">
        <v>32</v>
      </c>
      <c r="D23" s="1" t="s">
        <v>31</v>
      </c>
      <c r="E23" s="1" t="s">
        <v>29</v>
      </c>
      <c r="G23" s="1" t="s">
        <v>45</v>
      </c>
      <c r="H23" s="9"/>
      <c r="I23" s="17"/>
      <c r="P23" s="1" t="s">
        <v>40</v>
      </c>
    </row>
    <row r="24" spans="1:32">
      <c r="B24" s="1" t="s">
        <v>33</v>
      </c>
      <c r="C24" s="1" t="s">
        <v>32</v>
      </c>
      <c r="D24" s="1" t="s">
        <v>30</v>
      </c>
      <c r="E24" s="1" t="s">
        <v>30</v>
      </c>
      <c r="F24" s="1" t="s">
        <v>28</v>
      </c>
      <c r="G24" s="1" t="s">
        <v>24</v>
      </c>
      <c r="H24" s="1" t="s">
        <v>34</v>
      </c>
      <c r="I24" s="1" t="s">
        <v>35</v>
      </c>
      <c r="J24" s="1" t="s">
        <v>36</v>
      </c>
      <c r="K24" s="1" t="s">
        <v>37</v>
      </c>
      <c r="L24" s="1" t="s">
        <v>38</v>
      </c>
      <c r="M24" s="15"/>
      <c r="N24" s="15"/>
      <c r="O24" s="15" t="s">
        <v>39</v>
      </c>
      <c r="P24" s="15" t="s">
        <v>41</v>
      </c>
      <c r="Q24" s="15" t="s">
        <v>42</v>
      </c>
      <c r="R24" s="15" t="s">
        <v>43</v>
      </c>
      <c r="S24" s="29" t="s">
        <v>60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>
      <c r="A25" s="1" t="s">
        <v>44</v>
      </c>
      <c r="B25" s="24">
        <v>40483</v>
      </c>
      <c r="C25" s="7" t="str">
        <f>TEXT(WEEKDAY(B25),"dddd")</f>
        <v>ponedjeljak</v>
      </c>
      <c r="D25" s="2">
        <v>0.375</v>
      </c>
      <c r="E25" s="2">
        <v>0.38541666666666669</v>
      </c>
      <c r="F25" s="2">
        <f>E25-D25</f>
        <v>1.0416666666666685E-2</v>
      </c>
      <c r="G25" s="1" t="s">
        <v>10</v>
      </c>
      <c r="H25" s="1" t="s">
        <v>54</v>
      </c>
      <c r="I25" s="1" t="s">
        <v>55</v>
      </c>
      <c r="J25" s="1" t="s">
        <v>56</v>
      </c>
      <c r="K25" s="1" t="s">
        <v>57</v>
      </c>
      <c r="L25" s="1">
        <v>1</v>
      </c>
      <c r="M25" s="18">
        <f t="shared" ref="M25" si="0">O25-P25%*O25</f>
        <v>13.58</v>
      </c>
      <c r="N25" s="18">
        <f t="shared" ref="N25" si="1">M25+Q25%*M25</f>
        <v>15.8886</v>
      </c>
      <c r="O25" s="19">
        <v>14</v>
      </c>
      <c r="P25" s="19">
        <v>3</v>
      </c>
      <c r="Q25" s="19">
        <v>17</v>
      </c>
      <c r="R25" s="20">
        <f t="shared" ref="R25" si="2">N25*L25</f>
        <v>15.8886</v>
      </c>
      <c r="S25" s="29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>
      <c r="C26" s="5"/>
      <c r="D26" s="2"/>
      <c r="E26" s="2"/>
      <c r="F26" s="2">
        <f t="shared" ref="F26:F89" si="3">E26-D26</f>
        <v>0</v>
      </c>
      <c r="G26" s="1" t="s">
        <v>10</v>
      </c>
      <c r="H26" s="1" t="s">
        <v>54</v>
      </c>
      <c r="I26" s="1" t="s">
        <v>55</v>
      </c>
      <c r="J26" s="1" t="s">
        <v>56</v>
      </c>
      <c r="K26" s="1" t="s">
        <v>57</v>
      </c>
      <c r="L26" s="1">
        <v>1</v>
      </c>
      <c r="M26" s="18">
        <f t="shared" ref="M26:M89" si="4">O26-P26%*O26</f>
        <v>16</v>
      </c>
      <c r="N26" s="18">
        <f t="shared" ref="N26:N89" si="5">M26+Q26%*M26</f>
        <v>16</v>
      </c>
      <c r="O26" s="19">
        <v>16</v>
      </c>
      <c r="P26" s="19">
        <v>0</v>
      </c>
      <c r="Q26" s="19">
        <v>0</v>
      </c>
      <c r="R26" s="20">
        <f t="shared" ref="R26:R89" si="6">N26*L26</f>
        <v>16</v>
      </c>
      <c r="S26" s="29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>
      <c r="D27" s="2">
        <v>0.38541666666666669</v>
      </c>
      <c r="E27" s="2">
        <v>0.3888888888888889</v>
      </c>
      <c r="F27" s="2">
        <f t="shared" si="3"/>
        <v>3.4722222222222099E-3</v>
      </c>
      <c r="G27" s="1" t="s">
        <v>12</v>
      </c>
      <c r="H27" s="1" t="s">
        <v>54</v>
      </c>
      <c r="I27" s="1" t="s">
        <v>55</v>
      </c>
      <c r="J27" s="1" t="s">
        <v>56</v>
      </c>
      <c r="L27" s="1">
        <v>1</v>
      </c>
      <c r="M27" s="18">
        <f t="shared" si="4"/>
        <v>25</v>
      </c>
      <c r="N27" s="18">
        <f t="shared" si="5"/>
        <v>25</v>
      </c>
      <c r="O27" s="19">
        <v>25</v>
      </c>
      <c r="P27" s="19">
        <v>0</v>
      </c>
      <c r="Q27" s="19">
        <v>0</v>
      </c>
      <c r="R27" s="20">
        <f t="shared" si="6"/>
        <v>25</v>
      </c>
      <c r="S27" s="29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>
      <c r="D28" s="2"/>
      <c r="E28" s="2"/>
      <c r="F28" s="2">
        <f t="shared" si="3"/>
        <v>0</v>
      </c>
      <c r="G28" s="23"/>
      <c r="M28" s="18">
        <f t="shared" si="4"/>
        <v>0</v>
      </c>
      <c r="N28" s="18">
        <f t="shared" si="5"/>
        <v>0</v>
      </c>
      <c r="O28" s="19"/>
      <c r="P28" s="19">
        <v>0</v>
      </c>
      <c r="Q28" s="19">
        <v>0</v>
      </c>
      <c r="R28" s="20">
        <f t="shared" si="6"/>
        <v>0</v>
      </c>
      <c r="S28" s="29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>
      <c r="D29" s="2"/>
      <c r="E29" s="2"/>
      <c r="F29" s="2">
        <f t="shared" si="3"/>
        <v>0</v>
      </c>
      <c r="M29" s="18">
        <f t="shared" si="4"/>
        <v>0</v>
      </c>
      <c r="N29" s="18">
        <f t="shared" si="5"/>
        <v>0</v>
      </c>
      <c r="O29" s="19"/>
      <c r="P29" s="19">
        <v>0</v>
      </c>
      <c r="Q29" s="19">
        <v>0</v>
      </c>
      <c r="R29" s="20">
        <f t="shared" si="6"/>
        <v>0</v>
      </c>
      <c r="S29" s="29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>
      <c r="D30" s="2"/>
      <c r="E30" s="2"/>
      <c r="F30" s="2">
        <f t="shared" si="3"/>
        <v>0</v>
      </c>
      <c r="M30" s="18">
        <f t="shared" si="4"/>
        <v>0</v>
      </c>
      <c r="N30" s="18">
        <f t="shared" si="5"/>
        <v>0</v>
      </c>
      <c r="O30" s="19"/>
      <c r="P30" s="19">
        <v>0</v>
      </c>
      <c r="Q30" s="19">
        <v>0</v>
      </c>
      <c r="R30" s="20">
        <f t="shared" si="6"/>
        <v>0</v>
      </c>
      <c r="S30" s="29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>
      <c r="D31" s="2"/>
      <c r="E31" s="2"/>
      <c r="F31" s="2">
        <f t="shared" si="3"/>
        <v>0</v>
      </c>
      <c r="M31" s="18">
        <f t="shared" si="4"/>
        <v>0</v>
      </c>
      <c r="N31" s="18">
        <f t="shared" si="5"/>
        <v>0</v>
      </c>
      <c r="O31" s="19"/>
      <c r="P31" s="19">
        <v>0</v>
      </c>
      <c r="Q31" s="19">
        <v>0</v>
      </c>
      <c r="R31" s="20">
        <f t="shared" si="6"/>
        <v>0</v>
      </c>
      <c r="S31" s="29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>
      <c r="D32" s="2"/>
      <c r="E32" s="2"/>
      <c r="F32" s="2">
        <f t="shared" si="3"/>
        <v>0</v>
      </c>
      <c r="M32" s="18">
        <f t="shared" si="4"/>
        <v>0</v>
      </c>
      <c r="N32" s="18">
        <f t="shared" si="5"/>
        <v>0</v>
      </c>
      <c r="O32" s="19"/>
      <c r="P32" s="19">
        <v>0</v>
      </c>
      <c r="Q32" s="19">
        <v>0</v>
      </c>
      <c r="R32" s="20">
        <f t="shared" si="6"/>
        <v>0</v>
      </c>
      <c r="S32" s="29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4:32">
      <c r="D33" s="2"/>
      <c r="E33" s="2"/>
      <c r="F33" s="2">
        <f t="shared" si="3"/>
        <v>0</v>
      </c>
      <c r="M33" s="18">
        <f t="shared" si="4"/>
        <v>0</v>
      </c>
      <c r="N33" s="18">
        <f t="shared" si="5"/>
        <v>0</v>
      </c>
      <c r="O33" s="19"/>
      <c r="P33" s="19">
        <v>0</v>
      </c>
      <c r="Q33" s="19">
        <v>0</v>
      </c>
      <c r="R33" s="20">
        <f t="shared" si="6"/>
        <v>0</v>
      </c>
      <c r="S33" s="29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4:32">
      <c r="D34" s="2"/>
      <c r="E34" s="2"/>
      <c r="F34" s="2">
        <f t="shared" si="3"/>
        <v>0</v>
      </c>
      <c r="M34" s="18">
        <f t="shared" si="4"/>
        <v>0</v>
      </c>
      <c r="N34" s="18">
        <f t="shared" si="5"/>
        <v>0</v>
      </c>
      <c r="O34" s="19"/>
      <c r="P34" s="19">
        <v>0</v>
      </c>
      <c r="Q34" s="19">
        <v>0</v>
      </c>
      <c r="R34" s="20">
        <f t="shared" si="6"/>
        <v>0</v>
      </c>
      <c r="S34" s="29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4:32">
      <c r="D35" s="2"/>
      <c r="E35" s="2"/>
      <c r="F35" s="2">
        <f t="shared" si="3"/>
        <v>0</v>
      </c>
      <c r="M35" s="18">
        <f t="shared" si="4"/>
        <v>0</v>
      </c>
      <c r="N35" s="18">
        <f t="shared" si="5"/>
        <v>0</v>
      </c>
      <c r="O35" s="19"/>
      <c r="P35" s="19">
        <v>0</v>
      </c>
      <c r="Q35" s="19">
        <v>0</v>
      </c>
      <c r="R35" s="20">
        <f t="shared" si="6"/>
        <v>0</v>
      </c>
      <c r="S35" s="29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4:32">
      <c r="D36" s="2"/>
      <c r="E36" s="2"/>
      <c r="F36" s="2">
        <f t="shared" si="3"/>
        <v>0</v>
      </c>
      <c r="M36" s="18">
        <f t="shared" si="4"/>
        <v>0</v>
      </c>
      <c r="N36" s="18">
        <f t="shared" si="5"/>
        <v>0</v>
      </c>
      <c r="O36" s="19"/>
      <c r="P36" s="19">
        <v>0</v>
      </c>
      <c r="Q36" s="19">
        <v>0</v>
      </c>
      <c r="R36" s="20">
        <f t="shared" si="6"/>
        <v>0</v>
      </c>
      <c r="S36" s="29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4:32">
      <c r="D37" s="2"/>
      <c r="E37" s="2"/>
      <c r="F37" s="2">
        <f t="shared" si="3"/>
        <v>0</v>
      </c>
      <c r="M37" s="18">
        <f t="shared" si="4"/>
        <v>0</v>
      </c>
      <c r="N37" s="18">
        <f t="shared" si="5"/>
        <v>0</v>
      </c>
      <c r="O37" s="19"/>
      <c r="P37" s="19">
        <v>0</v>
      </c>
      <c r="Q37" s="19">
        <v>0</v>
      </c>
      <c r="R37" s="20">
        <f t="shared" si="6"/>
        <v>0</v>
      </c>
      <c r="S37" s="29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4:32">
      <c r="D38" s="2"/>
      <c r="E38" s="2"/>
      <c r="F38" s="2">
        <f t="shared" si="3"/>
        <v>0</v>
      </c>
      <c r="M38" s="18">
        <f t="shared" si="4"/>
        <v>0</v>
      </c>
      <c r="N38" s="18">
        <f t="shared" si="5"/>
        <v>0</v>
      </c>
      <c r="O38" s="19"/>
      <c r="P38" s="19">
        <v>0</v>
      </c>
      <c r="Q38" s="19">
        <v>0</v>
      </c>
      <c r="R38" s="20">
        <f t="shared" si="6"/>
        <v>0</v>
      </c>
      <c r="S38" s="29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4:32">
      <c r="D39" s="2"/>
      <c r="E39" s="2"/>
      <c r="F39" s="2">
        <f t="shared" si="3"/>
        <v>0</v>
      </c>
      <c r="M39" s="18">
        <f t="shared" si="4"/>
        <v>0</v>
      </c>
      <c r="N39" s="18">
        <f t="shared" si="5"/>
        <v>0</v>
      </c>
      <c r="O39" s="19"/>
      <c r="P39" s="19">
        <v>0</v>
      </c>
      <c r="Q39" s="19">
        <v>0</v>
      </c>
      <c r="R39" s="20">
        <f t="shared" si="6"/>
        <v>0</v>
      </c>
      <c r="S39" s="29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4:32">
      <c r="D40" s="2"/>
      <c r="E40" s="2"/>
      <c r="F40" s="2">
        <f t="shared" si="3"/>
        <v>0</v>
      </c>
      <c r="M40" s="18">
        <f t="shared" si="4"/>
        <v>0</v>
      </c>
      <c r="N40" s="18">
        <f t="shared" si="5"/>
        <v>0</v>
      </c>
      <c r="O40" s="19"/>
      <c r="P40" s="19">
        <v>0</v>
      </c>
      <c r="Q40" s="19">
        <v>0</v>
      </c>
      <c r="R40" s="20">
        <f t="shared" si="6"/>
        <v>0</v>
      </c>
      <c r="S40" s="29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4:32">
      <c r="D41" s="2"/>
      <c r="E41" s="2"/>
      <c r="F41" s="2">
        <f t="shared" si="3"/>
        <v>0</v>
      </c>
      <c r="M41" s="18">
        <f t="shared" si="4"/>
        <v>0</v>
      </c>
      <c r="N41" s="18">
        <f t="shared" si="5"/>
        <v>0</v>
      </c>
      <c r="O41" s="19"/>
      <c r="P41" s="19">
        <v>0</v>
      </c>
      <c r="Q41" s="19">
        <v>0</v>
      </c>
      <c r="R41" s="20">
        <f t="shared" si="6"/>
        <v>0</v>
      </c>
      <c r="S41" s="29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4:32">
      <c r="D42" s="2"/>
      <c r="E42" s="2"/>
      <c r="F42" s="2">
        <f t="shared" si="3"/>
        <v>0</v>
      </c>
      <c r="M42" s="18">
        <f t="shared" si="4"/>
        <v>0</v>
      </c>
      <c r="N42" s="18">
        <f t="shared" si="5"/>
        <v>0</v>
      </c>
      <c r="O42" s="19"/>
      <c r="P42" s="19">
        <v>0</v>
      </c>
      <c r="Q42" s="19">
        <v>0</v>
      </c>
      <c r="R42" s="20">
        <f t="shared" si="6"/>
        <v>0</v>
      </c>
      <c r="S42" s="29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4:32">
      <c r="D43" s="2"/>
      <c r="E43" s="2"/>
      <c r="F43" s="2">
        <f t="shared" si="3"/>
        <v>0</v>
      </c>
      <c r="M43" s="18">
        <f t="shared" si="4"/>
        <v>0</v>
      </c>
      <c r="N43" s="18">
        <f t="shared" si="5"/>
        <v>0</v>
      </c>
      <c r="O43" s="19"/>
      <c r="P43" s="19">
        <v>0</v>
      </c>
      <c r="Q43" s="19">
        <v>0</v>
      </c>
      <c r="R43" s="20">
        <f t="shared" si="6"/>
        <v>0</v>
      </c>
      <c r="S43" s="29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4:32">
      <c r="D44" s="2"/>
      <c r="E44" s="2"/>
      <c r="F44" s="2">
        <f t="shared" si="3"/>
        <v>0</v>
      </c>
      <c r="M44" s="18">
        <f t="shared" si="4"/>
        <v>0</v>
      </c>
      <c r="N44" s="18">
        <f t="shared" si="5"/>
        <v>0</v>
      </c>
      <c r="O44" s="19"/>
      <c r="P44" s="19">
        <v>0</v>
      </c>
      <c r="Q44" s="19">
        <v>0</v>
      </c>
      <c r="R44" s="20">
        <f t="shared" si="6"/>
        <v>0</v>
      </c>
      <c r="S44" s="29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4:32">
      <c r="D45" s="2"/>
      <c r="E45" s="2"/>
      <c r="F45" s="2">
        <f t="shared" si="3"/>
        <v>0</v>
      </c>
      <c r="M45" s="18">
        <f t="shared" si="4"/>
        <v>0</v>
      </c>
      <c r="N45" s="18">
        <f t="shared" si="5"/>
        <v>0</v>
      </c>
      <c r="O45" s="19"/>
      <c r="P45" s="19">
        <v>0</v>
      </c>
      <c r="Q45" s="19">
        <v>0</v>
      </c>
      <c r="R45" s="20">
        <f t="shared" si="6"/>
        <v>0</v>
      </c>
      <c r="S45" s="29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4:32">
      <c r="D46" s="2"/>
      <c r="E46" s="2"/>
      <c r="F46" s="2">
        <f t="shared" si="3"/>
        <v>0</v>
      </c>
      <c r="M46" s="18">
        <f t="shared" si="4"/>
        <v>0</v>
      </c>
      <c r="N46" s="18">
        <f t="shared" si="5"/>
        <v>0</v>
      </c>
      <c r="O46" s="19"/>
      <c r="P46" s="19">
        <v>0</v>
      </c>
      <c r="Q46" s="19">
        <v>0</v>
      </c>
      <c r="R46" s="20">
        <f t="shared" si="6"/>
        <v>0</v>
      </c>
      <c r="S46" s="29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4:32">
      <c r="D47" s="2"/>
      <c r="E47" s="2"/>
      <c r="F47" s="2">
        <f t="shared" si="3"/>
        <v>0</v>
      </c>
      <c r="M47" s="18">
        <f t="shared" si="4"/>
        <v>0</v>
      </c>
      <c r="N47" s="18">
        <f t="shared" si="5"/>
        <v>0</v>
      </c>
      <c r="O47" s="19"/>
      <c r="P47" s="19">
        <v>0</v>
      </c>
      <c r="Q47" s="19">
        <v>0</v>
      </c>
      <c r="R47" s="20">
        <f t="shared" si="6"/>
        <v>0</v>
      </c>
      <c r="S47" s="29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4:32">
      <c r="D48" s="2"/>
      <c r="E48" s="2"/>
      <c r="F48" s="2">
        <f t="shared" si="3"/>
        <v>0</v>
      </c>
      <c r="M48" s="18">
        <f t="shared" si="4"/>
        <v>0</v>
      </c>
      <c r="N48" s="18">
        <f t="shared" si="5"/>
        <v>0</v>
      </c>
      <c r="O48" s="19"/>
      <c r="P48" s="19">
        <v>0</v>
      </c>
      <c r="Q48" s="19">
        <v>0</v>
      </c>
      <c r="R48" s="20">
        <f t="shared" si="6"/>
        <v>0</v>
      </c>
      <c r="S48" s="29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4:32">
      <c r="D49" s="2"/>
      <c r="E49" s="2"/>
      <c r="F49" s="2">
        <f t="shared" si="3"/>
        <v>0</v>
      </c>
      <c r="M49" s="18">
        <f t="shared" si="4"/>
        <v>0</v>
      </c>
      <c r="N49" s="18">
        <f t="shared" si="5"/>
        <v>0</v>
      </c>
      <c r="O49" s="19"/>
      <c r="P49" s="19">
        <v>0</v>
      </c>
      <c r="Q49" s="19">
        <v>0</v>
      </c>
      <c r="R49" s="20">
        <f t="shared" si="6"/>
        <v>0</v>
      </c>
      <c r="S49" s="29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4:32">
      <c r="D50" s="2"/>
      <c r="E50" s="2"/>
      <c r="F50" s="2">
        <f t="shared" si="3"/>
        <v>0</v>
      </c>
      <c r="M50" s="18">
        <f t="shared" si="4"/>
        <v>0</v>
      </c>
      <c r="N50" s="18">
        <f t="shared" si="5"/>
        <v>0</v>
      </c>
      <c r="O50" s="19"/>
      <c r="P50" s="19">
        <v>0</v>
      </c>
      <c r="Q50" s="19">
        <v>0</v>
      </c>
      <c r="R50" s="20">
        <f t="shared" si="6"/>
        <v>0</v>
      </c>
      <c r="S50" s="29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4:32">
      <c r="D51" s="2"/>
      <c r="E51" s="2"/>
      <c r="F51" s="2">
        <f t="shared" si="3"/>
        <v>0</v>
      </c>
      <c r="M51" s="18">
        <f t="shared" si="4"/>
        <v>0</v>
      </c>
      <c r="N51" s="18">
        <f t="shared" si="5"/>
        <v>0</v>
      </c>
      <c r="O51" s="19"/>
      <c r="P51" s="19">
        <v>0</v>
      </c>
      <c r="Q51" s="19">
        <v>0</v>
      </c>
      <c r="R51" s="20">
        <f t="shared" si="6"/>
        <v>0</v>
      </c>
      <c r="S51" s="29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4:32">
      <c r="D52" s="2"/>
      <c r="E52" s="2"/>
      <c r="F52" s="2">
        <f t="shared" si="3"/>
        <v>0</v>
      </c>
      <c r="M52" s="18">
        <f t="shared" si="4"/>
        <v>0</v>
      </c>
      <c r="N52" s="18">
        <f t="shared" si="5"/>
        <v>0</v>
      </c>
      <c r="O52" s="19"/>
      <c r="P52" s="19">
        <v>0</v>
      </c>
      <c r="Q52" s="19">
        <v>0</v>
      </c>
      <c r="R52" s="20">
        <f t="shared" si="6"/>
        <v>0</v>
      </c>
      <c r="S52" s="29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4:32">
      <c r="D53" s="2"/>
      <c r="E53" s="2"/>
      <c r="F53" s="2">
        <f t="shared" si="3"/>
        <v>0</v>
      </c>
      <c r="M53" s="18">
        <f t="shared" si="4"/>
        <v>0</v>
      </c>
      <c r="N53" s="18">
        <f t="shared" si="5"/>
        <v>0</v>
      </c>
      <c r="O53" s="19"/>
      <c r="P53" s="19">
        <v>0</v>
      </c>
      <c r="Q53" s="19">
        <v>0</v>
      </c>
      <c r="R53" s="20">
        <f t="shared" si="6"/>
        <v>0</v>
      </c>
      <c r="S53" s="29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spans="4:32">
      <c r="D54" s="2"/>
      <c r="E54" s="2"/>
      <c r="F54" s="2">
        <f t="shared" si="3"/>
        <v>0</v>
      </c>
      <c r="M54" s="18">
        <f t="shared" si="4"/>
        <v>0</v>
      </c>
      <c r="N54" s="18">
        <f t="shared" si="5"/>
        <v>0</v>
      </c>
      <c r="O54" s="19"/>
      <c r="P54" s="19">
        <v>0</v>
      </c>
      <c r="Q54" s="19">
        <v>0</v>
      </c>
      <c r="R54" s="20">
        <f t="shared" si="6"/>
        <v>0</v>
      </c>
      <c r="S54" s="29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spans="4:32">
      <c r="D55" s="2"/>
      <c r="E55" s="2"/>
      <c r="F55" s="2">
        <f t="shared" si="3"/>
        <v>0</v>
      </c>
      <c r="M55" s="18">
        <f t="shared" si="4"/>
        <v>0</v>
      </c>
      <c r="N55" s="18">
        <f t="shared" si="5"/>
        <v>0</v>
      </c>
      <c r="O55" s="19"/>
      <c r="P55" s="19">
        <v>0</v>
      </c>
      <c r="Q55" s="19">
        <v>0</v>
      </c>
      <c r="R55" s="20">
        <f t="shared" si="6"/>
        <v>0</v>
      </c>
      <c r="S55" s="29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spans="4:32">
      <c r="D56" s="2"/>
      <c r="E56" s="2"/>
      <c r="F56" s="2">
        <f t="shared" si="3"/>
        <v>0</v>
      </c>
      <c r="M56" s="18">
        <f t="shared" si="4"/>
        <v>0</v>
      </c>
      <c r="N56" s="18">
        <f t="shared" si="5"/>
        <v>0</v>
      </c>
      <c r="O56" s="19"/>
      <c r="P56" s="19">
        <v>0</v>
      </c>
      <c r="Q56" s="19">
        <v>0</v>
      </c>
      <c r="R56" s="20">
        <f t="shared" si="6"/>
        <v>0</v>
      </c>
      <c r="S56" s="29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pans="4:32">
      <c r="D57" s="2"/>
      <c r="E57" s="2"/>
      <c r="F57" s="2">
        <f t="shared" si="3"/>
        <v>0</v>
      </c>
      <c r="M57" s="18">
        <f t="shared" si="4"/>
        <v>0</v>
      </c>
      <c r="N57" s="18">
        <f t="shared" si="5"/>
        <v>0</v>
      </c>
      <c r="O57" s="19"/>
      <c r="P57" s="19">
        <v>0</v>
      </c>
      <c r="Q57" s="19">
        <v>0</v>
      </c>
      <c r="R57" s="20">
        <f t="shared" si="6"/>
        <v>0</v>
      </c>
      <c r="S57" s="29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spans="4:32">
      <c r="D58" s="2"/>
      <c r="E58" s="2"/>
      <c r="F58" s="2">
        <f t="shared" si="3"/>
        <v>0</v>
      </c>
      <c r="M58" s="18">
        <f t="shared" si="4"/>
        <v>0</v>
      </c>
      <c r="N58" s="18">
        <f t="shared" si="5"/>
        <v>0</v>
      </c>
      <c r="O58" s="19"/>
      <c r="P58" s="19">
        <v>0</v>
      </c>
      <c r="Q58" s="19">
        <v>0</v>
      </c>
      <c r="R58" s="20">
        <f t="shared" si="6"/>
        <v>0</v>
      </c>
      <c r="S58" s="29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spans="4:32">
      <c r="D59" s="2"/>
      <c r="E59" s="2"/>
      <c r="F59" s="2">
        <f t="shared" si="3"/>
        <v>0</v>
      </c>
      <c r="M59" s="18">
        <f t="shared" si="4"/>
        <v>0</v>
      </c>
      <c r="N59" s="18">
        <f t="shared" si="5"/>
        <v>0</v>
      </c>
      <c r="O59" s="19"/>
      <c r="P59" s="19">
        <v>0</v>
      </c>
      <c r="Q59" s="19">
        <v>0</v>
      </c>
      <c r="R59" s="20">
        <f t="shared" si="6"/>
        <v>0</v>
      </c>
      <c r="S59" s="29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spans="4:32">
      <c r="D60" s="2"/>
      <c r="E60" s="2"/>
      <c r="F60" s="2">
        <f t="shared" si="3"/>
        <v>0</v>
      </c>
      <c r="M60" s="18">
        <f t="shared" si="4"/>
        <v>0</v>
      </c>
      <c r="N60" s="18">
        <f t="shared" si="5"/>
        <v>0</v>
      </c>
      <c r="O60" s="19"/>
      <c r="P60" s="19">
        <v>0</v>
      </c>
      <c r="Q60" s="19">
        <v>0</v>
      </c>
      <c r="R60" s="20">
        <f t="shared" si="6"/>
        <v>0</v>
      </c>
      <c r="S60" s="29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spans="4:32">
      <c r="D61" s="2"/>
      <c r="E61" s="2"/>
      <c r="F61" s="2">
        <f t="shared" si="3"/>
        <v>0</v>
      </c>
      <c r="M61" s="18">
        <f t="shared" si="4"/>
        <v>0</v>
      </c>
      <c r="N61" s="18">
        <f t="shared" si="5"/>
        <v>0</v>
      </c>
      <c r="O61" s="19"/>
      <c r="P61" s="19">
        <v>0</v>
      </c>
      <c r="Q61" s="19">
        <v>0</v>
      </c>
      <c r="R61" s="20">
        <f t="shared" si="6"/>
        <v>0</v>
      </c>
      <c r="S61" s="29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spans="4:32">
      <c r="D62" s="2"/>
      <c r="E62" s="2"/>
      <c r="F62" s="2">
        <f t="shared" si="3"/>
        <v>0</v>
      </c>
      <c r="M62" s="18">
        <f t="shared" si="4"/>
        <v>0</v>
      </c>
      <c r="N62" s="18">
        <f t="shared" si="5"/>
        <v>0</v>
      </c>
      <c r="O62" s="19"/>
      <c r="P62" s="19">
        <v>0</v>
      </c>
      <c r="Q62" s="19">
        <v>0</v>
      </c>
      <c r="R62" s="20">
        <f t="shared" si="6"/>
        <v>0</v>
      </c>
      <c r="S62" s="29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pans="4:32">
      <c r="D63" s="2"/>
      <c r="E63" s="2"/>
      <c r="F63" s="2">
        <f t="shared" si="3"/>
        <v>0</v>
      </c>
      <c r="M63" s="18">
        <f t="shared" si="4"/>
        <v>0</v>
      </c>
      <c r="N63" s="18">
        <f t="shared" si="5"/>
        <v>0</v>
      </c>
      <c r="O63" s="19"/>
      <c r="P63" s="19">
        <v>0</v>
      </c>
      <c r="Q63" s="19">
        <v>0</v>
      </c>
      <c r="R63" s="20">
        <f t="shared" si="6"/>
        <v>0</v>
      </c>
      <c r="S63" s="29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spans="4:32">
      <c r="D64" s="2"/>
      <c r="E64" s="2"/>
      <c r="F64" s="2">
        <f t="shared" si="3"/>
        <v>0</v>
      </c>
      <c r="M64" s="18">
        <f t="shared" si="4"/>
        <v>0</v>
      </c>
      <c r="N64" s="18">
        <f t="shared" si="5"/>
        <v>0</v>
      </c>
      <c r="O64" s="19"/>
      <c r="P64" s="19">
        <v>0</v>
      </c>
      <c r="Q64" s="19">
        <v>0</v>
      </c>
      <c r="R64" s="20">
        <f t="shared" si="6"/>
        <v>0</v>
      </c>
      <c r="S64" s="29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spans="4:32">
      <c r="D65" s="2"/>
      <c r="E65" s="2"/>
      <c r="F65" s="2">
        <f t="shared" si="3"/>
        <v>0</v>
      </c>
      <c r="M65" s="18">
        <f t="shared" si="4"/>
        <v>0</v>
      </c>
      <c r="N65" s="18">
        <f t="shared" si="5"/>
        <v>0</v>
      </c>
      <c r="O65" s="19"/>
      <c r="P65" s="19">
        <v>0</v>
      </c>
      <c r="Q65" s="19">
        <v>0</v>
      </c>
      <c r="R65" s="20">
        <f t="shared" si="6"/>
        <v>0</v>
      </c>
      <c r="S65" s="29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4:32">
      <c r="D66" s="2"/>
      <c r="E66" s="2"/>
      <c r="F66" s="2">
        <f t="shared" si="3"/>
        <v>0</v>
      </c>
      <c r="M66" s="18">
        <f t="shared" si="4"/>
        <v>0</v>
      </c>
      <c r="N66" s="18">
        <f t="shared" si="5"/>
        <v>0</v>
      </c>
      <c r="O66" s="19"/>
      <c r="P66" s="19">
        <v>0</v>
      </c>
      <c r="Q66" s="19">
        <v>0</v>
      </c>
      <c r="R66" s="20">
        <f t="shared" si="6"/>
        <v>0</v>
      </c>
      <c r="S66" s="29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4:32">
      <c r="D67" s="2"/>
      <c r="E67" s="2"/>
      <c r="F67" s="2">
        <f t="shared" si="3"/>
        <v>0</v>
      </c>
      <c r="M67" s="18">
        <f t="shared" si="4"/>
        <v>0</v>
      </c>
      <c r="N67" s="18">
        <f t="shared" si="5"/>
        <v>0</v>
      </c>
      <c r="O67" s="19"/>
      <c r="P67" s="19">
        <v>0</v>
      </c>
      <c r="Q67" s="19">
        <v>0</v>
      </c>
      <c r="R67" s="20">
        <f t="shared" si="6"/>
        <v>0</v>
      </c>
      <c r="S67" s="29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spans="4:32">
      <c r="D68" s="2"/>
      <c r="E68" s="2"/>
      <c r="F68" s="2">
        <f t="shared" si="3"/>
        <v>0</v>
      </c>
      <c r="M68" s="18">
        <f t="shared" si="4"/>
        <v>0</v>
      </c>
      <c r="N68" s="18">
        <f t="shared" si="5"/>
        <v>0</v>
      </c>
      <c r="O68" s="19"/>
      <c r="P68" s="19">
        <v>0</v>
      </c>
      <c r="Q68" s="19">
        <v>0</v>
      </c>
      <c r="R68" s="20">
        <f t="shared" si="6"/>
        <v>0</v>
      </c>
      <c r="S68" s="29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spans="4:32">
      <c r="D69" s="2"/>
      <c r="E69" s="2"/>
      <c r="F69" s="2">
        <f t="shared" si="3"/>
        <v>0</v>
      </c>
      <c r="M69" s="18">
        <f t="shared" si="4"/>
        <v>0</v>
      </c>
      <c r="N69" s="18">
        <f t="shared" si="5"/>
        <v>0</v>
      </c>
      <c r="O69" s="19"/>
      <c r="P69" s="19">
        <v>0</v>
      </c>
      <c r="Q69" s="19">
        <v>0</v>
      </c>
      <c r="R69" s="20">
        <f t="shared" si="6"/>
        <v>0</v>
      </c>
      <c r="S69" s="29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spans="4:32">
      <c r="D70" s="2"/>
      <c r="E70" s="2"/>
      <c r="F70" s="2">
        <f t="shared" si="3"/>
        <v>0</v>
      </c>
      <c r="M70" s="18">
        <f t="shared" si="4"/>
        <v>0</v>
      </c>
      <c r="N70" s="18">
        <f t="shared" si="5"/>
        <v>0</v>
      </c>
      <c r="O70" s="19"/>
      <c r="P70" s="19">
        <v>0</v>
      </c>
      <c r="Q70" s="19">
        <v>0</v>
      </c>
      <c r="R70" s="20">
        <f t="shared" si="6"/>
        <v>0</v>
      </c>
      <c r="S70" s="29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spans="4:32">
      <c r="D71" s="2"/>
      <c r="E71" s="2"/>
      <c r="F71" s="2">
        <f t="shared" si="3"/>
        <v>0</v>
      </c>
      <c r="M71" s="18">
        <f t="shared" si="4"/>
        <v>0</v>
      </c>
      <c r="N71" s="18">
        <f t="shared" si="5"/>
        <v>0</v>
      </c>
      <c r="O71" s="19"/>
      <c r="P71" s="19">
        <v>0</v>
      </c>
      <c r="Q71" s="19">
        <v>0</v>
      </c>
      <c r="R71" s="20">
        <f t="shared" si="6"/>
        <v>0</v>
      </c>
      <c r="S71" s="29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 spans="4:32">
      <c r="D72" s="2"/>
      <c r="E72" s="2"/>
      <c r="F72" s="2">
        <f t="shared" si="3"/>
        <v>0</v>
      </c>
      <c r="M72" s="18">
        <f t="shared" si="4"/>
        <v>0</v>
      </c>
      <c r="N72" s="18">
        <f t="shared" si="5"/>
        <v>0</v>
      </c>
      <c r="O72" s="19"/>
      <c r="P72" s="19">
        <v>0</v>
      </c>
      <c r="Q72" s="19">
        <v>0</v>
      </c>
      <c r="R72" s="20">
        <f t="shared" si="6"/>
        <v>0</v>
      </c>
      <c r="S72" s="29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spans="4:32">
      <c r="D73" s="2"/>
      <c r="E73" s="2"/>
      <c r="F73" s="2">
        <f t="shared" si="3"/>
        <v>0</v>
      </c>
      <c r="M73" s="18">
        <f t="shared" si="4"/>
        <v>0</v>
      </c>
      <c r="N73" s="18">
        <f t="shared" si="5"/>
        <v>0</v>
      </c>
      <c r="O73" s="19"/>
      <c r="P73" s="19">
        <v>0</v>
      </c>
      <c r="Q73" s="19">
        <v>0</v>
      </c>
      <c r="R73" s="20">
        <f t="shared" si="6"/>
        <v>0</v>
      </c>
      <c r="S73" s="29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 spans="4:32">
      <c r="D74" s="2"/>
      <c r="E74" s="2"/>
      <c r="F74" s="2">
        <f t="shared" si="3"/>
        <v>0</v>
      </c>
      <c r="M74" s="18">
        <f t="shared" si="4"/>
        <v>0</v>
      </c>
      <c r="N74" s="18">
        <f t="shared" si="5"/>
        <v>0</v>
      </c>
      <c r="O74" s="19"/>
      <c r="P74" s="19">
        <v>0</v>
      </c>
      <c r="Q74" s="19">
        <v>0</v>
      </c>
      <c r="R74" s="20">
        <f t="shared" si="6"/>
        <v>0</v>
      </c>
      <c r="S74" s="29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spans="4:32">
      <c r="D75" s="2"/>
      <c r="E75" s="2"/>
      <c r="F75" s="2">
        <f t="shared" si="3"/>
        <v>0</v>
      </c>
      <c r="M75" s="18">
        <f t="shared" si="4"/>
        <v>0</v>
      </c>
      <c r="N75" s="18">
        <f t="shared" si="5"/>
        <v>0</v>
      </c>
      <c r="O75" s="19"/>
      <c r="P75" s="19">
        <v>0</v>
      </c>
      <c r="Q75" s="19">
        <v>0</v>
      </c>
      <c r="R75" s="20">
        <f t="shared" si="6"/>
        <v>0</v>
      </c>
      <c r="S75" s="29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 spans="4:32">
      <c r="D76" s="2"/>
      <c r="E76" s="2"/>
      <c r="F76" s="2">
        <f t="shared" si="3"/>
        <v>0</v>
      </c>
      <c r="M76" s="18">
        <f t="shared" si="4"/>
        <v>0</v>
      </c>
      <c r="N76" s="18">
        <f t="shared" si="5"/>
        <v>0</v>
      </c>
      <c r="O76" s="19"/>
      <c r="P76" s="19">
        <v>0</v>
      </c>
      <c r="Q76" s="19">
        <v>0</v>
      </c>
      <c r="R76" s="20">
        <f t="shared" si="6"/>
        <v>0</v>
      </c>
      <c r="S76" s="29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 spans="4:32">
      <c r="D77" s="2"/>
      <c r="E77" s="2"/>
      <c r="F77" s="2">
        <f t="shared" si="3"/>
        <v>0</v>
      </c>
      <c r="M77" s="18">
        <f t="shared" si="4"/>
        <v>0</v>
      </c>
      <c r="N77" s="18">
        <f t="shared" si="5"/>
        <v>0</v>
      </c>
      <c r="O77" s="19"/>
      <c r="P77" s="19">
        <v>0</v>
      </c>
      <c r="Q77" s="19">
        <v>0</v>
      </c>
      <c r="R77" s="20">
        <f t="shared" si="6"/>
        <v>0</v>
      </c>
      <c r="S77" s="29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 spans="4:32">
      <c r="D78" s="2"/>
      <c r="E78" s="2"/>
      <c r="F78" s="2">
        <f t="shared" si="3"/>
        <v>0</v>
      </c>
      <c r="M78" s="18">
        <f t="shared" si="4"/>
        <v>0</v>
      </c>
      <c r="N78" s="18">
        <f t="shared" si="5"/>
        <v>0</v>
      </c>
      <c r="O78" s="19"/>
      <c r="P78" s="19">
        <v>0</v>
      </c>
      <c r="Q78" s="19">
        <v>0</v>
      </c>
      <c r="R78" s="20">
        <f t="shared" si="6"/>
        <v>0</v>
      </c>
      <c r="S78" s="29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 spans="4:32">
      <c r="D79" s="2"/>
      <c r="E79" s="2"/>
      <c r="F79" s="2">
        <f t="shared" si="3"/>
        <v>0</v>
      </c>
      <c r="M79" s="18">
        <f t="shared" si="4"/>
        <v>0</v>
      </c>
      <c r="N79" s="18">
        <f t="shared" si="5"/>
        <v>0</v>
      </c>
      <c r="O79" s="19"/>
      <c r="P79" s="19">
        <v>0</v>
      </c>
      <c r="Q79" s="19">
        <v>0</v>
      </c>
      <c r="R79" s="20">
        <f t="shared" si="6"/>
        <v>0</v>
      </c>
      <c r="S79" s="29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spans="4:32">
      <c r="D80" s="2"/>
      <c r="E80" s="2"/>
      <c r="F80" s="2">
        <f t="shared" si="3"/>
        <v>0</v>
      </c>
      <c r="M80" s="18">
        <f t="shared" si="4"/>
        <v>0</v>
      </c>
      <c r="N80" s="18">
        <f t="shared" si="5"/>
        <v>0</v>
      </c>
      <c r="O80" s="19"/>
      <c r="P80" s="19">
        <v>0</v>
      </c>
      <c r="Q80" s="19">
        <v>0</v>
      </c>
      <c r="R80" s="20">
        <f t="shared" si="6"/>
        <v>0</v>
      </c>
      <c r="S80" s="29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spans="4:32">
      <c r="D81" s="2"/>
      <c r="E81" s="2"/>
      <c r="F81" s="2">
        <f t="shared" si="3"/>
        <v>0</v>
      </c>
      <c r="M81" s="18">
        <f t="shared" si="4"/>
        <v>0</v>
      </c>
      <c r="N81" s="18">
        <f t="shared" si="5"/>
        <v>0</v>
      </c>
      <c r="O81" s="19"/>
      <c r="P81" s="19">
        <v>0</v>
      </c>
      <c r="Q81" s="19">
        <v>0</v>
      </c>
      <c r="R81" s="20">
        <f t="shared" si="6"/>
        <v>0</v>
      </c>
      <c r="S81" s="29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spans="4:32">
      <c r="D82" s="2"/>
      <c r="E82" s="2"/>
      <c r="F82" s="2">
        <f t="shared" si="3"/>
        <v>0</v>
      </c>
      <c r="M82" s="18">
        <f t="shared" si="4"/>
        <v>0</v>
      </c>
      <c r="N82" s="18">
        <f t="shared" si="5"/>
        <v>0</v>
      </c>
      <c r="O82" s="19"/>
      <c r="P82" s="19">
        <v>0</v>
      </c>
      <c r="Q82" s="19">
        <v>0</v>
      </c>
      <c r="R82" s="20">
        <f t="shared" si="6"/>
        <v>0</v>
      </c>
      <c r="S82" s="29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 spans="4:32">
      <c r="D83" s="2"/>
      <c r="E83" s="2"/>
      <c r="F83" s="2">
        <f t="shared" si="3"/>
        <v>0</v>
      </c>
      <c r="M83" s="18">
        <f t="shared" si="4"/>
        <v>0</v>
      </c>
      <c r="N83" s="18">
        <f t="shared" si="5"/>
        <v>0</v>
      </c>
      <c r="O83" s="19"/>
      <c r="P83" s="19">
        <v>0</v>
      </c>
      <c r="Q83" s="19">
        <v>0</v>
      </c>
      <c r="R83" s="20">
        <f t="shared" si="6"/>
        <v>0</v>
      </c>
      <c r="S83" s="29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 spans="4:32">
      <c r="D84" s="2"/>
      <c r="E84" s="2"/>
      <c r="F84" s="2">
        <f t="shared" si="3"/>
        <v>0</v>
      </c>
      <c r="M84" s="18">
        <f t="shared" si="4"/>
        <v>0</v>
      </c>
      <c r="N84" s="18">
        <f t="shared" si="5"/>
        <v>0</v>
      </c>
      <c r="O84" s="19"/>
      <c r="P84" s="19">
        <v>0</v>
      </c>
      <c r="Q84" s="19">
        <v>0</v>
      </c>
      <c r="R84" s="20">
        <f t="shared" si="6"/>
        <v>0</v>
      </c>
      <c r="S84" s="29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 spans="4:32">
      <c r="D85" s="2"/>
      <c r="E85" s="2"/>
      <c r="F85" s="2">
        <f t="shared" si="3"/>
        <v>0</v>
      </c>
      <c r="M85" s="18">
        <f t="shared" si="4"/>
        <v>0</v>
      </c>
      <c r="N85" s="18">
        <f t="shared" si="5"/>
        <v>0</v>
      </c>
      <c r="O85" s="19"/>
      <c r="P85" s="19">
        <v>0</v>
      </c>
      <c r="Q85" s="19">
        <v>0</v>
      </c>
      <c r="R85" s="20">
        <f t="shared" si="6"/>
        <v>0</v>
      </c>
      <c r="S85" s="29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spans="4:32">
      <c r="D86" s="2"/>
      <c r="E86" s="2"/>
      <c r="F86" s="2">
        <f t="shared" si="3"/>
        <v>0</v>
      </c>
      <c r="M86" s="18">
        <f t="shared" si="4"/>
        <v>0</v>
      </c>
      <c r="N86" s="18">
        <f t="shared" si="5"/>
        <v>0</v>
      </c>
      <c r="O86" s="19"/>
      <c r="P86" s="19">
        <v>0</v>
      </c>
      <c r="Q86" s="19">
        <v>0</v>
      </c>
      <c r="R86" s="20">
        <f t="shared" si="6"/>
        <v>0</v>
      </c>
      <c r="S86" s="29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spans="4:32">
      <c r="D87" s="2"/>
      <c r="E87" s="2"/>
      <c r="F87" s="2">
        <f t="shared" si="3"/>
        <v>0</v>
      </c>
      <c r="M87" s="18">
        <f t="shared" si="4"/>
        <v>0</v>
      </c>
      <c r="N87" s="18">
        <f t="shared" si="5"/>
        <v>0</v>
      </c>
      <c r="O87" s="19"/>
      <c r="P87" s="19">
        <v>0</v>
      </c>
      <c r="Q87" s="19">
        <v>0</v>
      </c>
      <c r="R87" s="20">
        <f t="shared" si="6"/>
        <v>0</v>
      </c>
      <c r="S87" s="29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spans="4:32">
      <c r="D88" s="2"/>
      <c r="E88" s="2"/>
      <c r="F88" s="2">
        <f t="shared" si="3"/>
        <v>0</v>
      </c>
      <c r="M88" s="18">
        <f t="shared" si="4"/>
        <v>0</v>
      </c>
      <c r="N88" s="18">
        <f t="shared" si="5"/>
        <v>0</v>
      </c>
      <c r="O88" s="19"/>
      <c r="P88" s="19">
        <v>0</v>
      </c>
      <c r="Q88" s="19">
        <v>0</v>
      </c>
      <c r="R88" s="20">
        <f t="shared" si="6"/>
        <v>0</v>
      </c>
      <c r="S88" s="29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spans="4:32">
      <c r="D89" s="2"/>
      <c r="E89" s="2"/>
      <c r="F89" s="2">
        <f t="shared" si="3"/>
        <v>0</v>
      </c>
      <c r="M89" s="18">
        <f t="shared" si="4"/>
        <v>0</v>
      </c>
      <c r="N89" s="18">
        <f t="shared" si="5"/>
        <v>0</v>
      </c>
      <c r="O89" s="19"/>
      <c r="P89" s="19">
        <v>0</v>
      </c>
      <c r="Q89" s="19">
        <v>0</v>
      </c>
      <c r="R89" s="20">
        <f t="shared" si="6"/>
        <v>0</v>
      </c>
      <c r="S89" s="29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4:32">
      <c r="D90" s="2"/>
      <c r="E90" s="2"/>
      <c r="F90" s="2">
        <f t="shared" ref="F90:F150" si="7">E90-D90</f>
        <v>0</v>
      </c>
      <c r="M90" s="18">
        <f t="shared" ref="M90:M150" si="8">O90-P90%*O90</f>
        <v>0</v>
      </c>
      <c r="N90" s="18">
        <f t="shared" ref="N90:N150" si="9">M90+Q90%*M90</f>
        <v>0</v>
      </c>
      <c r="O90" s="19"/>
      <c r="P90" s="19">
        <v>0</v>
      </c>
      <c r="Q90" s="19">
        <v>0</v>
      </c>
      <c r="R90" s="20">
        <f t="shared" ref="R90:R150" si="10">N90*L90</f>
        <v>0</v>
      </c>
      <c r="S90" s="29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 spans="4:32">
      <c r="D91" s="2"/>
      <c r="E91" s="2"/>
      <c r="F91" s="2">
        <f t="shared" si="7"/>
        <v>0</v>
      </c>
      <c r="M91" s="18">
        <f t="shared" si="8"/>
        <v>0</v>
      </c>
      <c r="N91" s="18">
        <f t="shared" si="9"/>
        <v>0</v>
      </c>
      <c r="O91" s="19"/>
      <c r="P91" s="19">
        <v>0</v>
      </c>
      <c r="Q91" s="19">
        <v>0</v>
      </c>
      <c r="R91" s="20">
        <f t="shared" si="10"/>
        <v>0</v>
      </c>
      <c r="S91" s="29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 spans="4:32">
      <c r="D92" s="2"/>
      <c r="E92" s="2"/>
      <c r="F92" s="2">
        <f t="shared" si="7"/>
        <v>0</v>
      </c>
      <c r="M92" s="18">
        <f t="shared" si="8"/>
        <v>0</v>
      </c>
      <c r="N92" s="18">
        <f t="shared" si="9"/>
        <v>0</v>
      </c>
      <c r="O92" s="19"/>
      <c r="P92" s="19">
        <v>0</v>
      </c>
      <c r="Q92" s="19">
        <v>0</v>
      </c>
      <c r="R92" s="20">
        <f t="shared" si="10"/>
        <v>0</v>
      </c>
      <c r="S92" s="29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spans="4:32">
      <c r="D93" s="2"/>
      <c r="E93" s="2"/>
      <c r="F93" s="2">
        <f t="shared" si="7"/>
        <v>0</v>
      </c>
      <c r="M93" s="18">
        <f t="shared" si="8"/>
        <v>0</v>
      </c>
      <c r="N93" s="18">
        <f t="shared" si="9"/>
        <v>0</v>
      </c>
      <c r="O93" s="19"/>
      <c r="P93" s="19">
        <v>0</v>
      </c>
      <c r="Q93" s="19">
        <v>0</v>
      </c>
      <c r="R93" s="20">
        <f t="shared" si="10"/>
        <v>0</v>
      </c>
      <c r="S93" s="29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 spans="4:32">
      <c r="D94" s="2"/>
      <c r="E94" s="2"/>
      <c r="F94" s="2">
        <f t="shared" si="7"/>
        <v>0</v>
      </c>
      <c r="M94" s="18">
        <f t="shared" si="8"/>
        <v>0</v>
      </c>
      <c r="N94" s="18">
        <f t="shared" si="9"/>
        <v>0</v>
      </c>
      <c r="O94" s="19"/>
      <c r="P94" s="19">
        <v>0</v>
      </c>
      <c r="Q94" s="19">
        <v>0</v>
      </c>
      <c r="R94" s="20">
        <f t="shared" si="10"/>
        <v>0</v>
      </c>
      <c r="S94" s="29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spans="4:32">
      <c r="D95" s="2"/>
      <c r="E95" s="2"/>
      <c r="F95" s="2">
        <f t="shared" si="7"/>
        <v>0</v>
      </c>
      <c r="M95" s="18">
        <f t="shared" si="8"/>
        <v>0</v>
      </c>
      <c r="N95" s="18">
        <f t="shared" si="9"/>
        <v>0</v>
      </c>
      <c r="O95" s="19"/>
      <c r="P95" s="19">
        <v>0</v>
      </c>
      <c r="Q95" s="19">
        <v>0</v>
      </c>
      <c r="R95" s="20">
        <f t="shared" si="10"/>
        <v>0</v>
      </c>
      <c r="S95" s="29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 spans="4:32">
      <c r="D96" s="2"/>
      <c r="E96" s="2"/>
      <c r="F96" s="2">
        <f t="shared" si="7"/>
        <v>0</v>
      </c>
      <c r="M96" s="18">
        <f t="shared" si="8"/>
        <v>0</v>
      </c>
      <c r="N96" s="18">
        <f t="shared" si="9"/>
        <v>0</v>
      </c>
      <c r="O96" s="19"/>
      <c r="P96" s="19">
        <v>0</v>
      </c>
      <c r="Q96" s="19">
        <v>0</v>
      </c>
      <c r="R96" s="20">
        <f t="shared" si="10"/>
        <v>0</v>
      </c>
      <c r="S96" s="29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spans="4:32">
      <c r="D97" s="2"/>
      <c r="E97" s="2"/>
      <c r="F97" s="2">
        <f t="shared" si="7"/>
        <v>0</v>
      </c>
      <c r="M97" s="18">
        <f t="shared" si="8"/>
        <v>0</v>
      </c>
      <c r="N97" s="18">
        <f t="shared" si="9"/>
        <v>0</v>
      </c>
      <c r="O97" s="19"/>
      <c r="P97" s="19">
        <v>0</v>
      </c>
      <c r="Q97" s="19">
        <v>0</v>
      </c>
      <c r="R97" s="20">
        <f t="shared" si="10"/>
        <v>0</v>
      </c>
      <c r="S97" s="29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spans="4:32">
      <c r="D98" s="2"/>
      <c r="E98" s="2"/>
      <c r="F98" s="2">
        <f t="shared" si="7"/>
        <v>0</v>
      </c>
      <c r="M98" s="18">
        <f t="shared" si="8"/>
        <v>0</v>
      </c>
      <c r="N98" s="18">
        <f t="shared" si="9"/>
        <v>0</v>
      </c>
      <c r="O98" s="19"/>
      <c r="P98" s="19">
        <v>0</v>
      </c>
      <c r="Q98" s="19">
        <v>0</v>
      </c>
      <c r="R98" s="20">
        <f t="shared" si="10"/>
        <v>0</v>
      </c>
      <c r="S98" s="29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spans="4:32">
      <c r="D99" s="2"/>
      <c r="E99" s="2"/>
      <c r="F99" s="2">
        <f t="shared" si="7"/>
        <v>0</v>
      </c>
      <c r="M99" s="18">
        <f t="shared" si="8"/>
        <v>0</v>
      </c>
      <c r="N99" s="18">
        <f t="shared" si="9"/>
        <v>0</v>
      </c>
      <c r="O99" s="19"/>
      <c r="P99" s="19">
        <v>0</v>
      </c>
      <c r="Q99" s="19">
        <v>0</v>
      </c>
      <c r="R99" s="20">
        <f t="shared" si="10"/>
        <v>0</v>
      </c>
      <c r="S99" s="29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spans="4:32">
      <c r="D100" s="2"/>
      <c r="E100" s="2"/>
      <c r="F100" s="2">
        <f t="shared" si="7"/>
        <v>0</v>
      </c>
      <c r="M100" s="18">
        <f t="shared" si="8"/>
        <v>0</v>
      </c>
      <c r="N100" s="18">
        <f t="shared" si="9"/>
        <v>0</v>
      </c>
      <c r="O100" s="19"/>
      <c r="P100" s="19">
        <v>0</v>
      </c>
      <c r="Q100" s="19">
        <v>0</v>
      </c>
      <c r="R100" s="20">
        <f t="shared" si="10"/>
        <v>0</v>
      </c>
      <c r="S100" s="29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4:32">
      <c r="D101" s="2"/>
      <c r="E101" s="2"/>
      <c r="F101" s="2">
        <f t="shared" si="7"/>
        <v>0</v>
      </c>
      <c r="M101" s="18">
        <f t="shared" si="8"/>
        <v>0</v>
      </c>
      <c r="N101" s="18">
        <f t="shared" si="9"/>
        <v>0</v>
      </c>
      <c r="O101" s="19"/>
      <c r="P101" s="19">
        <v>0</v>
      </c>
      <c r="Q101" s="19">
        <v>0</v>
      </c>
      <c r="R101" s="20">
        <f t="shared" si="10"/>
        <v>0</v>
      </c>
      <c r="S101" s="29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4:32">
      <c r="D102" s="2"/>
      <c r="E102" s="2"/>
      <c r="F102" s="2">
        <f t="shared" si="7"/>
        <v>0</v>
      </c>
      <c r="M102" s="18">
        <f t="shared" si="8"/>
        <v>0</v>
      </c>
      <c r="N102" s="18">
        <f t="shared" si="9"/>
        <v>0</v>
      </c>
      <c r="O102" s="19"/>
      <c r="P102" s="19">
        <v>0</v>
      </c>
      <c r="Q102" s="19">
        <v>0</v>
      </c>
      <c r="R102" s="20">
        <f t="shared" si="10"/>
        <v>0</v>
      </c>
      <c r="S102" s="29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4:32">
      <c r="D103" s="2"/>
      <c r="E103" s="2"/>
      <c r="F103" s="2">
        <f t="shared" si="7"/>
        <v>0</v>
      </c>
      <c r="M103" s="18">
        <f t="shared" si="8"/>
        <v>0</v>
      </c>
      <c r="N103" s="18">
        <f t="shared" si="9"/>
        <v>0</v>
      </c>
      <c r="O103" s="19"/>
      <c r="P103" s="19">
        <v>0</v>
      </c>
      <c r="Q103" s="19">
        <v>0</v>
      </c>
      <c r="R103" s="20">
        <f t="shared" si="10"/>
        <v>0</v>
      </c>
      <c r="S103" s="29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4:32">
      <c r="D104" s="2"/>
      <c r="E104" s="2"/>
      <c r="F104" s="2">
        <f t="shared" si="7"/>
        <v>0</v>
      </c>
      <c r="M104" s="18">
        <f t="shared" si="8"/>
        <v>0</v>
      </c>
      <c r="N104" s="18">
        <f t="shared" si="9"/>
        <v>0</v>
      </c>
      <c r="O104" s="19"/>
      <c r="P104" s="19">
        <v>0</v>
      </c>
      <c r="Q104" s="19">
        <v>0</v>
      </c>
      <c r="R104" s="20">
        <f t="shared" si="10"/>
        <v>0</v>
      </c>
      <c r="S104" s="29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4:32">
      <c r="D105" s="2"/>
      <c r="E105" s="2"/>
      <c r="F105" s="2">
        <f t="shared" si="7"/>
        <v>0</v>
      </c>
      <c r="M105" s="18">
        <f t="shared" si="8"/>
        <v>0</v>
      </c>
      <c r="N105" s="18">
        <f t="shared" si="9"/>
        <v>0</v>
      </c>
      <c r="O105" s="19"/>
      <c r="P105" s="19">
        <v>0</v>
      </c>
      <c r="Q105" s="19">
        <v>0</v>
      </c>
      <c r="R105" s="20">
        <f t="shared" si="10"/>
        <v>0</v>
      </c>
      <c r="S105" s="29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4:32">
      <c r="D106" s="2"/>
      <c r="E106" s="2"/>
      <c r="F106" s="2">
        <f t="shared" si="7"/>
        <v>0</v>
      </c>
      <c r="M106" s="18">
        <f t="shared" si="8"/>
        <v>0</v>
      </c>
      <c r="N106" s="18">
        <f t="shared" si="9"/>
        <v>0</v>
      </c>
      <c r="O106" s="19"/>
      <c r="P106" s="19">
        <v>0</v>
      </c>
      <c r="Q106" s="19">
        <v>0</v>
      </c>
      <c r="R106" s="20">
        <f t="shared" si="10"/>
        <v>0</v>
      </c>
      <c r="S106" s="29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4:32">
      <c r="D107" s="2"/>
      <c r="E107" s="2"/>
      <c r="F107" s="2">
        <f t="shared" si="7"/>
        <v>0</v>
      </c>
      <c r="M107" s="18">
        <f t="shared" si="8"/>
        <v>0</v>
      </c>
      <c r="N107" s="18">
        <f t="shared" si="9"/>
        <v>0</v>
      </c>
      <c r="O107" s="19"/>
      <c r="P107" s="19">
        <v>0</v>
      </c>
      <c r="Q107" s="19">
        <v>0</v>
      </c>
      <c r="R107" s="20">
        <f t="shared" si="10"/>
        <v>0</v>
      </c>
      <c r="S107" s="29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spans="4:32">
      <c r="D108" s="2"/>
      <c r="E108" s="2"/>
      <c r="F108" s="2">
        <f t="shared" si="7"/>
        <v>0</v>
      </c>
      <c r="M108" s="18">
        <f t="shared" si="8"/>
        <v>0</v>
      </c>
      <c r="N108" s="18">
        <f t="shared" si="9"/>
        <v>0</v>
      </c>
      <c r="O108" s="19"/>
      <c r="P108" s="19">
        <v>0</v>
      </c>
      <c r="Q108" s="19">
        <v>0</v>
      </c>
      <c r="R108" s="20">
        <f t="shared" si="10"/>
        <v>0</v>
      </c>
      <c r="S108" s="29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spans="4:32">
      <c r="D109" s="2"/>
      <c r="E109" s="2"/>
      <c r="F109" s="2">
        <f t="shared" si="7"/>
        <v>0</v>
      </c>
      <c r="M109" s="18">
        <f t="shared" si="8"/>
        <v>0</v>
      </c>
      <c r="N109" s="18">
        <f t="shared" si="9"/>
        <v>0</v>
      </c>
      <c r="O109" s="19"/>
      <c r="P109" s="19">
        <v>0</v>
      </c>
      <c r="Q109" s="19">
        <v>0</v>
      </c>
      <c r="R109" s="20">
        <f t="shared" si="10"/>
        <v>0</v>
      </c>
      <c r="S109" s="29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spans="4:32">
      <c r="D110" s="2"/>
      <c r="E110" s="2"/>
      <c r="F110" s="2">
        <f t="shared" si="7"/>
        <v>0</v>
      </c>
      <c r="M110" s="18">
        <f t="shared" si="8"/>
        <v>0</v>
      </c>
      <c r="N110" s="18">
        <f t="shared" si="9"/>
        <v>0</v>
      </c>
      <c r="O110" s="19"/>
      <c r="P110" s="19">
        <v>0</v>
      </c>
      <c r="Q110" s="19">
        <v>0</v>
      </c>
      <c r="R110" s="20">
        <f t="shared" si="10"/>
        <v>0</v>
      </c>
      <c r="S110" s="29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spans="4:32">
      <c r="D111" s="2"/>
      <c r="E111" s="2"/>
      <c r="F111" s="2">
        <f t="shared" si="7"/>
        <v>0</v>
      </c>
      <c r="M111" s="18">
        <f t="shared" si="8"/>
        <v>0</v>
      </c>
      <c r="N111" s="18">
        <f t="shared" si="9"/>
        <v>0</v>
      </c>
      <c r="O111" s="19"/>
      <c r="P111" s="19">
        <v>0</v>
      </c>
      <c r="Q111" s="19">
        <v>0</v>
      </c>
      <c r="R111" s="20">
        <f t="shared" si="10"/>
        <v>0</v>
      </c>
      <c r="S111" s="29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spans="4:32">
      <c r="D112" s="2"/>
      <c r="E112" s="2"/>
      <c r="F112" s="2">
        <f t="shared" si="7"/>
        <v>0</v>
      </c>
      <c r="M112" s="18">
        <f t="shared" si="8"/>
        <v>0</v>
      </c>
      <c r="N112" s="18">
        <f t="shared" si="9"/>
        <v>0</v>
      </c>
      <c r="O112" s="19"/>
      <c r="P112" s="19">
        <v>0</v>
      </c>
      <c r="Q112" s="19">
        <v>0</v>
      </c>
      <c r="R112" s="20">
        <f t="shared" si="10"/>
        <v>0</v>
      </c>
      <c r="S112" s="29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 spans="4:32">
      <c r="D113" s="2"/>
      <c r="E113" s="2"/>
      <c r="F113" s="2">
        <f t="shared" si="7"/>
        <v>0</v>
      </c>
      <c r="M113" s="18">
        <f t="shared" si="8"/>
        <v>0</v>
      </c>
      <c r="N113" s="18">
        <f t="shared" si="9"/>
        <v>0</v>
      </c>
      <c r="O113" s="19"/>
      <c r="P113" s="19">
        <v>0</v>
      </c>
      <c r="Q113" s="19">
        <v>0</v>
      </c>
      <c r="R113" s="20">
        <f t="shared" si="10"/>
        <v>0</v>
      </c>
      <c r="S113" s="29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spans="4:32">
      <c r="D114" s="2"/>
      <c r="E114" s="2"/>
      <c r="F114" s="2">
        <f t="shared" si="7"/>
        <v>0</v>
      </c>
      <c r="M114" s="18">
        <f t="shared" si="8"/>
        <v>0</v>
      </c>
      <c r="N114" s="18">
        <f t="shared" si="9"/>
        <v>0</v>
      </c>
      <c r="O114" s="19"/>
      <c r="P114" s="19">
        <v>0</v>
      </c>
      <c r="Q114" s="19">
        <v>0</v>
      </c>
      <c r="R114" s="20">
        <f t="shared" si="10"/>
        <v>0</v>
      </c>
      <c r="S114" s="29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4:32">
      <c r="D115" s="2"/>
      <c r="E115" s="2"/>
      <c r="F115" s="2">
        <f t="shared" si="7"/>
        <v>0</v>
      </c>
      <c r="M115" s="18">
        <f t="shared" si="8"/>
        <v>0</v>
      </c>
      <c r="N115" s="18">
        <f t="shared" si="9"/>
        <v>0</v>
      </c>
      <c r="O115" s="19"/>
      <c r="P115" s="19">
        <v>0</v>
      </c>
      <c r="Q115" s="19">
        <v>0</v>
      </c>
      <c r="R115" s="20">
        <f t="shared" si="10"/>
        <v>0</v>
      </c>
      <c r="S115" s="29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 spans="4:32">
      <c r="D116" s="2"/>
      <c r="E116" s="2"/>
      <c r="F116" s="2">
        <f t="shared" si="7"/>
        <v>0</v>
      </c>
      <c r="M116" s="18">
        <f t="shared" si="8"/>
        <v>0</v>
      </c>
      <c r="N116" s="18">
        <f t="shared" si="9"/>
        <v>0</v>
      </c>
      <c r="O116" s="19"/>
      <c r="P116" s="19">
        <v>0</v>
      </c>
      <c r="Q116" s="19">
        <v>0</v>
      </c>
      <c r="R116" s="20">
        <f t="shared" si="10"/>
        <v>0</v>
      </c>
      <c r="S116" s="29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spans="4:32">
      <c r="D117" s="2"/>
      <c r="E117" s="2"/>
      <c r="F117" s="2">
        <f t="shared" si="7"/>
        <v>0</v>
      </c>
      <c r="M117" s="18">
        <f t="shared" si="8"/>
        <v>0</v>
      </c>
      <c r="N117" s="18">
        <f t="shared" si="9"/>
        <v>0</v>
      </c>
      <c r="O117" s="19"/>
      <c r="P117" s="19">
        <v>0</v>
      </c>
      <c r="Q117" s="19">
        <v>0</v>
      </c>
      <c r="R117" s="20">
        <f t="shared" si="10"/>
        <v>0</v>
      </c>
      <c r="S117" s="29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spans="4:32">
      <c r="D118" s="2"/>
      <c r="E118" s="2"/>
      <c r="F118" s="2">
        <f t="shared" si="7"/>
        <v>0</v>
      </c>
      <c r="M118" s="18">
        <f t="shared" si="8"/>
        <v>0</v>
      </c>
      <c r="N118" s="18">
        <f t="shared" si="9"/>
        <v>0</v>
      </c>
      <c r="O118" s="19"/>
      <c r="P118" s="19">
        <v>0</v>
      </c>
      <c r="Q118" s="19">
        <v>0</v>
      </c>
      <c r="R118" s="20">
        <f t="shared" si="10"/>
        <v>0</v>
      </c>
      <c r="S118" s="29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spans="4:32">
      <c r="D119" s="2"/>
      <c r="E119" s="2"/>
      <c r="F119" s="2">
        <f t="shared" si="7"/>
        <v>0</v>
      </c>
      <c r="M119" s="18">
        <f t="shared" si="8"/>
        <v>0</v>
      </c>
      <c r="N119" s="18">
        <f t="shared" si="9"/>
        <v>0</v>
      </c>
      <c r="O119" s="19"/>
      <c r="P119" s="19">
        <v>0</v>
      </c>
      <c r="Q119" s="19">
        <v>0</v>
      </c>
      <c r="R119" s="20">
        <f t="shared" si="10"/>
        <v>0</v>
      </c>
      <c r="S119" s="29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 spans="4:32">
      <c r="D120" s="2"/>
      <c r="E120" s="2"/>
      <c r="F120" s="2">
        <f t="shared" si="7"/>
        <v>0</v>
      </c>
      <c r="M120" s="18">
        <f t="shared" si="8"/>
        <v>0</v>
      </c>
      <c r="N120" s="18">
        <f t="shared" si="9"/>
        <v>0</v>
      </c>
      <c r="O120" s="19"/>
      <c r="P120" s="19">
        <v>0</v>
      </c>
      <c r="Q120" s="19">
        <v>0</v>
      </c>
      <c r="R120" s="20">
        <f t="shared" si="10"/>
        <v>0</v>
      </c>
      <c r="S120" s="29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spans="4:32">
      <c r="D121" s="2"/>
      <c r="E121" s="2"/>
      <c r="F121" s="2">
        <f t="shared" si="7"/>
        <v>0</v>
      </c>
      <c r="M121" s="18">
        <f t="shared" si="8"/>
        <v>0</v>
      </c>
      <c r="N121" s="18">
        <f t="shared" si="9"/>
        <v>0</v>
      </c>
      <c r="O121" s="19"/>
      <c r="P121" s="19">
        <v>0</v>
      </c>
      <c r="Q121" s="19">
        <v>0</v>
      </c>
      <c r="R121" s="20">
        <f t="shared" si="10"/>
        <v>0</v>
      </c>
      <c r="S121" s="29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 spans="4:32">
      <c r="D122" s="2"/>
      <c r="E122" s="2"/>
      <c r="F122" s="2">
        <f t="shared" si="7"/>
        <v>0</v>
      </c>
      <c r="M122" s="18">
        <f t="shared" si="8"/>
        <v>0</v>
      </c>
      <c r="N122" s="18">
        <f t="shared" si="9"/>
        <v>0</v>
      </c>
      <c r="O122" s="19"/>
      <c r="P122" s="19">
        <v>0</v>
      </c>
      <c r="Q122" s="19">
        <v>0</v>
      </c>
      <c r="R122" s="20">
        <f t="shared" si="10"/>
        <v>0</v>
      </c>
      <c r="S122" s="29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 spans="4:32">
      <c r="D123" s="2"/>
      <c r="E123" s="2"/>
      <c r="F123" s="2">
        <f t="shared" si="7"/>
        <v>0</v>
      </c>
      <c r="M123" s="18">
        <f t="shared" si="8"/>
        <v>0</v>
      </c>
      <c r="N123" s="18">
        <f t="shared" si="9"/>
        <v>0</v>
      </c>
      <c r="O123" s="19"/>
      <c r="P123" s="19">
        <v>0</v>
      </c>
      <c r="Q123" s="19">
        <v>0</v>
      </c>
      <c r="R123" s="20">
        <f t="shared" si="10"/>
        <v>0</v>
      </c>
      <c r="S123" s="29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 spans="4:32">
      <c r="D124" s="2"/>
      <c r="E124" s="2"/>
      <c r="F124" s="2">
        <f t="shared" si="7"/>
        <v>0</v>
      </c>
      <c r="M124" s="18">
        <f t="shared" si="8"/>
        <v>0</v>
      </c>
      <c r="N124" s="18">
        <f t="shared" si="9"/>
        <v>0</v>
      </c>
      <c r="O124" s="19"/>
      <c r="P124" s="19">
        <v>0</v>
      </c>
      <c r="Q124" s="19">
        <v>0</v>
      </c>
      <c r="R124" s="20">
        <f t="shared" si="10"/>
        <v>0</v>
      </c>
      <c r="S124" s="29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spans="4:32">
      <c r="D125" s="2"/>
      <c r="E125" s="2"/>
      <c r="F125" s="2">
        <f t="shared" si="7"/>
        <v>0</v>
      </c>
      <c r="M125" s="18">
        <f t="shared" si="8"/>
        <v>0</v>
      </c>
      <c r="N125" s="18">
        <f t="shared" si="9"/>
        <v>0</v>
      </c>
      <c r="O125" s="19"/>
      <c r="P125" s="19">
        <v>0</v>
      </c>
      <c r="Q125" s="19">
        <v>0</v>
      </c>
      <c r="R125" s="20">
        <f t="shared" si="10"/>
        <v>0</v>
      </c>
      <c r="S125" s="29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 spans="4:32">
      <c r="D126" s="2"/>
      <c r="E126" s="2"/>
      <c r="F126" s="2">
        <f t="shared" si="7"/>
        <v>0</v>
      </c>
      <c r="M126" s="18">
        <f t="shared" si="8"/>
        <v>0</v>
      </c>
      <c r="N126" s="18">
        <f t="shared" si="9"/>
        <v>0</v>
      </c>
      <c r="O126" s="19"/>
      <c r="P126" s="19">
        <v>0</v>
      </c>
      <c r="Q126" s="19">
        <v>0</v>
      </c>
      <c r="R126" s="20">
        <f t="shared" si="10"/>
        <v>0</v>
      </c>
      <c r="S126" s="29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 spans="4:32">
      <c r="D127" s="2"/>
      <c r="E127" s="2"/>
      <c r="F127" s="2">
        <f t="shared" si="7"/>
        <v>0</v>
      </c>
      <c r="M127" s="18">
        <f t="shared" si="8"/>
        <v>0</v>
      </c>
      <c r="N127" s="18">
        <f t="shared" si="9"/>
        <v>0</v>
      </c>
      <c r="O127" s="19"/>
      <c r="P127" s="19">
        <v>0</v>
      </c>
      <c r="Q127" s="19">
        <v>0</v>
      </c>
      <c r="R127" s="20">
        <f t="shared" si="10"/>
        <v>0</v>
      </c>
      <c r="S127" s="29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4:32">
      <c r="D128" s="2"/>
      <c r="E128" s="2"/>
      <c r="F128" s="2">
        <f t="shared" si="7"/>
        <v>0</v>
      </c>
      <c r="M128" s="18">
        <f t="shared" si="8"/>
        <v>0</v>
      </c>
      <c r="N128" s="18">
        <f t="shared" si="9"/>
        <v>0</v>
      </c>
      <c r="O128" s="19"/>
      <c r="P128" s="19">
        <v>0</v>
      </c>
      <c r="Q128" s="19">
        <v>0</v>
      </c>
      <c r="R128" s="20">
        <f t="shared" si="10"/>
        <v>0</v>
      </c>
      <c r="S128" s="29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spans="4:32">
      <c r="D129" s="2"/>
      <c r="E129" s="2"/>
      <c r="F129" s="2">
        <f t="shared" si="7"/>
        <v>0</v>
      </c>
      <c r="M129" s="18">
        <f t="shared" si="8"/>
        <v>0</v>
      </c>
      <c r="N129" s="18">
        <f t="shared" si="9"/>
        <v>0</v>
      </c>
      <c r="O129" s="19"/>
      <c r="P129" s="19">
        <v>0</v>
      </c>
      <c r="Q129" s="19">
        <v>0</v>
      </c>
      <c r="R129" s="20">
        <f t="shared" si="10"/>
        <v>0</v>
      </c>
      <c r="S129" s="29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4:32">
      <c r="D130" s="2"/>
      <c r="E130" s="2"/>
      <c r="F130" s="2">
        <f t="shared" si="7"/>
        <v>0</v>
      </c>
      <c r="M130" s="18">
        <f t="shared" si="8"/>
        <v>0</v>
      </c>
      <c r="N130" s="18">
        <f t="shared" si="9"/>
        <v>0</v>
      </c>
      <c r="O130" s="19"/>
      <c r="P130" s="19">
        <v>0</v>
      </c>
      <c r="Q130" s="19">
        <v>0</v>
      </c>
      <c r="R130" s="20">
        <f t="shared" si="10"/>
        <v>0</v>
      </c>
      <c r="S130" s="29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spans="4:32">
      <c r="D131" s="2"/>
      <c r="E131" s="2"/>
      <c r="F131" s="2">
        <f t="shared" si="7"/>
        <v>0</v>
      </c>
      <c r="M131" s="18">
        <f t="shared" si="8"/>
        <v>0</v>
      </c>
      <c r="N131" s="18">
        <f t="shared" si="9"/>
        <v>0</v>
      </c>
      <c r="O131" s="19"/>
      <c r="P131" s="19">
        <v>0</v>
      </c>
      <c r="Q131" s="19">
        <v>0</v>
      </c>
      <c r="R131" s="20">
        <f t="shared" si="10"/>
        <v>0</v>
      </c>
      <c r="S131" s="29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4:32">
      <c r="D132" s="2"/>
      <c r="E132" s="2"/>
      <c r="F132" s="2">
        <f t="shared" si="7"/>
        <v>0</v>
      </c>
      <c r="M132" s="18">
        <f t="shared" si="8"/>
        <v>0</v>
      </c>
      <c r="N132" s="18">
        <f t="shared" si="9"/>
        <v>0</v>
      </c>
      <c r="O132" s="19"/>
      <c r="P132" s="19">
        <v>0</v>
      </c>
      <c r="Q132" s="19">
        <v>0</v>
      </c>
      <c r="R132" s="20">
        <f t="shared" si="10"/>
        <v>0</v>
      </c>
      <c r="S132" s="29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spans="4:32">
      <c r="D133" s="2"/>
      <c r="E133" s="2"/>
      <c r="F133" s="2">
        <f t="shared" si="7"/>
        <v>0</v>
      </c>
      <c r="M133" s="18">
        <f t="shared" si="8"/>
        <v>0</v>
      </c>
      <c r="N133" s="18">
        <f t="shared" si="9"/>
        <v>0</v>
      </c>
      <c r="O133" s="19"/>
      <c r="P133" s="19">
        <v>0</v>
      </c>
      <c r="Q133" s="19">
        <v>0</v>
      </c>
      <c r="R133" s="20">
        <f t="shared" si="10"/>
        <v>0</v>
      </c>
      <c r="S133" s="29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4:32">
      <c r="D134" s="2"/>
      <c r="E134" s="2"/>
      <c r="F134" s="2">
        <f t="shared" si="7"/>
        <v>0</v>
      </c>
      <c r="M134" s="18">
        <f t="shared" si="8"/>
        <v>0</v>
      </c>
      <c r="N134" s="18">
        <f t="shared" si="9"/>
        <v>0</v>
      </c>
      <c r="O134" s="19"/>
      <c r="P134" s="19">
        <v>0</v>
      </c>
      <c r="Q134" s="19">
        <v>0</v>
      </c>
      <c r="R134" s="20">
        <f t="shared" si="10"/>
        <v>0</v>
      </c>
      <c r="S134" s="29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4:32">
      <c r="D135" s="2"/>
      <c r="E135" s="2"/>
      <c r="F135" s="2">
        <f t="shared" si="7"/>
        <v>0</v>
      </c>
      <c r="M135" s="18">
        <f t="shared" si="8"/>
        <v>0</v>
      </c>
      <c r="N135" s="18">
        <f t="shared" si="9"/>
        <v>0</v>
      </c>
      <c r="O135" s="19"/>
      <c r="P135" s="19">
        <v>0</v>
      </c>
      <c r="Q135" s="19">
        <v>0</v>
      </c>
      <c r="R135" s="20">
        <f t="shared" si="10"/>
        <v>0</v>
      </c>
      <c r="S135" s="29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 spans="4:32">
      <c r="D136" s="2"/>
      <c r="E136" s="2"/>
      <c r="F136" s="2">
        <f t="shared" si="7"/>
        <v>0</v>
      </c>
      <c r="M136" s="18">
        <f t="shared" si="8"/>
        <v>0</v>
      </c>
      <c r="N136" s="18">
        <f t="shared" si="9"/>
        <v>0</v>
      </c>
      <c r="O136" s="19"/>
      <c r="P136" s="19">
        <v>0</v>
      </c>
      <c r="Q136" s="19">
        <v>0</v>
      </c>
      <c r="R136" s="20">
        <f t="shared" si="10"/>
        <v>0</v>
      </c>
      <c r="S136" s="29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spans="4:32">
      <c r="D137" s="2"/>
      <c r="E137" s="2"/>
      <c r="F137" s="2">
        <f t="shared" si="7"/>
        <v>0</v>
      </c>
      <c r="M137" s="18">
        <f t="shared" si="8"/>
        <v>0</v>
      </c>
      <c r="N137" s="18">
        <f t="shared" si="9"/>
        <v>0</v>
      </c>
      <c r="O137" s="19"/>
      <c r="P137" s="19">
        <v>0</v>
      </c>
      <c r="Q137" s="19">
        <v>0</v>
      </c>
      <c r="R137" s="20">
        <f t="shared" si="10"/>
        <v>0</v>
      </c>
      <c r="S137" s="29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spans="4:32">
      <c r="D138" s="2"/>
      <c r="E138" s="2"/>
      <c r="F138" s="2">
        <f t="shared" si="7"/>
        <v>0</v>
      </c>
      <c r="M138" s="18">
        <f t="shared" si="8"/>
        <v>0</v>
      </c>
      <c r="N138" s="18">
        <f t="shared" si="9"/>
        <v>0</v>
      </c>
      <c r="O138" s="19"/>
      <c r="P138" s="19">
        <v>0</v>
      </c>
      <c r="Q138" s="19">
        <v>0</v>
      </c>
      <c r="R138" s="20">
        <f t="shared" si="10"/>
        <v>0</v>
      </c>
      <c r="S138" s="29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4:32">
      <c r="D139" s="2"/>
      <c r="E139" s="2"/>
      <c r="F139" s="2">
        <f t="shared" si="7"/>
        <v>0</v>
      </c>
      <c r="M139" s="18">
        <f t="shared" si="8"/>
        <v>0</v>
      </c>
      <c r="N139" s="18">
        <f t="shared" si="9"/>
        <v>0</v>
      </c>
      <c r="O139" s="19"/>
      <c r="P139" s="19">
        <v>0</v>
      </c>
      <c r="Q139" s="19">
        <v>0</v>
      </c>
      <c r="R139" s="20">
        <f t="shared" si="10"/>
        <v>0</v>
      </c>
      <c r="S139" s="29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spans="4:32">
      <c r="D140" s="2"/>
      <c r="E140" s="2"/>
      <c r="F140" s="2">
        <f t="shared" si="7"/>
        <v>0</v>
      </c>
      <c r="M140" s="18">
        <f t="shared" si="8"/>
        <v>0</v>
      </c>
      <c r="N140" s="18">
        <f t="shared" si="9"/>
        <v>0</v>
      </c>
      <c r="O140" s="19"/>
      <c r="P140" s="19">
        <v>0</v>
      </c>
      <c r="Q140" s="19">
        <v>0</v>
      </c>
      <c r="R140" s="20">
        <f t="shared" si="10"/>
        <v>0</v>
      </c>
      <c r="S140" s="29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spans="4:32">
      <c r="D141" s="2"/>
      <c r="E141" s="2"/>
      <c r="F141" s="2">
        <f t="shared" si="7"/>
        <v>0</v>
      </c>
      <c r="M141" s="18">
        <f t="shared" si="8"/>
        <v>0</v>
      </c>
      <c r="N141" s="18">
        <f t="shared" si="9"/>
        <v>0</v>
      </c>
      <c r="O141" s="19"/>
      <c r="P141" s="19">
        <v>0</v>
      </c>
      <c r="Q141" s="19">
        <v>0</v>
      </c>
      <c r="R141" s="20">
        <f t="shared" si="10"/>
        <v>0</v>
      </c>
      <c r="S141" s="29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 spans="4:32">
      <c r="D142" s="2"/>
      <c r="E142" s="2"/>
      <c r="F142" s="2">
        <f t="shared" si="7"/>
        <v>0</v>
      </c>
      <c r="M142" s="18">
        <f t="shared" si="8"/>
        <v>0</v>
      </c>
      <c r="N142" s="18">
        <f t="shared" si="9"/>
        <v>0</v>
      </c>
      <c r="O142" s="19"/>
      <c r="P142" s="19">
        <v>0</v>
      </c>
      <c r="Q142" s="19">
        <v>0</v>
      </c>
      <c r="R142" s="20">
        <f t="shared" si="10"/>
        <v>0</v>
      </c>
      <c r="S142" s="29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spans="4:32">
      <c r="D143" s="2"/>
      <c r="E143" s="2"/>
      <c r="F143" s="2">
        <f t="shared" si="7"/>
        <v>0</v>
      </c>
      <c r="M143" s="18">
        <f t="shared" si="8"/>
        <v>0</v>
      </c>
      <c r="N143" s="18">
        <f t="shared" si="9"/>
        <v>0</v>
      </c>
      <c r="O143" s="19"/>
      <c r="P143" s="19">
        <v>0</v>
      </c>
      <c r="Q143" s="19">
        <v>0</v>
      </c>
      <c r="R143" s="20">
        <f t="shared" si="10"/>
        <v>0</v>
      </c>
      <c r="S143" s="29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 spans="4:32">
      <c r="D144" s="2"/>
      <c r="E144" s="2"/>
      <c r="F144" s="2">
        <f t="shared" si="7"/>
        <v>0</v>
      </c>
      <c r="M144" s="18">
        <f t="shared" si="8"/>
        <v>0</v>
      </c>
      <c r="N144" s="18">
        <f t="shared" si="9"/>
        <v>0</v>
      </c>
      <c r="O144" s="19"/>
      <c r="P144" s="19">
        <v>0</v>
      </c>
      <c r="Q144" s="19">
        <v>0</v>
      </c>
      <c r="R144" s="20">
        <f t="shared" si="10"/>
        <v>0</v>
      </c>
      <c r="S144" s="29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spans="4:32">
      <c r="D145" s="2"/>
      <c r="E145" s="2"/>
      <c r="F145" s="2">
        <f t="shared" si="7"/>
        <v>0</v>
      </c>
      <c r="M145" s="18">
        <f t="shared" si="8"/>
        <v>0</v>
      </c>
      <c r="N145" s="18">
        <f t="shared" si="9"/>
        <v>0</v>
      </c>
      <c r="O145" s="19"/>
      <c r="P145" s="19">
        <v>0</v>
      </c>
      <c r="Q145" s="19">
        <v>0</v>
      </c>
      <c r="R145" s="20">
        <f t="shared" si="10"/>
        <v>0</v>
      </c>
      <c r="S145" s="29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spans="4:32">
      <c r="D146" s="2"/>
      <c r="E146" s="2"/>
      <c r="F146" s="2">
        <f t="shared" si="7"/>
        <v>0</v>
      </c>
      <c r="M146" s="18">
        <f t="shared" si="8"/>
        <v>0</v>
      </c>
      <c r="N146" s="18">
        <f t="shared" si="9"/>
        <v>0</v>
      </c>
      <c r="O146" s="19"/>
      <c r="P146" s="19">
        <v>0</v>
      </c>
      <c r="Q146" s="19">
        <v>0</v>
      </c>
      <c r="R146" s="20">
        <f t="shared" si="10"/>
        <v>0</v>
      </c>
      <c r="S146" s="29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spans="4:32">
      <c r="D147" s="2"/>
      <c r="E147" s="2"/>
      <c r="F147" s="2">
        <f t="shared" si="7"/>
        <v>0</v>
      </c>
      <c r="M147" s="18">
        <f t="shared" si="8"/>
        <v>0</v>
      </c>
      <c r="N147" s="18">
        <f t="shared" si="9"/>
        <v>0</v>
      </c>
      <c r="O147" s="19"/>
      <c r="P147" s="19">
        <v>0</v>
      </c>
      <c r="Q147" s="19">
        <v>0</v>
      </c>
      <c r="R147" s="20">
        <f t="shared" si="10"/>
        <v>0</v>
      </c>
      <c r="S147" s="29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spans="4:32">
      <c r="D148" s="2"/>
      <c r="E148" s="2"/>
      <c r="F148" s="2">
        <f t="shared" si="7"/>
        <v>0</v>
      </c>
      <c r="M148" s="18">
        <f t="shared" si="8"/>
        <v>0</v>
      </c>
      <c r="N148" s="18">
        <f t="shared" si="9"/>
        <v>0</v>
      </c>
      <c r="O148" s="19"/>
      <c r="P148" s="19">
        <v>0</v>
      </c>
      <c r="Q148" s="19">
        <v>0</v>
      </c>
      <c r="R148" s="20">
        <f t="shared" si="10"/>
        <v>0</v>
      </c>
      <c r="S148" s="29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 spans="4:32">
      <c r="D149" s="2"/>
      <c r="E149" s="2"/>
      <c r="F149" s="2">
        <f t="shared" si="7"/>
        <v>0</v>
      </c>
      <c r="M149" s="18">
        <f t="shared" si="8"/>
        <v>0</v>
      </c>
      <c r="N149" s="18">
        <f t="shared" si="9"/>
        <v>0</v>
      </c>
      <c r="O149" s="19"/>
      <c r="P149" s="19">
        <v>0</v>
      </c>
      <c r="Q149" s="19">
        <v>0</v>
      </c>
      <c r="R149" s="20">
        <f t="shared" si="10"/>
        <v>0</v>
      </c>
      <c r="S149" s="29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spans="4:32">
      <c r="D150" s="2"/>
      <c r="E150" s="2"/>
      <c r="F150" s="2">
        <f t="shared" si="7"/>
        <v>0</v>
      </c>
      <c r="M150" s="18">
        <f t="shared" si="8"/>
        <v>0</v>
      </c>
      <c r="N150" s="18">
        <f t="shared" si="9"/>
        <v>0</v>
      </c>
      <c r="O150" s="19"/>
      <c r="P150" s="19">
        <v>0</v>
      </c>
      <c r="Q150" s="19">
        <v>0</v>
      </c>
      <c r="R150" s="20">
        <f t="shared" si="10"/>
        <v>0</v>
      </c>
      <c r="S150" s="29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spans="4:32"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 spans="4:32"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 spans="4:32"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4:32"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spans="4:32"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4:32"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spans="4:32"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4:32"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spans="4:32"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4:32"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spans="13:32"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spans="13:32"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spans="13:32"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13:32"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13:32"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spans="13:32"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spans="13:32"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13:32"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13:32"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spans="13:32"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spans="13:32"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spans="13:32"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13:32"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spans="13:32"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13:32"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spans="13:32"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13:32"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spans="13:32"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13:32"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spans="13:32"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spans="13:32"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spans="13:32"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spans="13:32"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spans="13:32"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13:32"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13:32"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spans="13:32"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spans="13:32"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13:32"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13:32"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spans="13:32"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spans="13:32"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spans="13:32"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13:32"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spans="13:32"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spans="13:32"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spans="13:32"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spans="13:32"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spans="13:32"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spans="13:32"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spans="13:32"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spans="13:32"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spans="13:32"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spans="13:32"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</sheetData>
  <protectedRanges>
    <protectedRange sqref="G25:Q150" name="Raspon4"/>
    <protectedRange sqref="D26:E150" name="Raspon3"/>
    <protectedRange sqref="B26" name="Raspon2"/>
    <protectedRange sqref="B21" name="Raspon1"/>
  </protectedRanges>
  <mergeCells count="11">
    <mergeCell ref="B1:E1"/>
    <mergeCell ref="B21:D22"/>
    <mergeCell ref="J2:J3"/>
    <mergeCell ref="J4:J5"/>
    <mergeCell ref="J6:J7"/>
    <mergeCell ref="J8:J9"/>
    <mergeCell ref="J10:J11"/>
    <mergeCell ref="J12:J13"/>
    <mergeCell ref="J14:J15"/>
    <mergeCell ref="J16:J17"/>
    <mergeCell ref="J18:J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D9"/>
  <sheetViews>
    <sheetView workbookViewId="0">
      <selection activeCell="D10" sqref="D10"/>
    </sheetView>
  </sheetViews>
  <sheetFormatPr defaultRowHeight="15"/>
  <cols>
    <col min="2" max="2" width="13" customWidth="1"/>
  </cols>
  <sheetData>
    <row r="5" spans="2:4">
      <c r="B5" t="s">
        <v>1</v>
      </c>
      <c r="C5">
        <v>8.5399999999999991</v>
      </c>
      <c r="D5" t="s">
        <v>0</v>
      </c>
    </row>
    <row r="6" spans="2:4">
      <c r="B6" t="s">
        <v>24</v>
      </c>
      <c r="C6">
        <v>9.4600000000000009</v>
      </c>
      <c r="D6" t="s">
        <v>0</v>
      </c>
    </row>
    <row r="7" spans="2:4">
      <c r="B7" t="s">
        <v>25</v>
      </c>
      <c r="C7">
        <v>9.86</v>
      </c>
      <c r="D7" t="s">
        <v>0</v>
      </c>
    </row>
    <row r="8" spans="2:4">
      <c r="B8" t="s">
        <v>26</v>
      </c>
      <c r="C8">
        <v>9.89</v>
      </c>
      <c r="D8" t="s">
        <v>0</v>
      </c>
    </row>
    <row r="9" spans="2:4">
      <c r="B9" t="s">
        <v>27</v>
      </c>
      <c r="C9">
        <v>10.02</v>
      </c>
      <c r="D9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D.R X</vt:lpstr>
      <vt:lpstr>Evidencija rasta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2006-11-28T10:16:26Z</dcterms:created>
  <dcterms:modified xsi:type="dcterms:W3CDTF">2010-10-21T13:32:08Z</dcterms:modified>
</cp:coreProperties>
</file>