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470C69D8-2D4C-4A21-A969-017CEF5CE737}" xr6:coauthVersionLast="45" xr6:coauthVersionMax="45" xr10:uidLastSave="{00000000-0000-0000-0000-000000000000}"/>
  <bookViews>
    <workbookView xWindow="1215" yWindow="1590" windowWidth="15300" windowHeight="10410" xr2:uid="{62084428-7988-435A-8261-FF8137D7D517}"/>
  </bookViews>
  <sheets>
    <sheet name="Tabla informativa" sheetId="1" r:id="rId1"/>
    <sheet name="Graficos de respue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1" l="1"/>
  <c r="G50" i="1"/>
  <c r="H29" i="1"/>
  <c r="G29" i="1"/>
  <c r="H27" i="1"/>
  <c r="G27" i="1"/>
  <c r="H25" i="1"/>
  <c r="G25" i="1"/>
  <c r="H23" i="1"/>
  <c r="G23" i="1"/>
  <c r="H21" i="1"/>
  <c r="G21" i="1"/>
  <c r="H19" i="1"/>
  <c r="G19" i="1"/>
  <c r="G2" i="1"/>
  <c r="H2" i="1"/>
  <c r="H3" i="1"/>
  <c r="G3" i="1"/>
  <c r="G4" i="1"/>
  <c r="G5" i="1"/>
  <c r="H4" i="1"/>
  <c r="H5" i="1"/>
  <c r="H6" i="1"/>
  <c r="G6" i="1"/>
  <c r="G7" i="1"/>
  <c r="H7" i="1"/>
  <c r="H8" i="1"/>
  <c r="G8" i="1"/>
  <c r="H15" i="1"/>
  <c r="G15" i="1"/>
  <c r="G10" i="1"/>
  <c r="G11" i="1"/>
  <c r="G12" i="1"/>
  <c r="G13" i="1"/>
  <c r="G14" i="1"/>
  <c r="G9" i="1"/>
  <c r="E36" i="1"/>
  <c r="H36" i="1" s="1"/>
  <c r="E32" i="1"/>
  <c r="H32" i="1" s="1"/>
  <c r="E16" i="1"/>
  <c r="H16" i="1" s="1"/>
  <c r="G16" i="1" l="1"/>
  <c r="G32" i="1"/>
  <c r="G36" i="1"/>
</calcChain>
</file>

<file path=xl/sharedStrings.xml><?xml version="1.0" encoding="utf-8"?>
<sst xmlns="http://schemas.openxmlformats.org/spreadsheetml/2006/main" count="940" uniqueCount="276">
  <si>
    <t>Conjunto de datos</t>
  </si>
  <si>
    <t>Subconjunto</t>
  </si>
  <si>
    <t>Descripción</t>
  </si>
  <si>
    <t>Número de secuencias</t>
  </si>
  <si>
    <t>Largo de secuencias</t>
  </si>
  <si>
    <t>Tipo de problema</t>
  </si>
  <si>
    <t>Precauciones adicionales</t>
  </si>
  <si>
    <t>Referencia</t>
  </si>
  <si>
    <t>AntiTb</t>
  </si>
  <si>
    <t>5 a 61</t>
  </si>
  <si>
    <t>Clasificación</t>
  </si>
  <si>
    <t>[1]</t>
  </si>
  <si>
    <t>ACP-DL</t>
  </si>
  <si>
    <t>ACP-DL_240</t>
  </si>
  <si>
    <t>129 péptidos anticancerígenos y 111 péptidos no-anticancerígenos</t>
  </si>
  <si>
    <t>11 a 207</t>
  </si>
  <si>
    <t>[2]</t>
  </si>
  <si>
    <t>ACP-DL_740</t>
  </si>
  <si>
    <t>11 a 97</t>
  </si>
  <si>
    <t>iACP</t>
  </si>
  <si>
    <t>iACP_benchmark</t>
  </si>
  <si>
    <t>138 péptidos anticancerígenos y 206 péptidos no-anticancerígenos</t>
  </si>
  <si>
    <t>11 a 138</t>
  </si>
  <si>
    <t>[3]</t>
  </si>
  <si>
    <t>iACP_independent</t>
  </si>
  <si>
    <t>150 péptidos anticancerígenos y 150 péptidos no-anticancerígenos</t>
  </si>
  <si>
    <t>11 a 128</t>
  </si>
  <si>
    <t>QSP</t>
  </si>
  <si>
    <t>[4]</t>
  </si>
  <si>
    <t>iAMP-2L_b_AB</t>
  </si>
  <si>
    <t>Péptidos antibacterianos</t>
  </si>
  <si>
    <t>5 a 107</t>
  </si>
  <si>
    <t>[5]</t>
  </si>
  <si>
    <t>iAMP-2L_b_AC</t>
  </si>
  <si>
    <t>Péptidos anticancerígenos/antitumorales</t>
  </si>
  <si>
    <t>5 a 98</t>
  </si>
  <si>
    <t>iAMP-2L_b_AF</t>
  </si>
  <si>
    <t>Péptidos antifúngicos</t>
  </si>
  <si>
    <t>6 a 105</t>
  </si>
  <si>
    <t>iAMP-2L_b_AHIV</t>
  </si>
  <si>
    <t>Péptidos anti-VIH</t>
  </si>
  <si>
    <t>10 a 46</t>
  </si>
  <si>
    <t>iAMP-2L_b_AV</t>
  </si>
  <si>
    <t>Péptidos antivirales</t>
  </si>
  <si>
    <t>5  a 98</t>
  </si>
  <si>
    <t>iAMP-2L_b_nonAMP</t>
  </si>
  <si>
    <t>Péptidos no-antimicrobianos</t>
  </si>
  <si>
    <t>5 a 100</t>
  </si>
  <si>
    <t>Falta reparar el formato de los datos</t>
  </si>
  <si>
    <t>iAMP-2L_independent</t>
  </si>
  <si>
    <t>920 péptidos antimicrobianos y 920 péptidos no-antimicrobianos</t>
  </si>
  <si>
    <t>5 a 131</t>
  </si>
  <si>
    <t>AmPEP</t>
  </si>
  <si>
    <t>5 a 255</t>
  </si>
  <si>
    <t>[6]</t>
  </si>
  <si>
    <t>iSAR</t>
  </si>
  <si>
    <t>iSAR_GLP2</t>
  </si>
  <si>
    <t>Mutaciones puntuales de alanina en proteína GLP-2, junto con su actividad</t>
  </si>
  <si>
    <t>Regresión</t>
  </si>
  <si>
    <t>[7]</t>
  </si>
  <si>
    <t>PPI-MetaGO</t>
  </si>
  <si>
    <t>PPI-MetaGO_ATseq</t>
  </si>
  <si>
    <r>
      <t xml:space="preserve">Proteínas de </t>
    </r>
    <r>
      <rPr>
        <i/>
        <sz val="11"/>
        <color theme="1"/>
        <rFont val="Calibri"/>
        <family val="2"/>
        <scheme val="minor"/>
      </rPr>
      <t>Arabidopsis thaliana</t>
    </r>
  </si>
  <si>
    <t>56 a 2481</t>
  </si>
  <si>
    <t>[8]</t>
  </si>
  <si>
    <t>PPI-MetaGO_ATPPI</t>
  </si>
  <si>
    <r>
      <t xml:space="preserve">Interacciones en </t>
    </r>
    <r>
      <rPr>
        <i/>
        <sz val="11"/>
        <color theme="1"/>
        <rFont val="Calibri"/>
        <family val="2"/>
        <scheme val="minor"/>
      </rPr>
      <t>Arabidopsis thaliana</t>
    </r>
  </si>
  <si>
    <t>541/541*</t>
  </si>
  <si>
    <t>PPI-MetaGO_DM2seq</t>
  </si>
  <si>
    <r>
      <t xml:space="preserve">Proteínas de </t>
    </r>
    <r>
      <rPr>
        <i/>
        <sz val="11"/>
        <color theme="1"/>
        <rFont val="Calibri"/>
        <family val="2"/>
        <scheme val="minor"/>
      </rPr>
      <t>Drosophila melanogaster</t>
    </r>
  </si>
  <si>
    <t>55 a 5147</t>
  </si>
  <si>
    <t>PPI-MetaGO_DMPPI</t>
  </si>
  <si>
    <r>
      <t xml:space="preserve">Interacciones de </t>
    </r>
    <r>
      <rPr>
        <i/>
        <sz val="11"/>
        <color theme="1"/>
        <rFont val="Calibri"/>
        <family val="2"/>
        <scheme val="minor"/>
      </rPr>
      <t>Drosophila melanogaster</t>
    </r>
  </si>
  <si>
    <t>321/321*</t>
  </si>
  <si>
    <t>PPI-MetaGO_EC2seq</t>
  </si>
  <si>
    <r>
      <t xml:space="preserve">Proteínas de </t>
    </r>
    <r>
      <rPr>
        <i/>
        <sz val="11"/>
        <color theme="1"/>
        <rFont val="Calibri"/>
        <family val="2"/>
        <scheme val="minor"/>
      </rPr>
      <t>Escherichia coli</t>
    </r>
  </si>
  <si>
    <t>38 a 1653</t>
  </si>
  <si>
    <t>PPI-MetaGO_EC2PPI</t>
  </si>
  <si>
    <r>
      <t xml:space="preserve">Interacciones en </t>
    </r>
    <r>
      <rPr>
        <i/>
        <sz val="11"/>
        <color theme="1"/>
        <rFont val="Calibri"/>
        <family val="2"/>
        <scheme val="minor"/>
      </rPr>
      <t>Escherichia coli</t>
    </r>
  </si>
  <si>
    <t>1167/1167*</t>
  </si>
  <si>
    <t>PPI-MetaGO_MMseq</t>
  </si>
  <si>
    <r>
      <t xml:space="preserve">Proteínas de </t>
    </r>
    <r>
      <rPr>
        <i/>
        <sz val="11"/>
        <color theme="1"/>
        <rFont val="Calibri"/>
        <family val="2"/>
        <scheme val="minor"/>
      </rPr>
      <t>Mus musculus</t>
    </r>
  </si>
  <si>
    <t>40 a 32759</t>
  </si>
  <si>
    <t>PPI-MetaGO_MMPPI</t>
  </si>
  <si>
    <r>
      <t xml:space="preserve">Interacciones en </t>
    </r>
    <r>
      <rPr>
        <i/>
        <sz val="11"/>
        <color theme="1"/>
        <rFont val="Calibri"/>
        <family val="2"/>
        <scheme val="minor"/>
      </rPr>
      <t>Mus musculus</t>
    </r>
  </si>
  <si>
    <t>500/500*</t>
  </si>
  <si>
    <t>PPI-MetaGO_SC5seq</t>
  </si>
  <si>
    <r>
      <rPr>
        <sz val="11"/>
        <color theme="1"/>
        <rFont val="Calibri"/>
        <family val="2"/>
        <scheme val="minor"/>
      </rPr>
      <t xml:space="preserve">Proteínas de </t>
    </r>
    <r>
      <rPr>
        <i/>
        <sz val="11"/>
        <color theme="1"/>
        <rFont val="Calibri"/>
        <family val="2"/>
        <scheme val="minor"/>
      </rPr>
      <t>Saccharomycs cerevisiae</t>
    </r>
  </si>
  <si>
    <t>35 a 3726</t>
  </si>
  <si>
    <t>PPI-MetaGO_SC5PPI</t>
  </si>
  <si>
    <r>
      <t xml:space="preserve">Interacciones en </t>
    </r>
    <r>
      <rPr>
        <i/>
        <sz val="11"/>
        <color theme="1"/>
        <rFont val="Calibri"/>
        <family val="2"/>
        <scheme val="minor"/>
      </rPr>
      <t>Saccharomyces cerevisiae</t>
    </r>
  </si>
  <si>
    <t>PPI-MetaGO_SPseq</t>
  </si>
  <si>
    <r>
      <t xml:space="preserve">Proteínas en </t>
    </r>
    <r>
      <rPr>
        <i/>
        <sz val="11"/>
        <color theme="1"/>
        <rFont val="Calibri"/>
        <family val="2"/>
        <scheme val="minor"/>
      </rPr>
      <t>Schizosaccharomyces pombe</t>
    </r>
  </si>
  <si>
    <t>56 a 4196</t>
  </si>
  <si>
    <t>PPI-MetaGO_SPPPI</t>
  </si>
  <si>
    <r>
      <t xml:space="preserve">Interacciones en </t>
    </r>
    <r>
      <rPr>
        <i/>
        <sz val="11"/>
        <color theme="1"/>
        <rFont val="Calibri"/>
        <family val="2"/>
        <scheme val="minor"/>
      </rPr>
      <t>Schizosaccharomyces pombe</t>
    </r>
  </si>
  <si>
    <t>742/742*</t>
  </si>
  <si>
    <t>HA1</t>
  </si>
  <si>
    <t>HA1_seq</t>
  </si>
  <si>
    <t>Secuencias alineadas del dominio HA1 de cepas virales de los subtipos A/H1N1, A/H3N2, A/H5N1 y A/H9N2 de la influenza.</t>
  </si>
  <si>
    <t>Las secuencias presentan gaps</t>
  </si>
  <si>
    <t>[9]</t>
  </si>
  <si>
    <t>HA1_antigenicity</t>
  </si>
  <si>
    <t>Determinación de la antigenicidad a partir de distancia antigénica entre pares de un mismo subtipo.</t>
  </si>
  <si>
    <t>1557 pares</t>
  </si>
  <si>
    <t>Los ID de las proteínas están separados por coma</t>
  </si>
  <si>
    <t>DBP</t>
  </si>
  <si>
    <t>50 a 2226</t>
  </si>
  <si>
    <t>[10]</t>
  </si>
  <si>
    <t>Pop</t>
  </si>
  <si>
    <t>Pop_ara</t>
  </si>
  <si>
    <r>
      <t xml:space="preserve">Observabilidad de péptidos en </t>
    </r>
    <r>
      <rPr>
        <i/>
        <sz val="11"/>
        <color theme="1"/>
        <rFont val="Calibri"/>
        <family val="2"/>
        <scheme val="minor"/>
      </rPr>
      <t>Arabidopsis thaliana</t>
    </r>
  </si>
  <si>
    <t>6 a 319</t>
  </si>
  <si>
    <t>[11]</t>
  </si>
  <si>
    <t>Pop_chlamy</t>
  </si>
  <si>
    <r>
      <t xml:space="preserve">Observabilidad de péptidos en </t>
    </r>
    <r>
      <rPr>
        <i/>
        <sz val="11"/>
        <color theme="1"/>
        <rFont val="Calibri"/>
        <family val="2"/>
        <scheme val="minor"/>
      </rPr>
      <t>Chlamydomonas reinhardtii</t>
    </r>
  </si>
  <si>
    <t>7 a 2984</t>
  </si>
  <si>
    <t>Pop_yeast</t>
  </si>
  <si>
    <r>
      <t xml:space="preserve">Observabilidad de péptidos en </t>
    </r>
    <r>
      <rPr>
        <i/>
        <sz val="11"/>
        <color theme="1"/>
        <rFont val="Calibri"/>
        <family val="2"/>
        <scheme val="minor"/>
      </rPr>
      <t>Saccharomyces cerevisiae</t>
    </r>
  </si>
  <si>
    <t>7 a 356</t>
  </si>
  <si>
    <t>VaxinPad</t>
  </si>
  <si>
    <t>3 a 30</t>
  </si>
  <si>
    <t>[12]</t>
  </si>
  <si>
    <t>Solub</t>
  </si>
  <si>
    <t>Se determina la razón entre proteína soluble y proteína total</t>
  </si>
  <si>
    <t>29 a 1367</t>
  </si>
  <si>
    <t>[13]</t>
  </si>
  <si>
    <t>Absorption</t>
  </si>
  <si>
    <r>
      <t xml:space="preserve">1 - 5 Mutaciones puntuales en el sitio de unión retinal de la proteína rodopsina de </t>
    </r>
    <r>
      <rPr>
        <i/>
        <sz val="11"/>
        <color theme="1"/>
        <rFont val="Calibri"/>
        <family val="2"/>
        <scheme val="minor"/>
      </rPr>
      <t>Gloeobacter violaceus</t>
    </r>
    <r>
      <rPr>
        <sz val="11"/>
        <color theme="1"/>
        <rFont val="Calibri"/>
        <family val="2"/>
        <scheme val="minor"/>
      </rPr>
      <t>. Se determina la longitud de onda de absorción.</t>
    </r>
  </si>
  <si>
    <t>[14]</t>
  </si>
  <si>
    <t>Entantioselectivity</t>
  </si>
  <si>
    <t>Enantioselectivity</t>
  </si>
  <si>
    <r>
      <t xml:space="preserve">1 - 8 Mutaciones puntuales en el sitio de unión de epóxido hidrolasa de </t>
    </r>
    <r>
      <rPr>
        <i/>
        <sz val="11"/>
        <color theme="1"/>
        <rFont val="Calibri"/>
        <family val="2"/>
        <scheme val="minor"/>
      </rPr>
      <t>Aspergillus niger</t>
    </r>
    <r>
      <rPr>
        <sz val="11"/>
        <color theme="1"/>
        <rFont val="Calibri"/>
        <family val="2"/>
        <scheme val="minor"/>
      </rPr>
      <t>. Se determina la enantioselectividad.</t>
    </r>
  </si>
  <si>
    <t>Localization</t>
  </si>
  <si>
    <t>Recombinación quimérica de ChR a partir de tres porteínas parentales: CheRiff, C1C2 y CsChrimsonR. Se determina la localización de membrana para cada uno.</t>
  </si>
  <si>
    <t>329 a 361</t>
  </si>
  <si>
    <t>T50</t>
  </si>
  <si>
    <t>Recombinación quimérica de citocromo P450 a partir de tres proteínas parentales: CYP102A1, CYP102A2 y CYP102A3. Se determina la temperatura T50 para cada uno.</t>
  </si>
  <si>
    <t>RT</t>
  </si>
  <si>
    <t>RT_Luna-hilic</t>
  </si>
  <si>
    <t>Tiempo de retención en cromatografía no-RPLC, en columnas de Luna-hilic</t>
  </si>
  <si>
    <t>6 a 46</t>
  </si>
  <si>
    <t>[15]</t>
  </si>
  <si>
    <t>RT_Luna-silica</t>
  </si>
  <si>
    <t>Tiempo de retención en cromatografía no-RPLC, en columnas de Luna-Silica</t>
  </si>
  <si>
    <t>6 a 48</t>
  </si>
  <si>
    <t>RT_Atlantis</t>
  </si>
  <si>
    <t>Tiempo de retención en cromatografía no-RPLC en columnas de Atlantis</t>
  </si>
  <si>
    <t>6 a 49</t>
  </si>
  <si>
    <t>RT_Xbridge</t>
  </si>
  <si>
    <t>Tiempo de retención en cromatografía no-RPLC en columnas de Xbridge</t>
  </si>
  <si>
    <t>6 a 51</t>
  </si>
  <si>
    <t>RT_SCX</t>
  </si>
  <si>
    <t>Tiempo de retención en cromatografía no-RPLC en columnas de SCX</t>
  </si>
  <si>
    <t>RT_Yeast</t>
  </si>
  <si>
    <t>Tiempo de retención en RPLC, péptidos de levadura</t>
  </si>
  <si>
    <t>6 a 38</t>
  </si>
  <si>
    <t>RT_Hela</t>
  </si>
  <si>
    <t>Tiempo de retención en RPLC, péptidos de la línea celular HeLa</t>
  </si>
  <si>
    <t>7 a 50</t>
  </si>
  <si>
    <t>RT_Misc</t>
  </si>
  <si>
    <t>Tiempo de retención en RPLC, recopilación de péptidos de 24 diferentes especies y líneas celulares</t>
  </si>
  <si>
    <t>7 a 66</t>
  </si>
  <si>
    <t>LR-PPI</t>
  </si>
  <si>
    <t>[16]</t>
  </si>
  <si>
    <t>Conjunto balanceado en cantidad entre proteínas humanas interactuantes y proteínas humanas no-interactuantes</t>
  </si>
  <si>
    <t>GcF-PPI</t>
  </si>
  <si>
    <t>GcF-PPI_SC</t>
  </si>
  <si>
    <r>
      <t xml:space="preserve">Proteínas interactuantes y no interactuantes de </t>
    </r>
    <r>
      <rPr>
        <i/>
        <sz val="11"/>
        <color theme="1"/>
        <rFont val="Calibri"/>
        <family val="2"/>
        <scheme val="minor"/>
      </rPr>
      <t>Saccharomyces cerevisiae</t>
    </r>
  </si>
  <si>
    <t>5594/5594*</t>
  </si>
  <si>
    <t>Está en format .mat</t>
  </si>
  <si>
    <t>[17]</t>
  </si>
  <si>
    <t>GcF-PPI_HP</t>
  </si>
  <si>
    <r>
      <t xml:space="preserve">Proteínas interactuantes y no interactuantes de </t>
    </r>
    <r>
      <rPr>
        <i/>
        <sz val="11"/>
        <color theme="1"/>
        <rFont val="Calibri"/>
        <family val="2"/>
        <scheme val="minor"/>
      </rPr>
      <t>Helicobacter pylori</t>
    </r>
  </si>
  <si>
    <t>1458/1458*</t>
  </si>
  <si>
    <t>PPI-sites</t>
  </si>
  <si>
    <t>Sitios de unión para PPI. Cada aminoácido posee una clase.</t>
  </si>
  <si>
    <t>Está en format .itf</t>
  </si>
  <si>
    <t>[18]</t>
  </si>
  <si>
    <t>*: el formato indica (interacciones positivas/interacciones negativas)</t>
  </si>
  <si>
    <t>Referencias</t>
  </si>
  <si>
    <r>
      <t xml:space="preserve">S. S. Usmani, S. Bhalla, and G. P. S. Raghava, “Prediction of antitubercular peptides from sequence information using ensemble classifier and hybrid features,” </t>
    </r>
    <r>
      <rPr>
        <i/>
        <sz val="11"/>
        <color theme="1"/>
        <rFont val="Calibri"/>
        <family val="2"/>
        <scheme val="minor"/>
      </rPr>
      <t>Front. Pharmacol.</t>
    </r>
    <r>
      <rPr>
        <sz val="11"/>
        <color theme="1"/>
        <rFont val="Calibri"/>
        <family val="2"/>
        <scheme val="minor"/>
      </rPr>
      <t>, vol. 9, no. AUG, pp. 1–11, 2018.</t>
    </r>
  </si>
  <si>
    <r>
      <t xml:space="preserve">H. C. Yi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“ACP-DL: A Deep Learning Long Short-Term Memory Model to Predict Anticancer Peptides Using High-Efficiency Feature Representation,” </t>
    </r>
    <r>
      <rPr>
        <i/>
        <sz val="11"/>
        <color theme="1"/>
        <rFont val="Calibri"/>
        <family val="2"/>
        <scheme val="minor"/>
      </rPr>
      <t>Mol. Ther. - Nucleic Acids</t>
    </r>
    <r>
      <rPr>
        <sz val="11"/>
        <color theme="1"/>
        <rFont val="Calibri"/>
        <family val="2"/>
        <scheme val="minor"/>
      </rPr>
      <t>, vol. 17, no. September, pp. 1–9, 2019.</t>
    </r>
  </si>
  <si>
    <r>
      <t xml:space="preserve">W. Chen, H. Ding, P. Feng, H. Lin, and K. C. Chou, “iACP: A sequence-based tool for identifying anticancer peptides,” </t>
    </r>
    <r>
      <rPr>
        <i/>
        <sz val="11"/>
        <color theme="1"/>
        <rFont val="Calibri"/>
        <family val="2"/>
        <scheme val="minor"/>
      </rPr>
      <t>Oncotarget</t>
    </r>
    <r>
      <rPr>
        <sz val="11"/>
        <color theme="1"/>
        <rFont val="Calibri"/>
        <family val="2"/>
        <scheme val="minor"/>
      </rPr>
      <t>, vol. 7, no. 13, pp. 16895–16909, 2016.</t>
    </r>
  </si>
  <si>
    <r>
      <t xml:space="preserve">P. Charoenkwan, N. Schaduangrat, C. Nantasenamat, T. Piacham, and W. Shoombuatong, “IQSP: A sequence-based tool for the prediction and analysis of quorum sensing peptides via chou’s 5-steps rule and informative physicochemical properties,” </t>
    </r>
    <r>
      <rPr>
        <i/>
        <sz val="11"/>
        <color theme="1"/>
        <rFont val="Calibri"/>
        <family val="2"/>
        <scheme val="minor"/>
      </rPr>
      <t>Int. J. Mol. Sci.</t>
    </r>
    <r>
      <rPr>
        <sz val="11"/>
        <color theme="1"/>
        <rFont val="Calibri"/>
        <family val="2"/>
        <scheme val="minor"/>
      </rPr>
      <t>, vol. 21, no. 1, 2020.</t>
    </r>
  </si>
  <si>
    <r>
      <t xml:space="preserve">X. Xiao, P. Wang, W. Z. Lin, J. H. Jia, and K. C. Chou, “IAMP-2L: A two-level multi-label classifier for identifying antimicrobial peptides and their functional types,” </t>
    </r>
    <r>
      <rPr>
        <i/>
        <sz val="11"/>
        <color theme="1"/>
        <rFont val="Calibri"/>
        <family val="2"/>
        <scheme val="minor"/>
      </rPr>
      <t>Anal. Biochem.</t>
    </r>
    <r>
      <rPr>
        <sz val="11"/>
        <color theme="1"/>
        <rFont val="Calibri"/>
        <family val="2"/>
        <scheme val="minor"/>
      </rPr>
      <t>, vol. 436, no. 2, pp. 168–177, 2013.</t>
    </r>
  </si>
  <si>
    <r>
      <t xml:space="preserve">P. Bhadra, J. Yan, J. Li, S. Fong, and S. W. I. Siu, “AmPEP: Sequence-based prediction of antimicrobial peptides using distribution patterns of amino acid properties and random forest,” </t>
    </r>
    <r>
      <rPr>
        <i/>
        <sz val="11"/>
        <color theme="1"/>
        <rFont val="Calibri"/>
        <family val="2"/>
        <scheme val="minor"/>
      </rPr>
      <t>Sci. Rep.</t>
    </r>
    <r>
      <rPr>
        <sz val="11"/>
        <color theme="1"/>
        <rFont val="Calibri"/>
        <family val="2"/>
        <scheme val="minor"/>
      </rPr>
      <t>, vol. 8, no. 1, pp. 1–10, 2018.</t>
    </r>
  </si>
  <si>
    <r>
      <t xml:space="preserve">F. Cadet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“Application of fourier transform and proteochemometrics principles to protein engineering,” </t>
    </r>
    <r>
      <rPr>
        <i/>
        <sz val="11"/>
        <color theme="1"/>
        <rFont val="Calibri"/>
        <family val="2"/>
        <scheme val="minor"/>
      </rPr>
      <t>BMC Bioinformatics</t>
    </r>
    <r>
      <rPr>
        <sz val="11"/>
        <color theme="1"/>
        <rFont val="Calibri"/>
        <family val="2"/>
        <scheme val="minor"/>
      </rPr>
      <t>, vol. 19, no. 1, p. 382, Dec. 2018.</t>
    </r>
  </si>
  <si>
    <r>
      <t xml:space="preserve">K. H. Chen, T. F. Wang, and Y. J. Hu, “Protein-protein interaction prediction using a hybrid feature representation and a stacked generalization scheme,” </t>
    </r>
    <r>
      <rPr>
        <i/>
        <sz val="11"/>
        <color theme="1"/>
        <rFont val="Calibri"/>
        <family val="2"/>
        <scheme val="minor"/>
      </rPr>
      <t>BMC Bioinformatics</t>
    </r>
    <r>
      <rPr>
        <sz val="11"/>
        <color theme="1"/>
        <rFont val="Calibri"/>
        <family val="2"/>
        <scheme val="minor"/>
      </rPr>
      <t>, vol. 20, no. 1, pp. 1–17, 2019.</t>
    </r>
  </si>
  <si>
    <r>
      <t xml:space="preserve">X. Zhou, R. Yin, C. K. Kwoh, and J. Zheng, “A context-free encoding scheme of protein sequences for predicting antigenicity of diverse influenza A viruses,” </t>
    </r>
    <r>
      <rPr>
        <i/>
        <sz val="11"/>
        <color theme="1"/>
        <rFont val="Calibri"/>
        <family val="2"/>
        <scheme val="minor"/>
      </rPr>
      <t>BMC Genomics</t>
    </r>
    <r>
      <rPr>
        <sz val="11"/>
        <color theme="1"/>
        <rFont val="Calibri"/>
        <family val="2"/>
        <scheme val="minor"/>
      </rPr>
      <t>, vol. 19, no. Suppl 10, 2018.</t>
    </r>
  </si>
  <si>
    <r>
      <t xml:space="preserve">F. Ali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“DBPPred-PDSD: Machine learning approach for prediction of DNA-binding proteins using Discrete Wavelet Transform and optimized integrated features space,” </t>
    </r>
    <r>
      <rPr>
        <i/>
        <sz val="11"/>
        <color theme="1"/>
        <rFont val="Calibri"/>
        <family val="2"/>
        <scheme val="minor"/>
      </rPr>
      <t>Chemom. Intell. Lab. Syst.</t>
    </r>
    <r>
      <rPr>
        <sz val="11"/>
        <color theme="1"/>
        <rFont val="Calibri"/>
        <family val="2"/>
        <scheme val="minor"/>
      </rPr>
      <t>, vol. 182, pp. 21–30, Nov. 2018.</t>
    </r>
  </si>
  <si>
    <r>
      <t xml:space="preserve">D. Zimmer, K. Schneider, F. Sommer, M. Schroda, and T. Mühlhaus, “Artificial intelligence understands peptide observability and assists with absolute protein quantification,” </t>
    </r>
    <r>
      <rPr>
        <i/>
        <sz val="11"/>
        <color theme="1"/>
        <rFont val="Calibri"/>
        <family val="2"/>
        <scheme val="minor"/>
      </rPr>
      <t>Front. Plant Sci.</t>
    </r>
    <r>
      <rPr>
        <sz val="11"/>
        <color theme="1"/>
        <rFont val="Calibri"/>
        <family val="2"/>
        <scheme val="minor"/>
      </rPr>
      <t>, vol. 871, no. November, pp. 1–12, 2018.</t>
    </r>
  </si>
  <si>
    <r>
      <t xml:space="preserve">G. Nagpal, K. Chaudhary, P. Agrawal, and G. P. S. Raghava, “Computer-aided prediction of antigen presenting cell modulators for designing peptide-based vaccine adjuvants,” </t>
    </r>
    <r>
      <rPr>
        <i/>
        <sz val="11"/>
        <color theme="1"/>
        <rFont val="Calibri"/>
        <family val="2"/>
        <scheme val="minor"/>
      </rPr>
      <t>J. Transl. Med.</t>
    </r>
    <r>
      <rPr>
        <sz val="11"/>
        <color theme="1"/>
        <rFont val="Calibri"/>
        <family val="2"/>
        <scheme val="minor"/>
      </rPr>
      <t>, vol. 16, no. 1, pp. 1–15, 2018.</t>
    </r>
  </si>
  <si>
    <r>
      <t xml:space="preserve">X. Han, X. Wang, K. Zhou, and A. Valencia, “Develop machine learning-based regression predictive models for engineering protein solubility,” </t>
    </r>
    <r>
      <rPr>
        <i/>
        <sz val="11"/>
        <color theme="1"/>
        <rFont val="Calibri"/>
        <family val="2"/>
        <scheme val="minor"/>
      </rPr>
      <t>Bioinformatics</t>
    </r>
    <r>
      <rPr>
        <sz val="11"/>
        <color theme="1"/>
        <rFont val="Calibri"/>
        <family val="2"/>
        <scheme val="minor"/>
      </rPr>
      <t>, vol. 35, no. 22, pp. 4640–4646, 2019.</t>
    </r>
  </si>
  <si>
    <r>
      <t xml:space="preserve">K. K. Yang, Z. Wu, C. N. Bedbrook, and F. H. Arnold, “Learned protein embeddings for machine learning,” </t>
    </r>
    <r>
      <rPr>
        <i/>
        <sz val="11"/>
        <color theme="1"/>
        <rFont val="Calibri"/>
        <family val="2"/>
        <scheme val="minor"/>
      </rPr>
      <t>Bioinformatics</t>
    </r>
    <r>
      <rPr>
        <sz val="11"/>
        <color theme="1"/>
        <rFont val="Calibri"/>
        <family val="2"/>
        <scheme val="minor"/>
      </rPr>
      <t>, vol. 34, no. 15, pp. 2642–2648, 2018.</t>
    </r>
  </si>
  <si>
    <r>
      <t xml:space="preserve">C. Ma, Y. Ren, J. Yang, Z. Ren, H. Yang, and S. Liu, “Improved Peptide Retention Time Prediction in Liquid Chromatography through Deep Learning,” </t>
    </r>
    <r>
      <rPr>
        <i/>
        <sz val="11"/>
        <color theme="1"/>
        <rFont val="Calibri"/>
        <family val="2"/>
        <scheme val="minor"/>
      </rPr>
      <t>Anal. Chem.</t>
    </r>
    <r>
      <rPr>
        <sz val="11"/>
        <color theme="1"/>
        <rFont val="Calibri"/>
        <family val="2"/>
        <scheme val="minor"/>
      </rPr>
      <t>, vol. 90, no. 18, pp. 10881–10888, 2018.</t>
    </r>
  </si>
  <si>
    <r>
      <t xml:space="preserve">T. Sun, B. Zhou, L. Lai, and J. Pei, “Sequence-based prediction of protein protein interaction using a deep-learning algorithm,” </t>
    </r>
    <r>
      <rPr>
        <i/>
        <sz val="11"/>
        <color theme="1"/>
        <rFont val="Calibri"/>
        <family val="2"/>
        <scheme val="minor"/>
      </rPr>
      <t>BMC Bioinformatics</t>
    </r>
    <r>
      <rPr>
        <sz val="11"/>
        <color theme="1"/>
        <rFont val="Calibri"/>
        <family val="2"/>
        <scheme val="minor"/>
      </rPr>
      <t>, vol. 18, no. 1, pp. 1–8, 2017.</t>
    </r>
  </si>
  <si>
    <r>
      <t xml:space="preserve">B. Yu, C. Chen, Z. Yu, A. Ma, B. Liu, and Q. Ma, “Prediction of protein-protein interactions based on elastic net and deep forest,” </t>
    </r>
    <r>
      <rPr>
        <i/>
        <sz val="11"/>
        <color theme="1"/>
        <rFont val="Calibri"/>
        <family val="2"/>
        <scheme val="minor"/>
      </rPr>
      <t>bioRxiv</t>
    </r>
    <r>
      <rPr>
        <sz val="11"/>
        <color theme="1"/>
        <rFont val="Calibri"/>
        <family val="2"/>
        <scheme val="minor"/>
      </rPr>
      <t>, p. 2020.04.23.058644, 2020.</t>
    </r>
  </si>
  <si>
    <r>
      <t xml:space="preserve">G. H. Liu, H. Bin Shen, and D. J. Yu, “Prediction of Protein–Protein Interaction Sites with Machine-Learning-Based Data-Cleaning and Post-Filtering Procedures,” </t>
    </r>
    <r>
      <rPr>
        <i/>
        <sz val="11"/>
        <color theme="1"/>
        <rFont val="Calibri"/>
        <family val="2"/>
        <scheme val="minor"/>
      </rPr>
      <t>J. Membr. Biol.</t>
    </r>
    <r>
      <rPr>
        <sz val="11"/>
        <color theme="1"/>
        <rFont val="Calibri"/>
        <family val="2"/>
        <scheme val="minor"/>
      </rPr>
      <t>, vol. 249, no. 1–2, pp. 141–153, 2016.</t>
    </r>
  </si>
  <si>
    <t>AntiTb_wABP</t>
  </si>
  <si>
    <t>AntiTb_wnonAntiTb</t>
  </si>
  <si>
    <t>246 Péptidos antituberculares y 246 péptidos antibacterianos sin actividad antitubercular</t>
  </si>
  <si>
    <t>246 Péptidos antituberculares y 246 péptidos sin actividad antitubercular</t>
  </si>
  <si>
    <t>220 Péptidos percebidores de cuórum y 220 péptidos sin capacidad de sensar cuórum</t>
  </si>
  <si>
    <t>iAMP-2L benchmark</t>
  </si>
  <si>
    <t>iAMP-2L indepenent</t>
  </si>
  <si>
    <t>3268 Péptidos antimicrobianos y 166791 péptidos no-antimicrobianos</t>
  </si>
  <si>
    <t>5 a 60</t>
  </si>
  <si>
    <t>524 Proteínas con afinidad por moléculas de AND y 550 Proteínas sin capacidad enlazante con moléculas de AND</t>
  </si>
  <si>
    <t>304 Péptidos inmunomoduladores y 385 Péptidos no-inmunomoduladores</t>
  </si>
  <si>
    <t>Min</t>
  </si>
  <si>
    <t>Max</t>
  </si>
  <si>
    <t>Algoritmo usado en referencia</t>
  </si>
  <si>
    <t>Método de validación usado en referencia</t>
  </si>
  <si>
    <t>Porcentaje de clase negativa</t>
  </si>
  <si>
    <t>Porcentaje de clase positiva</t>
  </si>
  <si>
    <t>376 péptidos anticancerígenos y 364 péptidos no-anticancerígenos</t>
  </si>
  <si>
    <t>-</t>
  </si>
  <si>
    <t>Mean</t>
  </si>
  <si>
    <t>STD</t>
  </si>
  <si>
    <t>Ensemble-based SVM, hybrid SVM</t>
  </si>
  <si>
    <t>Sen</t>
  </si>
  <si>
    <t>Spc</t>
  </si>
  <si>
    <t>Acc</t>
  </si>
  <si>
    <t>MCC</t>
  </si>
  <si>
    <t>AUROC</t>
  </si>
  <si>
    <t>LSTM Neural Network</t>
  </si>
  <si>
    <t>Prec</t>
  </si>
  <si>
    <t>SVM</t>
  </si>
  <si>
    <t>88.23, 91.00</t>
  </si>
  <si>
    <t>91.17, 94.00</t>
  </si>
  <si>
    <t>91.23, 92.50</t>
  </si>
  <si>
    <t>0.82, 0.86</t>
  </si>
  <si>
    <t>0.95, 0.96</t>
  </si>
  <si>
    <t>Fuzzy KNN</t>
  </si>
  <si>
    <t>jackknife</t>
  </si>
  <si>
    <t>Existe intersección entre las clases que no está indicado en los datos. 454 pertenecen a una única clase, 296 a dos, 85 a tres, 30 a cuatro y 13 a cinco. Los rendimientos reportados corresponden sólo a una clasificación binaria, donde se mezclan los distintos AMP en un único conjunto positivo.</t>
  </si>
  <si>
    <t>El modelo reportado tomó una tasa de positivo:negativo igual a 1:3.</t>
  </si>
  <si>
    <t>Random Forest</t>
  </si>
  <si>
    <t>5-fold CV</t>
  </si>
  <si>
    <t>5-fold CV, 20% test set</t>
  </si>
  <si>
    <t>10-fold CV, 40 peptides external validation test</t>
  </si>
  <si>
    <t>10-fold CV</t>
  </si>
  <si>
    <t>R2</t>
  </si>
  <si>
    <t>RMSE</t>
  </si>
  <si>
    <t>LOOCV</t>
  </si>
  <si>
    <t>PLS</t>
  </si>
  <si>
    <t>Stacked scheme (RF+NB+ANN+KNN+SVM)</t>
  </si>
  <si>
    <t>FPR</t>
  </si>
  <si>
    <t>F-Score</t>
  </si>
  <si>
    <t>Recall</t>
  </si>
  <si>
    <t>Neural Network</t>
  </si>
  <si>
    <t>20% test set</t>
  </si>
  <si>
    <t>94.15, 93.28</t>
  </si>
  <si>
    <t>96.94, 96.36</t>
  </si>
  <si>
    <t>95.71, 95.00</t>
  </si>
  <si>
    <t>0.91, 0.90</t>
  </si>
  <si>
    <t>0.99, 0.99</t>
  </si>
  <si>
    <t>Como medida de desempeño principal, utilizó gráficos de normalized discounted accumulative gain. El R2 reportado corresponde a lo obtenido en un conjunto experimental aparte.</t>
  </si>
  <si>
    <t>Embedding, Gaussian Process</t>
  </si>
  <si>
    <t>20-fold CV</t>
  </si>
  <si>
    <t>MAE</t>
  </si>
  <si>
    <t>kendall tau</t>
  </si>
  <si>
    <t>logP</t>
  </si>
  <si>
    <t>Convolutional Neural Network with Capsule Network</t>
  </si>
  <si>
    <t>0.987, 0.993</t>
  </si>
  <si>
    <t>0.971, 0.98</t>
  </si>
  <si>
    <t>El segundo valor de R2 corresponde al obtenido por Transfer Learning</t>
  </si>
  <si>
    <t>Posee aminoácidos modificados. El segundo valor  de R2 corresponde al obtenido por Transfer Learning</t>
  </si>
  <si>
    <t>Stacked Autoencoder</t>
  </si>
  <si>
    <t>0..9806</t>
  </si>
  <si>
    <t>941/941*</t>
  </si>
  <si>
    <t>25 a 3685</t>
  </si>
  <si>
    <t>Grafico</t>
  </si>
  <si>
    <t>iAMP-2L benchmark (sólo porción positiva)</t>
  </si>
  <si>
    <t>* Numero de datos en el primer bin en realidad supera 2*10^4. log = logaritmo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</si>
</sst>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indent="4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/>
    </xf>
    <xf numFmtId="0" fontId="0" fillId="0" borderId="6" xfId="0" applyBorder="1"/>
    <xf numFmtId="10" fontId="0" fillId="0" borderId="0" xfId="0" applyNumberFormat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vertical="center" wrapText="1"/>
    </xf>
    <xf numFmtId="0" fontId="0" fillId="3" borderId="11" xfId="0" applyFill="1" applyBorder="1" applyAlignment="1">
      <alignment horizontal="right" vertical="center"/>
    </xf>
    <xf numFmtId="17" fontId="0" fillId="3" borderId="11" xfId="0" applyNumberFormat="1" applyFill="1" applyBorder="1" applyAlignment="1">
      <alignment horizontal="right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0" fillId="3" borderId="16" xfId="0" applyFill="1" applyBorder="1" applyAlignment="1">
      <alignment vertical="center"/>
    </xf>
    <xf numFmtId="0" fontId="0" fillId="3" borderId="16" xfId="0" applyFill="1" applyBorder="1" applyAlignment="1">
      <alignment vertical="center" wrapText="1"/>
    </xf>
    <xf numFmtId="0" fontId="0" fillId="3" borderId="16" xfId="0" applyFill="1" applyBorder="1" applyAlignment="1">
      <alignment horizontal="right" vertical="center"/>
    </xf>
    <xf numFmtId="2" fontId="0" fillId="3" borderId="16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left" vertical="center" wrapText="1"/>
    </xf>
    <xf numFmtId="0" fontId="0" fillId="4" borderId="11" xfId="0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 applyAlignment="1">
      <alignment vertical="center" wrapText="1"/>
    </xf>
    <xf numFmtId="0" fontId="0" fillId="4" borderId="11" xfId="0" applyFill="1" applyBorder="1" applyAlignment="1">
      <alignment horizontal="right" vertical="center"/>
    </xf>
    <xf numFmtId="2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 wrapText="1"/>
    </xf>
    <xf numFmtId="0" fontId="0" fillId="4" borderId="16" xfId="0" applyFill="1" applyBorder="1" applyAlignment="1">
      <alignment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 applyAlignment="1">
      <alignment vertical="center" wrapText="1"/>
    </xf>
    <xf numFmtId="0" fontId="0" fillId="4" borderId="16" xfId="0" applyFill="1" applyBorder="1" applyAlignment="1">
      <alignment horizontal="right" vertical="center"/>
    </xf>
    <xf numFmtId="2" fontId="0" fillId="4" borderId="16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vertical="center" wrapText="1"/>
    </xf>
    <xf numFmtId="0" fontId="0" fillId="4" borderId="8" xfId="0" applyFill="1" applyBorder="1" applyAlignment="1">
      <alignment horizontal="right" vertical="center"/>
    </xf>
    <xf numFmtId="0" fontId="0" fillId="4" borderId="8" xfId="0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horizontal="right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horizontal="right" vertical="center"/>
    </xf>
    <xf numFmtId="0" fontId="0" fillId="3" borderId="8" xfId="0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10" fontId="0" fillId="3" borderId="11" xfId="0" applyNumberFormat="1" applyFill="1" applyBorder="1" applyAlignment="1">
      <alignment horizontal="center" vertical="center"/>
    </xf>
    <xf numFmtId="10" fontId="0" fillId="3" borderId="16" xfId="0" applyNumberForma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10" fontId="0" fillId="4" borderId="16" xfId="0" applyNumberFormat="1" applyFill="1" applyBorder="1" applyAlignment="1">
      <alignment horizontal="center" vertical="center"/>
    </xf>
    <xf numFmtId="10" fontId="0" fillId="4" borderId="8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7" fontId="0" fillId="3" borderId="11" xfId="0" applyNumberFormat="1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0" fillId="4" borderId="16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 wrapText="1"/>
    </xf>
    <xf numFmtId="2" fontId="0" fillId="3" borderId="16" xfId="0" applyNumberForma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7" fontId="0" fillId="3" borderId="11" xfId="0" applyNumberFormat="1" applyFill="1" applyBorder="1" applyAlignment="1">
      <alignment horizontal="center" vertical="center" wrapText="1"/>
    </xf>
    <xf numFmtId="17" fontId="0" fillId="3" borderId="16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1</xdr:row>
      <xdr:rowOff>142875</xdr:rowOff>
    </xdr:from>
    <xdr:to>
      <xdr:col>2</xdr:col>
      <xdr:colOff>6038409</xdr:colOff>
      <xdr:row>1</xdr:row>
      <xdr:rowOff>4141520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CFC9E-257E-49DB-A145-C43AAF8E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5" y="34290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2</xdr:row>
      <xdr:rowOff>28575</xdr:rowOff>
    </xdr:from>
    <xdr:to>
      <xdr:col>2</xdr:col>
      <xdr:colOff>6114609</xdr:colOff>
      <xdr:row>2</xdr:row>
      <xdr:rowOff>4027220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3F037-305E-48FA-8FC3-97161F9DD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441960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3</xdr:row>
      <xdr:rowOff>38100</xdr:rowOff>
    </xdr:from>
    <xdr:to>
      <xdr:col>2</xdr:col>
      <xdr:colOff>5886009</xdr:colOff>
      <xdr:row>3</xdr:row>
      <xdr:rowOff>4036745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A7EB28-B616-4BBE-A0E9-0D5B4AEDE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86201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866775</xdr:colOff>
      <xdr:row>4</xdr:row>
      <xdr:rowOff>47625</xdr:rowOff>
    </xdr:from>
    <xdr:to>
      <xdr:col>2</xdr:col>
      <xdr:colOff>6200334</xdr:colOff>
      <xdr:row>4</xdr:row>
      <xdr:rowOff>4046270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223985-7A7B-49B7-94ED-1EB54D2AE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128206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647700</xdr:colOff>
      <xdr:row>5</xdr:row>
      <xdr:rowOff>19050</xdr:rowOff>
    </xdr:from>
    <xdr:to>
      <xdr:col>2</xdr:col>
      <xdr:colOff>5981259</xdr:colOff>
      <xdr:row>5</xdr:row>
      <xdr:rowOff>4017695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9D760F2-7C8A-45B9-86D6-B83FE29B4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5" y="169830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6</xdr:row>
      <xdr:rowOff>19050</xdr:rowOff>
    </xdr:from>
    <xdr:to>
      <xdr:col>2</xdr:col>
      <xdr:colOff>6038409</xdr:colOff>
      <xdr:row>6</xdr:row>
      <xdr:rowOff>4017695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2AEB9F-B309-45CD-B4E6-9E3CE5FD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5" y="211740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7</xdr:row>
      <xdr:rowOff>0</xdr:rowOff>
    </xdr:from>
    <xdr:to>
      <xdr:col>2</xdr:col>
      <xdr:colOff>6019359</xdr:colOff>
      <xdr:row>7</xdr:row>
      <xdr:rowOff>3998645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879D2A3-4D71-4022-9F4A-D7968D995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5" y="253460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8</xdr:row>
      <xdr:rowOff>95250</xdr:rowOff>
    </xdr:from>
    <xdr:to>
      <xdr:col>2</xdr:col>
      <xdr:colOff>6028884</xdr:colOff>
      <xdr:row>8</xdr:row>
      <xdr:rowOff>4093895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116662D-298C-4EC2-89D3-A311E93F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96322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800100</xdr:colOff>
      <xdr:row>9</xdr:row>
      <xdr:rowOff>9525</xdr:rowOff>
    </xdr:from>
    <xdr:to>
      <xdr:col>2</xdr:col>
      <xdr:colOff>6133659</xdr:colOff>
      <xdr:row>9</xdr:row>
      <xdr:rowOff>4008170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9A061F-9861-4626-9FF6-CE0F7C08F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337375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10</xdr:row>
      <xdr:rowOff>104775</xdr:rowOff>
    </xdr:from>
    <xdr:to>
      <xdr:col>2</xdr:col>
      <xdr:colOff>6038409</xdr:colOff>
      <xdr:row>10</xdr:row>
      <xdr:rowOff>4103420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B5C7FC-B5AD-4667-AB90-9EF17A97F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525" y="3802380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11</xdr:row>
      <xdr:rowOff>114300</xdr:rowOff>
    </xdr:from>
    <xdr:to>
      <xdr:col>2</xdr:col>
      <xdr:colOff>6295584</xdr:colOff>
      <xdr:row>11</xdr:row>
      <xdr:rowOff>4112945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A3656DC-9196-49EB-AEC8-710C5508F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422243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12</xdr:row>
      <xdr:rowOff>57150</xdr:rowOff>
    </xdr:from>
    <xdr:to>
      <xdr:col>2</xdr:col>
      <xdr:colOff>6124134</xdr:colOff>
      <xdr:row>12</xdr:row>
      <xdr:rowOff>4055795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ADF2FA0-5D15-4DAA-A507-0B910AE6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0" y="463581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657225</xdr:colOff>
      <xdr:row>13</xdr:row>
      <xdr:rowOff>38100</xdr:rowOff>
    </xdr:from>
    <xdr:to>
      <xdr:col>2</xdr:col>
      <xdr:colOff>5990784</xdr:colOff>
      <xdr:row>13</xdr:row>
      <xdr:rowOff>4036745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676B038-52C3-49BC-A39C-3D38D148A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505301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657225</xdr:colOff>
      <xdr:row>14</xdr:row>
      <xdr:rowOff>57150</xdr:rowOff>
    </xdr:from>
    <xdr:to>
      <xdr:col>2</xdr:col>
      <xdr:colOff>5990784</xdr:colOff>
      <xdr:row>14</xdr:row>
      <xdr:rowOff>4055795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092C10B-0FE6-42BC-A99E-937C3851E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547401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752475</xdr:colOff>
      <xdr:row>15</xdr:row>
      <xdr:rowOff>114300</xdr:rowOff>
    </xdr:from>
    <xdr:to>
      <xdr:col>2</xdr:col>
      <xdr:colOff>6086034</xdr:colOff>
      <xdr:row>15</xdr:row>
      <xdr:rowOff>4112945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90689DA-601C-4EDA-8251-51B165365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589883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904875</xdr:colOff>
      <xdr:row>16</xdr:row>
      <xdr:rowOff>28575</xdr:rowOff>
    </xdr:from>
    <xdr:to>
      <xdr:col>2</xdr:col>
      <xdr:colOff>6238434</xdr:colOff>
      <xdr:row>16</xdr:row>
      <xdr:rowOff>4027220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BE7394C-6746-44CB-8259-FDEBD24F7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6309360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952500</xdr:colOff>
      <xdr:row>17</xdr:row>
      <xdr:rowOff>38100</xdr:rowOff>
    </xdr:from>
    <xdr:to>
      <xdr:col>2</xdr:col>
      <xdr:colOff>6286059</xdr:colOff>
      <xdr:row>17</xdr:row>
      <xdr:rowOff>4036745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587726D-AE98-442A-8A55-5B91BEF8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6175" y="672941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18</xdr:row>
      <xdr:rowOff>47625</xdr:rowOff>
    </xdr:from>
    <xdr:to>
      <xdr:col>2</xdr:col>
      <xdr:colOff>6209859</xdr:colOff>
      <xdr:row>18</xdr:row>
      <xdr:rowOff>4046270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7AECB89-FB8B-489E-839C-08B07823A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714946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19</xdr:row>
      <xdr:rowOff>9525</xdr:rowOff>
    </xdr:from>
    <xdr:to>
      <xdr:col>2</xdr:col>
      <xdr:colOff>6028884</xdr:colOff>
      <xdr:row>19</xdr:row>
      <xdr:rowOff>4008170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473FD7-CBCF-49F6-B11F-3D16CE04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756475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23</xdr:row>
      <xdr:rowOff>76200</xdr:rowOff>
    </xdr:from>
    <xdr:to>
      <xdr:col>2</xdr:col>
      <xdr:colOff>6105084</xdr:colOff>
      <xdr:row>23</xdr:row>
      <xdr:rowOff>4074845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38F2F2B-1E19-4CBC-AFE8-667C9434A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924782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24</xdr:row>
      <xdr:rowOff>0</xdr:rowOff>
    </xdr:from>
    <xdr:to>
      <xdr:col>2</xdr:col>
      <xdr:colOff>6209859</xdr:colOff>
      <xdr:row>24</xdr:row>
      <xdr:rowOff>3998645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A999415-E62C-4C61-8C0D-A99F74E1A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965930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25</xdr:row>
      <xdr:rowOff>133350</xdr:rowOff>
    </xdr:from>
    <xdr:to>
      <xdr:col>2</xdr:col>
      <xdr:colOff>6333684</xdr:colOff>
      <xdr:row>25</xdr:row>
      <xdr:rowOff>4131995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AC79ABC-886B-4B28-B5CA-2E869C362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1009173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923925</xdr:colOff>
      <xdr:row>26</xdr:row>
      <xdr:rowOff>38100</xdr:rowOff>
    </xdr:from>
    <xdr:to>
      <xdr:col>2</xdr:col>
      <xdr:colOff>6257484</xdr:colOff>
      <xdr:row>26</xdr:row>
      <xdr:rowOff>4036745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E2EE44C-FE7E-44C9-9D03-8332E1FFA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1050131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885825</xdr:colOff>
      <xdr:row>27</xdr:row>
      <xdr:rowOff>19050</xdr:rowOff>
    </xdr:from>
    <xdr:to>
      <xdr:col>2</xdr:col>
      <xdr:colOff>6219384</xdr:colOff>
      <xdr:row>27</xdr:row>
      <xdr:rowOff>4017695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555C789-CF3D-4C12-A032-7D8E68FED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091850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28</xdr:row>
      <xdr:rowOff>19050</xdr:rowOff>
    </xdr:from>
    <xdr:to>
      <xdr:col>2</xdr:col>
      <xdr:colOff>6324159</xdr:colOff>
      <xdr:row>28</xdr:row>
      <xdr:rowOff>4017695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9C64ECE-13CD-4981-8CA6-9D162F96F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75" y="11337607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962025</xdr:colOff>
      <xdr:row>29</xdr:row>
      <xdr:rowOff>104775</xdr:rowOff>
    </xdr:from>
    <xdr:to>
      <xdr:col>2</xdr:col>
      <xdr:colOff>6295584</xdr:colOff>
      <xdr:row>29</xdr:row>
      <xdr:rowOff>4103420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F648E6F-5D01-4A94-94E9-C2E0A2AD3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11765280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771525</xdr:colOff>
      <xdr:row>30</xdr:row>
      <xdr:rowOff>47625</xdr:rowOff>
    </xdr:from>
    <xdr:to>
      <xdr:col>2</xdr:col>
      <xdr:colOff>6105084</xdr:colOff>
      <xdr:row>30</xdr:row>
      <xdr:rowOff>4046270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FB71117-D080-4C5F-B9ED-1A4B0E734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1217866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31</xdr:row>
      <xdr:rowOff>9525</xdr:rowOff>
    </xdr:from>
    <xdr:to>
      <xdr:col>2</xdr:col>
      <xdr:colOff>6209859</xdr:colOff>
      <xdr:row>31</xdr:row>
      <xdr:rowOff>4008170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1F87233-3453-44F5-A675-B75738B9D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259395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31</xdr:row>
      <xdr:rowOff>4162425</xdr:rowOff>
    </xdr:from>
    <xdr:to>
      <xdr:col>2</xdr:col>
      <xdr:colOff>6209859</xdr:colOff>
      <xdr:row>32</xdr:row>
      <xdr:rowOff>3970070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0A64224-4FD0-49CD-8BA9-130FB53AA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300924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981075</xdr:colOff>
      <xdr:row>33</xdr:row>
      <xdr:rowOff>38100</xdr:rowOff>
    </xdr:from>
    <xdr:to>
      <xdr:col>2</xdr:col>
      <xdr:colOff>6314634</xdr:colOff>
      <xdr:row>33</xdr:row>
      <xdr:rowOff>4036745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4FA0DDB-C873-451A-B38A-84581F493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0" y="1343501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1047750</xdr:colOff>
      <xdr:row>34</xdr:row>
      <xdr:rowOff>104775</xdr:rowOff>
    </xdr:from>
    <xdr:to>
      <xdr:col>2</xdr:col>
      <xdr:colOff>6381309</xdr:colOff>
      <xdr:row>34</xdr:row>
      <xdr:rowOff>4103420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31F55EA-1C1F-4F21-884C-8868D07A9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425" y="13860780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838200</xdr:colOff>
      <xdr:row>35</xdr:row>
      <xdr:rowOff>123825</xdr:rowOff>
    </xdr:from>
    <xdr:to>
      <xdr:col>2</xdr:col>
      <xdr:colOff>6171759</xdr:colOff>
      <xdr:row>35</xdr:row>
      <xdr:rowOff>4122470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E946961-2F9D-4404-9346-4F4F63A69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142817850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895350</xdr:colOff>
      <xdr:row>36</xdr:row>
      <xdr:rowOff>0</xdr:rowOff>
    </xdr:from>
    <xdr:to>
      <xdr:col>2</xdr:col>
      <xdr:colOff>6228909</xdr:colOff>
      <xdr:row>36</xdr:row>
      <xdr:rowOff>3998645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B5D1792-1855-4143-8172-2439AA16C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468850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762000</xdr:colOff>
      <xdr:row>37</xdr:row>
      <xdr:rowOff>38100</xdr:rowOff>
    </xdr:from>
    <xdr:to>
      <xdr:col>2</xdr:col>
      <xdr:colOff>6095559</xdr:colOff>
      <xdr:row>37</xdr:row>
      <xdr:rowOff>4036745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A02C146-1C4C-4C1A-BE95-B5247BBE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151114125"/>
          <a:ext cx="5333559" cy="3998645"/>
        </a:xfrm>
        <a:prstGeom prst="rect">
          <a:avLst/>
        </a:prstGeom>
      </xdr:spPr>
    </xdr:pic>
    <xdr:clientData/>
  </xdr:twoCellAnchor>
  <xdr:twoCellAnchor editAs="oneCell">
    <xdr:from>
      <xdr:col>2</xdr:col>
      <xdr:colOff>847725</xdr:colOff>
      <xdr:row>20</xdr:row>
      <xdr:rowOff>38100</xdr:rowOff>
    </xdr:from>
    <xdr:to>
      <xdr:col>2</xdr:col>
      <xdr:colOff>6181058</xdr:colOff>
      <xdr:row>20</xdr:row>
      <xdr:rowOff>4038100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03A2593-B1A1-455E-A146-DA6EFF121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79867125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752475</xdr:colOff>
      <xdr:row>21</xdr:row>
      <xdr:rowOff>76200</xdr:rowOff>
    </xdr:from>
    <xdr:to>
      <xdr:col>2</xdr:col>
      <xdr:colOff>6085808</xdr:colOff>
      <xdr:row>21</xdr:row>
      <xdr:rowOff>4076200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081AD53-DC63-4654-8C65-5C4AB0A11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84096225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914400</xdr:colOff>
      <xdr:row>22</xdr:row>
      <xdr:rowOff>95250</xdr:rowOff>
    </xdr:from>
    <xdr:to>
      <xdr:col>2</xdr:col>
      <xdr:colOff>6247733</xdr:colOff>
      <xdr:row>22</xdr:row>
      <xdr:rowOff>4095250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0AD1115-53B7-4F0B-A200-21EF13E8B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75" y="88306275"/>
          <a:ext cx="5333333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E25B-2DCA-4E99-B32A-404FA0D0CD31}">
  <dimension ref="A1:AD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20.28515625" customWidth="1"/>
    <col min="2" max="2" width="20.7109375" customWidth="1"/>
    <col min="3" max="3" width="12.42578125" customWidth="1"/>
    <col min="4" max="4" width="66.42578125" customWidth="1"/>
    <col min="5" max="5" width="11.42578125" customWidth="1"/>
    <col min="6" max="6" width="11.28515625" customWidth="1"/>
    <col min="7" max="7" width="13.42578125" customWidth="1"/>
    <col min="8" max="8" width="13.5703125" customWidth="1"/>
    <col min="9" max="12" width="10" customWidth="1"/>
    <col min="13" max="13" width="24.42578125" customWidth="1"/>
    <col min="14" max="14" width="20" customWidth="1"/>
    <col min="15" max="28" width="12.5703125" customWidth="1"/>
    <col min="29" max="29" width="57.7109375" customWidth="1"/>
    <col min="30" max="30" width="15.85546875" customWidth="1"/>
  </cols>
  <sheetData>
    <row r="1" spans="1:30" ht="45.75" thickBot="1" x14ac:dyDescent="0.3">
      <c r="A1" s="18" t="s">
        <v>0</v>
      </c>
      <c r="B1" s="19" t="s">
        <v>1</v>
      </c>
      <c r="C1" s="20" t="s">
        <v>5</v>
      </c>
      <c r="D1" s="19" t="s">
        <v>2</v>
      </c>
      <c r="E1" s="20" t="s">
        <v>3</v>
      </c>
      <c r="F1" s="20" t="s">
        <v>4</v>
      </c>
      <c r="G1" s="20" t="s">
        <v>215</v>
      </c>
      <c r="H1" s="20" t="s">
        <v>214</v>
      </c>
      <c r="I1" s="19" t="s">
        <v>210</v>
      </c>
      <c r="J1" s="19" t="s">
        <v>211</v>
      </c>
      <c r="K1" s="19" t="s">
        <v>218</v>
      </c>
      <c r="L1" s="19" t="s">
        <v>219</v>
      </c>
      <c r="M1" s="20" t="s">
        <v>212</v>
      </c>
      <c r="N1" s="20" t="s">
        <v>213</v>
      </c>
      <c r="O1" s="19" t="s">
        <v>221</v>
      </c>
      <c r="P1" s="19" t="s">
        <v>222</v>
      </c>
      <c r="Q1" s="19" t="s">
        <v>223</v>
      </c>
      <c r="R1" s="19" t="s">
        <v>227</v>
      </c>
      <c r="S1" s="19" t="s">
        <v>224</v>
      </c>
      <c r="T1" s="19" t="s">
        <v>225</v>
      </c>
      <c r="U1" s="19" t="s">
        <v>248</v>
      </c>
      <c r="V1" s="19" t="s">
        <v>250</v>
      </c>
      <c r="W1" s="19" t="s">
        <v>249</v>
      </c>
      <c r="X1" s="19" t="s">
        <v>243</v>
      </c>
      <c r="Y1" s="19" t="s">
        <v>244</v>
      </c>
      <c r="Z1" s="19" t="s">
        <v>261</v>
      </c>
      <c r="AA1" s="19" t="s">
        <v>262</v>
      </c>
      <c r="AB1" s="19" t="s">
        <v>263</v>
      </c>
      <c r="AC1" s="19" t="s">
        <v>6</v>
      </c>
      <c r="AD1" s="21" t="s">
        <v>7</v>
      </c>
    </row>
    <row r="2" spans="1:30" ht="30" x14ac:dyDescent="0.25">
      <c r="A2" s="134" t="s">
        <v>8</v>
      </c>
      <c r="B2" s="22" t="s">
        <v>199</v>
      </c>
      <c r="C2" s="123" t="s">
        <v>10</v>
      </c>
      <c r="D2" s="23" t="s">
        <v>201</v>
      </c>
      <c r="E2" s="24">
        <v>492</v>
      </c>
      <c r="F2" s="25" t="s">
        <v>9</v>
      </c>
      <c r="G2" s="77">
        <f>246/E2</f>
        <v>0.5</v>
      </c>
      <c r="H2" s="77">
        <f>246/E2</f>
        <v>0.5</v>
      </c>
      <c r="I2" s="85" t="s">
        <v>217</v>
      </c>
      <c r="J2" s="85" t="s">
        <v>217</v>
      </c>
      <c r="K2" s="85" t="s">
        <v>217</v>
      </c>
      <c r="L2" s="85" t="s">
        <v>217</v>
      </c>
      <c r="M2" s="140" t="s">
        <v>220</v>
      </c>
      <c r="N2" s="140" t="s">
        <v>240</v>
      </c>
      <c r="O2" s="26">
        <v>78.75</v>
      </c>
      <c r="P2" s="26">
        <v>67.760000000000005</v>
      </c>
      <c r="Q2" s="26">
        <v>73.2</v>
      </c>
      <c r="R2" s="26" t="s">
        <v>217</v>
      </c>
      <c r="S2" s="26">
        <v>0.47</v>
      </c>
      <c r="T2" s="26">
        <v>0.8</v>
      </c>
      <c r="U2" s="26" t="s">
        <v>217</v>
      </c>
      <c r="V2" s="26" t="s">
        <v>217</v>
      </c>
      <c r="W2" s="26" t="s">
        <v>217</v>
      </c>
      <c r="X2" s="26" t="s">
        <v>217</v>
      </c>
      <c r="Y2" s="26" t="s">
        <v>217</v>
      </c>
      <c r="Z2" s="26" t="s">
        <v>217</v>
      </c>
      <c r="AA2" s="26" t="s">
        <v>217</v>
      </c>
      <c r="AB2" s="26" t="s">
        <v>217</v>
      </c>
      <c r="AC2" s="27"/>
      <c r="AD2" s="137" t="s">
        <v>11</v>
      </c>
    </row>
    <row r="3" spans="1:30" ht="30.75" thickBot="1" x14ac:dyDescent="0.3">
      <c r="A3" s="136"/>
      <c r="B3" s="28" t="s">
        <v>200</v>
      </c>
      <c r="C3" s="125"/>
      <c r="D3" s="29" t="s">
        <v>202</v>
      </c>
      <c r="E3" s="30">
        <v>492</v>
      </c>
      <c r="F3" s="30" t="s">
        <v>9</v>
      </c>
      <c r="G3" s="78">
        <f>246/E3</f>
        <v>0.5</v>
      </c>
      <c r="H3" s="78">
        <f>246/E3</f>
        <v>0.5</v>
      </c>
      <c r="I3" s="66" t="s">
        <v>217</v>
      </c>
      <c r="J3" s="66" t="s">
        <v>217</v>
      </c>
      <c r="K3" s="66" t="s">
        <v>217</v>
      </c>
      <c r="L3" s="66" t="s">
        <v>217</v>
      </c>
      <c r="M3" s="141"/>
      <c r="N3" s="141"/>
      <c r="O3" s="31">
        <v>69.17</v>
      </c>
      <c r="P3" s="31">
        <v>82.08</v>
      </c>
      <c r="Q3" s="31">
        <v>75.62</v>
      </c>
      <c r="R3" s="31" t="s">
        <v>217</v>
      </c>
      <c r="S3" s="31">
        <v>0.52</v>
      </c>
      <c r="T3" s="31">
        <v>0.83</v>
      </c>
      <c r="U3" s="31" t="s">
        <v>217</v>
      </c>
      <c r="V3" s="31" t="s">
        <v>217</v>
      </c>
      <c r="W3" s="31" t="s">
        <v>217</v>
      </c>
      <c r="X3" s="31" t="s">
        <v>217</v>
      </c>
      <c r="Y3" s="31" t="s">
        <v>217</v>
      </c>
      <c r="Z3" s="31" t="s">
        <v>217</v>
      </c>
      <c r="AA3" s="31" t="s">
        <v>217</v>
      </c>
      <c r="AB3" s="31" t="s">
        <v>217</v>
      </c>
      <c r="AC3" s="32"/>
      <c r="AD3" s="139"/>
    </row>
    <row r="4" spans="1:30" x14ac:dyDescent="0.25">
      <c r="A4" s="128" t="s">
        <v>12</v>
      </c>
      <c r="B4" s="33" t="s">
        <v>13</v>
      </c>
      <c r="C4" s="34" t="s">
        <v>10</v>
      </c>
      <c r="D4" s="35" t="s">
        <v>14</v>
      </c>
      <c r="E4" s="36">
        <v>240</v>
      </c>
      <c r="F4" s="36" t="s">
        <v>15</v>
      </c>
      <c r="G4" s="79">
        <f>129/E4</f>
        <v>0.53749999999999998</v>
      </c>
      <c r="H4" s="79">
        <f>111/E4</f>
        <v>0.46250000000000002</v>
      </c>
      <c r="I4" s="34" t="s">
        <v>217</v>
      </c>
      <c r="J4" s="34" t="s">
        <v>217</v>
      </c>
      <c r="K4" s="34" t="s">
        <v>217</v>
      </c>
      <c r="L4" s="34" t="s">
        <v>217</v>
      </c>
      <c r="M4" s="120" t="s">
        <v>226</v>
      </c>
      <c r="N4" s="120" t="s">
        <v>239</v>
      </c>
      <c r="O4" s="37">
        <v>84.62</v>
      </c>
      <c r="P4" s="37">
        <v>89.94</v>
      </c>
      <c r="Q4" s="37">
        <v>85.42</v>
      </c>
      <c r="R4" s="37">
        <v>80.28</v>
      </c>
      <c r="S4" s="37">
        <v>71.44</v>
      </c>
      <c r="T4" s="37">
        <v>0.90600000000000003</v>
      </c>
      <c r="U4" s="37" t="s">
        <v>217</v>
      </c>
      <c r="V4" s="37" t="s">
        <v>217</v>
      </c>
      <c r="W4" s="37" t="s">
        <v>217</v>
      </c>
      <c r="X4" s="37" t="s">
        <v>217</v>
      </c>
      <c r="Y4" s="37" t="s">
        <v>217</v>
      </c>
      <c r="Z4" s="37" t="s">
        <v>217</v>
      </c>
      <c r="AA4" s="37" t="s">
        <v>217</v>
      </c>
      <c r="AB4" s="37" t="s">
        <v>217</v>
      </c>
      <c r="AC4" s="38"/>
      <c r="AD4" s="131" t="s">
        <v>16</v>
      </c>
    </row>
    <row r="5" spans="1:30" ht="15.75" thickBot="1" x14ac:dyDescent="0.3">
      <c r="A5" s="130"/>
      <c r="B5" s="39" t="s">
        <v>17</v>
      </c>
      <c r="C5" s="40" t="s">
        <v>10</v>
      </c>
      <c r="D5" s="41" t="s">
        <v>216</v>
      </c>
      <c r="E5" s="42">
        <v>740</v>
      </c>
      <c r="F5" s="42" t="s">
        <v>18</v>
      </c>
      <c r="G5" s="80">
        <f>376/E5</f>
        <v>0.50810810810810814</v>
      </c>
      <c r="H5" s="80">
        <f>364/E5</f>
        <v>0.49189189189189192</v>
      </c>
      <c r="I5" s="40" t="s">
        <v>217</v>
      </c>
      <c r="J5" s="40" t="s">
        <v>217</v>
      </c>
      <c r="K5" s="40" t="s">
        <v>217</v>
      </c>
      <c r="L5" s="40" t="s">
        <v>217</v>
      </c>
      <c r="M5" s="122"/>
      <c r="N5" s="122"/>
      <c r="O5" s="43">
        <v>82.61</v>
      </c>
      <c r="P5" s="43">
        <v>80.59</v>
      </c>
      <c r="Q5" s="43">
        <v>81.48</v>
      </c>
      <c r="R5" s="43">
        <v>82.41</v>
      </c>
      <c r="S5" s="43">
        <v>63.05</v>
      </c>
      <c r="T5" s="43">
        <v>0.89400000000000002</v>
      </c>
      <c r="U5" s="43" t="s">
        <v>217</v>
      </c>
      <c r="V5" s="43" t="s">
        <v>217</v>
      </c>
      <c r="W5" s="43" t="s">
        <v>217</v>
      </c>
      <c r="X5" s="43" t="s">
        <v>217</v>
      </c>
      <c r="Y5" s="43" t="s">
        <v>217</v>
      </c>
      <c r="Z5" s="43" t="s">
        <v>217</v>
      </c>
      <c r="AA5" s="43" t="s">
        <v>217</v>
      </c>
      <c r="AB5" s="43" t="s">
        <v>217</v>
      </c>
      <c r="AC5" s="44"/>
      <c r="AD5" s="133"/>
    </row>
    <row r="6" spans="1:30" x14ac:dyDescent="0.25">
      <c r="A6" s="134" t="s">
        <v>19</v>
      </c>
      <c r="B6" s="22" t="s">
        <v>20</v>
      </c>
      <c r="C6" s="59" t="s">
        <v>10</v>
      </c>
      <c r="D6" s="23" t="s">
        <v>21</v>
      </c>
      <c r="E6" s="24">
        <v>344</v>
      </c>
      <c r="F6" s="24" t="s">
        <v>22</v>
      </c>
      <c r="G6" s="77">
        <f>138/E6</f>
        <v>0.40116279069767441</v>
      </c>
      <c r="H6" s="77">
        <f>206/E6</f>
        <v>0.59883720930232553</v>
      </c>
      <c r="I6" s="59" t="s">
        <v>217</v>
      </c>
      <c r="J6" s="59" t="s">
        <v>217</v>
      </c>
      <c r="K6" s="59" t="s">
        <v>217</v>
      </c>
      <c r="L6" s="59" t="s">
        <v>217</v>
      </c>
      <c r="M6" s="123" t="s">
        <v>228</v>
      </c>
      <c r="N6" s="123" t="s">
        <v>239</v>
      </c>
      <c r="O6" s="26">
        <v>88.4</v>
      </c>
      <c r="P6" s="26">
        <v>99.02</v>
      </c>
      <c r="Q6" s="26">
        <v>94.77</v>
      </c>
      <c r="R6" s="26" t="s">
        <v>217</v>
      </c>
      <c r="S6" s="26">
        <v>0.89300000000000002</v>
      </c>
      <c r="T6" s="26" t="s">
        <v>217</v>
      </c>
      <c r="U6" s="26" t="s">
        <v>217</v>
      </c>
      <c r="V6" s="26" t="s">
        <v>217</v>
      </c>
      <c r="W6" s="26" t="s">
        <v>217</v>
      </c>
      <c r="X6" s="26" t="s">
        <v>217</v>
      </c>
      <c r="Y6" s="26" t="s">
        <v>217</v>
      </c>
      <c r="Z6" s="26" t="s">
        <v>217</v>
      </c>
      <c r="AA6" s="26" t="s">
        <v>217</v>
      </c>
      <c r="AB6" s="26" t="s">
        <v>217</v>
      </c>
      <c r="AC6" s="27"/>
      <c r="AD6" s="137" t="s">
        <v>23</v>
      </c>
    </row>
    <row r="7" spans="1:30" ht="15.75" thickBot="1" x14ac:dyDescent="0.3">
      <c r="A7" s="136"/>
      <c r="B7" s="28" t="s">
        <v>24</v>
      </c>
      <c r="C7" s="66" t="s">
        <v>10</v>
      </c>
      <c r="D7" s="29" t="s">
        <v>25</v>
      </c>
      <c r="E7" s="30">
        <v>300</v>
      </c>
      <c r="F7" s="30" t="s">
        <v>26</v>
      </c>
      <c r="G7" s="78">
        <f>150/E7</f>
        <v>0.5</v>
      </c>
      <c r="H7" s="78">
        <f>150/E7</f>
        <v>0.5</v>
      </c>
      <c r="I7" s="66" t="s">
        <v>217</v>
      </c>
      <c r="J7" s="66" t="s">
        <v>217</v>
      </c>
      <c r="K7" s="66" t="s">
        <v>217</v>
      </c>
      <c r="L7" s="66" t="s">
        <v>217</v>
      </c>
      <c r="M7" s="125"/>
      <c r="N7" s="125"/>
      <c r="O7" s="31">
        <v>93.33</v>
      </c>
      <c r="P7" s="31">
        <v>92</v>
      </c>
      <c r="Q7" s="31">
        <v>92.67</v>
      </c>
      <c r="R7" s="31" t="s">
        <v>217</v>
      </c>
      <c r="S7" s="31">
        <v>0.85</v>
      </c>
      <c r="T7" s="31" t="s">
        <v>217</v>
      </c>
      <c r="U7" s="31" t="s">
        <v>217</v>
      </c>
      <c r="V7" s="31" t="s">
        <v>217</v>
      </c>
      <c r="W7" s="31" t="s">
        <v>217</v>
      </c>
      <c r="X7" s="31" t="s">
        <v>217</v>
      </c>
      <c r="Y7" s="31" t="s">
        <v>217</v>
      </c>
      <c r="Z7" s="31" t="s">
        <v>217</v>
      </c>
      <c r="AA7" s="31" t="s">
        <v>217</v>
      </c>
      <c r="AB7" s="31" t="s">
        <v>217</v>
      </c>
      <c r="AC7" s="32"/>
      <c r="AD7" s="139"/>
    </row>
    <row r="8" spans="1:30" ht="45.75" thickBot="1" x14ac:dyDescent="0.3">
      <c r="A8" s="45" t="s">
        <v>27</v>
      </c>
      <c r="B8" s="46" t="s">
        <v>27</v>
      </c>
      <c r="C8" s="47" t="s">
        <v>10</v>
      </c>
      <c r="D8" s="48" t="s">
        <v>203</v>
      </c>
      <c r="E8" s="49">
        <v>440</v>
      </c>
      <c r="F8" s="49" t="s">
        <v>207</v>
      </c>
      <c r="G8" s="81">
        <f>220/E8</f>
        <v>0.5</v>
      </c>
      <c r="H8" s="81">
        <f>220/E8</f>
        <v>0.5</v>
      </c>
      <c r="I8" s="47" t="s">
        <v>217</v>
      </c>
      <c r="J8" s="47" t="s">
        <v>217</v>
      </c>
      <c r="K8" s="47" t="s">
        <v>217</v>
      </c>
      <c r="L8" s="47" t="s">
        <v>217</v>
      </c>
      <c r="M8" s="47" t="s">
        <v>228</v>
      </c>
      <c r="N8" s="50" t="s">
        <v>241</v>
      </c>
      <c r="O8" s="51" t="s">
        <v>230</v>
      </c>
      <c r="P8" s="51" t="s">
        <v>229</v>
      </c>
      <c r="Q8" s="51" t="s">
        <v>231</v>
      </c>
      <c r="R8" s="51" t="s">
        <v>217</v>
      </c>
      <c r="S8" s="51" t="s">
        <v>232</v>
      </c>
      <c r="T8" s="51" t="s">
        <v>233</v>
      </c>
      <c r="U8" s="51" t="s">
        <v>217</v>
      </c>
      <c r="V8" s="51" t="s">
        <v>217</v>
      </c>
      <c r="W8" s="51" t="s">
        <v>217</v>
      </c>
      <c r="X8" s="51" t="s">
        <v>217</v>
      </c>
      <c r="Y8" s="51" t="s">
        <v>217</v>
      </c>
      <c r="Z8" s="51" t="s">
        <v>217</v>
      </c>
      <c r="AA8" s="51" t="s">
        <v>217</v>
      </c>
      <c r="AB8" s="51" t="s">
        <v>217</v>
      </c>
      <c r="AC8" s="52"/>
      <c r="AD8" s="53" t="s">
        <v>28</v>
      </c>
    </row>
    <row r="9" spans="1:30" x14ac:dyDescent="0.25">
      <c r="A9" s="134" t="s">
        <v>204</v>
      </c>
      <c r="B9" s="22" t="s">
        <v>29</v>
      </c>
      <c r="C9" s="123" t="s">
        <v>10</v>
      </c>
      <c r="D9" s="23" t="s">
        <v>30</v>
      </c>
      <c r="E9" s="24">
        <v>769</v>
      </c>
      <c r="F9" s="24" t="s">
        <v>31</v>
      </c>
      <c r="G9" s="77">
        <f>E9/SUM($E$9:$E$14)</f>
        <v>0.19768637532133676</v>
      </c>
      <c r="H9" s="77" t="s">
        <v>217</v>
      </c>
      <c r="I9" s="59" t="s">
        <v>217</v>
      </c>
      <c r="J9" s="59" t="s">
        <v>217</v>
      </c>
      <c r="K9" s="59" t="s">
        <v>217</v>
      </c>
      <c r="L9" s="59" t="s">
        <v>217</v>
      </c>
      <c r="M9" s="123" t="s">
        <v>234</v>
      </c>
      <c r="N9" s="123" t="s">
        <v>235</v>
      </c>
      <c r="O9" s="116">
        <v>87.13</v>
      </c>
      <c r="P9" s="116">
        <v>86.03</v>
      </c>
      <c r="Q9" s="116">
        <v>86.32</v>
      </c>
      <c r="R9" s="116" t="s">
        <v>217</v>
      </c>
      <c r="S9" s="116">
        <v>0.72650000000000003</v>
      </c>
      <c r="T9" s="116" t="s">
        <v>217</v>
      </c>
      <c r="U9" s="116" t="s">
        <v>217</v>
      </c>
      <c r="V9" s="116" t="s">
        <v>217</v>
      </c>
      <c r="W9" s="116" t="s">
        <v>217</v>
      </c>
      <c r="X9" s="116" t="s">
        <v>217</v>
      </c>
      <c r="Y9" s="116" t="s">
        <v>217</v>
      </c>
      <c r="Z9" s="116" t="s">
        <v>217</v>
      </c>
      <c r="AA9" s="116" t="s">
        <v>217</v>
      </c>
      <c r="AB9" s="116" t="s">
        <v>217</v>
      </c>
      <c r="AC9" s="117" t="s">
        <v>236</v>
      </c>
      <c r="AD9" s="137" t="s">
        <v>32</v>
      </c>
    </row>
    <row r="10" spans="1:30" x14ac:dyDescent="0.25">
      <c r="A10" s="135"/>
      <c r="B10" s="60" t="s">
        <v>33</v>
      </c>
      <c r="C10" s="124"/>
      <c r="D10" s="62" t="s">
        <v>34</v>
      </c>
      <c r="E10" s="63">
        <v>140</v>
      </c>
      <c r="F10" s="63" t="s">
        <v>35</v>
      </c>
      <c r="G10" s="82">
        <f t="shared" ref="G10:G14" si="0">E10/SUM($E$9:$E$14)</f>
        <v>3.5989717223650387E-2</v>
      </c>
      <c r="H10" s="82" t="s">
        <v>217</v>
      </c>
      <c r="I10" s="61" t="s">
        <v>217</v>
      </c>
      <c r="J10" s="61" t="s">
        <v>217</v>
      </c>
      <c r="K10" s="61" t="s">
        <v>217</v>
      </c>
      <c r="L10" s="61" t="s">
        <v>217</v>
      </c>
      <c r="M10" s="124"/>
      <c r="N10" s="124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18"/>
      <c r="AD10" s="138"/>
    </row>
    <row r="11" spans="1:30" x14ac:dyDescent="0.25">
      <c r="A11" s="135"/>
      <c r="B11" s="60" t="s">
        <v>36</v>
      </c>
      <c r="C11" s="124"/>
      <c r="D11" s="62" t="s">
        <v>37</v>
      </c>
      <c r="E11" s="63">
        <v>366</v>
      </c>
      <c r="F11" s="63" t="s">
        <v>38</v>
      </c>
      <c r="G11" s="82">
        <f t="shared" si="0"/>
        <v>9.4087403598971719E-2</v>
      </c>
      <c r="H11" s="82" t="s">
        <v>217</v>
      </c>
      <c r="I11" s="61" t="s">
        <v>217</v>
      </c>
      <c r="J11" s="61" t="s">
        <v>217</v>
      </c>
      <c r="K11" s="61" t="s">
        <v>217</v>
      </c>
      <c r="L11" s="61" t="s">
        <v>217</v>
      </c>
      <c r="M11" s="124"/>
      <c r="N11" s="124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18"/>
      <c r="AD11" s="138"/>
    </row>
    <row r="12" spans="1:30" x14ac:dyDescent="0.25">
      <c r="A12" s="135"/>
      <c r="B12" s="60" t="s">
        <v>39</v>
      </c>
      <c r="C12" s="124"/>
      <c r="D12" s="62" t="s">
        <v>40</v>
      </c>
      <c r="E12" s="63">
        <v>86</v>
      </c>
      <c r="F12" s="63" t="s">
        <v>41</v>
      </c>
      <c r="G12" s="82">
        <f t="shared" si="0"/>
        <v>2.2107969151670952E-2</v>
      </c>
      <c r="H12" s="82" t="s">
        <v>217</v>
      </c>
      <c r="I12" s="61" t="s">
        <v>217</v>
      </c>
      <c r="J12" s="61" t="s">
        <v>217</v>
      </c>
      <c r="K12" s="61" t="s">
        <v>217</v>
      </c>
      <c r="L12" s="61" t="s">
        <v>217</v>
      </c>
      <c r="M12" s="124"/>
      <c r="N12" s="124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18"/>
      <c r="AD12" s="138"/>
    </row>
    <row r="13" spans="1:30" x14ac:dyDescent="0.25">
      <c r="A13" s="135"/>
      <c r="B13" s="60" t="s">
        <v>42</v>
      </c>
      <c r="C13" s="124"/>
      <c r="D13" s="62" t="s">
        <v>43</v>
      </c>
      <c r="E13" s="63">
        <v>124</v>
      </c>
      <c r="F13" s="63" t="s">
        <v>44</v>
      </c>
      <c r="G13" s="82">
        <f t="shared" si="0"/>
        <v>3.1876606683804626E-2</v>
      </c>
      <c r="H13" s="82" t="s">
        <v>217</v>
      </c>
      <c r="I13" s="61" t="s">
        <v>217</v>
      </c>
      <c r="J13" s="61" t="s">
        <v>217</v>
      </c>
      <c r="K13" s="61" t="s">
        <v>217</v>
      </c>
      <c r="L13" s="61" t="s">
        <v>217</v>
      </c>
      <c r="M13" s="124"/>
      <c r="N13" s="124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18"/>
      <c r="AD13" s="138"/>
    </row>
    <row r="14" spans="1:30" ht="15.75" thickBot="1" x14ac:dyDescent="0.3">
      <c r="A14" s="136"/>
      <c r="B14" s="28" t="s">
        <v>45</v>
      </c>
      <c r="C14" s="125"/>
      <c r="D14" s="29" t="s">
        <v>46</v>
      </c>
      <c r="E14" s="30">
        <v>2405</v>
      </c>
      <c r="F14" s="30" t="s">
        <v>47</v>
      </c>
      <c r="G14" s="78">
        <f t="shared" si="0"/>
        <v>0.6182519280205655</v>
      </c>
      <c r="H14" s="78" t="s">
        <v>217</v>
      </c>
      <c r="I14" s="66" t="s">
        <v>217</v>
      </c>
      <c r="J14" s="66" t="s">
        <v>217</v>
      </c>
      <c r="K14" s="66" t="s">
        <v>217</v>
      </c>
      <c r="L14" s="66" t="s">
        <v>217</v>
      </c>
      <c r="M14" s="125"/>
      <c r="N14" s="125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32" t="s">
        <v>48</v>
      </c>
      <c r="AD14" s="139"/>
    </row>
    <row r="15" spans="1:30" ht="15.75" thickBot="1" x14ac:dyDescent="0.3">
      <c r="A15" s="54" t="s">
        <v>205</v>
      </c>
      <c r="B15" s="46" t="s">
        <v>49</v>
      </c>
      <c r="C15" s="47" t="s">
        <v>10</v>
      </c>
      <c r="D15" s="48" t="s">
        <v>50</v>
      </c>
      <c r="E15" s="49">
        <v>1840</v>
      </c>
      <c r="F15" s="49" t="s">
        <v>51</v>
      </c>
      <c r="G15" s="81">
        <f>920/1840</f>
        <v>0.5</v>
      </c>
      <c r="H15" s="81">
        <f>920/1840</f>
        <v>0.5</v>
      </c>
      <c r="I15" s="47" t="s">
        <v>217</v>
      </c>
      <c r="J15" s="47" t="s">
        <v>217</v>
      </c>
      <c r="K15" s="47" t="s">
        <v>217</v>
      </c>
      <c r="L15" s="47" t="s">
        <v>217</v>
      </c>
      <c r="M15" s="47" t="s">
        <v>234</v>
      </c>
      <c r="N15" s="47" t="s">
        <v>235</v>
      </c>
      <c r="O15" s="51">
        <v>97.72</v>
      </c>
      <c r="P15" s="51">
        <v>86.74</v>
      </c>
      <c r="Q15" s="51">
        <v>92.23</v>
      </c>
      <c r="R15" s="51" t="s">
        <v>217</v>
      </c>
      <c r="S15" s="51">
        <v>0.84460000000000002</v>
      </c>
      <c r="T15" s="51" t="s">
        <v>217</v>
      </c>
      <c r="U15" s="51" t="s">
        <v>217</v>
      </c>
      <c r="V15" s="51" t="s">
        <v>217</v>
      </c>
      <c r="W15" s="51" t="s">
        <v>217</v>
      </c>
      <c r="X15" s="51" t="s">
        <v>217</v>
      </c>
      <c r="Y15" s="51" t="s">
        <v>217</v>
      </c>
      <c r="Z15" s="51" t="s">
        <v>217</v>
      </c>
      <c r="AA15" s="51" t="s">
        <v>217</v>
      </c>
      <c r="AB15" s="51" t="s">
        <v>217</v>
      </c>
      <c r="AC15" s="52"/>
      <c r="AD15" s="53" t="s">
        <v>32</v>
      </c>
    </row>
    <row r="16" spans="1:30" ht="30.75" thickBot="1" x14ac:dyDescent="0.3">
      <c r="A16" s="67" t="s">
        <v>52</v>
      </c>
      <c r="B16" s="68" t="s">
        <v>52</v>
      </c>
      <c r="C16" s="69" t="s">
        <v>10</v>
      </c>
      <c r="D16" s="70" t="s">
        <v>206</v>
      </c>
      <c r="E16" s="71">
        <f>3268+166791</f>
        <v>170059</v>
      </c>
      <c r="F16" s="71" t="s">
        <v>53</v>
      </c>
      <c r="G16" s="83">
        <f>3268/E16</f>
        <v>1.9216860030930441E-2</v>
      </c>
      <c r="H16" s="83">
        <f>166791/E16</f>
        <v>0.98078313996906952</v>
      </c>
      <c r="I16" s="69" t="s">
        <v>217</v>
      </c>
      <c r="J16" s="69" t="s">
        <v>217</v>
      </c>
      <c r="K16" s="69" t="s">
        <v>217</v>
      </c>
      <c r="L16" s="69" t="s">
        <v>217</v>
      </c>
      <c r="M16" s="69" t="s">
        <v>238</v>
      </c>
      <c r="N16" s="69" t="s">
        <v>242</v>
      </c>
      <c r="O16" s="73">
        <v>0.94899999999999995</v>
      </c>
      <c r="P16" s="73">
        <v>0.96499999999999997</v>
      </c>
      <c r="Q16" s="73">
        <v>0.96099999999999997</v>
      </c>
      <c r="R16" s="73" t="s">
        <v>217</v>
      </c>
      <c r="S16" s="73">
        <v>0.89800000000000002</v>
      </c>
      <c r="T16" s="73">
        <v>0.98799999999999999</v>
      </c>
      <c r="U16" s="73" t="s">
        <v>217</v>
      </c>
      <c r="V16" s="73" t="s">
        <v>217</v>
      </c>
      <c r="W16" s="73" t="s">
        <v>217</v>
      </c>
      <c r="X16" s="73" t="s">
        <v>217</v>
      </c>
      <c r="Y16" s="73" t="s">
        <v>217</v>
      </c>
      <c r="Z16" s="73" t="s">
        <v>217</v>
      </c>
      <c r="AA16" s="73" t="s">
        <v>217</v>
      </c>
      <c r="AB16" s="73" t="s">
        <v>217</v>
      </c>
      <c r="AC16" s="74" t="s">
        <v>237</v>
      </c>
      <c r="AD16" s="75" t="s">
        <v>54</v>
      </c>
    </row>
    <row r="17" spans="1:30" ht="30.75" thickBot="1" x14ac:dyDescent="0.3">
      <c r="A17" s="45" t="s">
        <v>55</v>
      </c>
      <c r="B17" s="46" t="s">
        <v>56</v>
      </c>
      <c r="C17" s="47" t="s">
        <v>58</v>
      </c>
      <c r="D17" s="48" t="s">
        <v>57</v>
      </c>
      <c r="E17" s="49">
        <v>31</v>
      </c>
      <c r="F17" s="49">
        <v>33</v>
      </c>
      <c r="G17" s="81" t="s">
        <v>217</v>
      </c>
      <c r="H17" s="81" t="s">
        <v>217</v>
      </c>
      <c r="I17" s="47">
        <v>0.78</v>
      </c>
      <c r="J17" s="47">
        <v>10</v>
      </c>
      <c r="K17" s="47">
        <v>3.8087096774193543</v>
      </c>
      <c r="L17" s="47">
        <v>2.5957716758475033</v>
      </c>
      <c r="M17" s="47" t="s">
        <v>246</v>
      </c>
      <c r="N17" s="47" t="s">
        <v>245</v>
      </c>
      <c r="O17" s="51" t="s">
        <v>217</v>
      </c>
      <c r="P17" s="51" t="s">
        <v>217</v>
      </c>
      <c r="Q17" s="51" t="s">
        <v>217</v>
      </c>
      <c r="R17" s="51" t="s">
        <v>217</v>
      </c>
      <c r="S17" s="51" t="s">
        <v>217</v>
      </c>
      <c r="T17" s="51" t="s">
        <v>217</v>
      </c>
      <c r="U17" s="51" t="s">
        <v>217</v>
      </c>
      <c r="V17" s="51" t="s">
        <v>217</v>
      </c>
      <c r="W17" s="51" t="s">
        <v>217</v>
      </c>
      <c r="X17" s="51">
        <v>0.42</v>
      </c>
      <c r="Y17" s="51">
        <v>2.0499999999999998</v>
      </c>
      <c r="Z17" s="51" t="s">
        <v>217</v>
      </c>
      <c r="AA17" s="51" t="s">
        <v>217</v>
      </c>
      <c r="AB17" s="51" t="s">
        <v>217</v>
      </c>
      <c r="AC17" s="52"/>
      <c r="AD17" s="53" t="s">
        <v>59</v>
      </c>
    </row>
    <row r="18" spans="1:30" ht="15" customHeight="1" x14ac:dyDescent="0.25">
      <c r="A18" s="134" t="s">
        <v>60</v>
      </c>
      <c r="B18" s="22" t="s">
        <v>61</v>
      </c>
      <c r="C18" s="123" t="s">
        <v>10</v>
      </c>
      <c r="D18" s="23" t="s">
        <v>62</v>
      </c>
      <c r="E18" s="24">
        <v>756</v>
      </c>
      <c r="F18" s="24" t="s">
        <v>63</v>
      </c>
      <c r="G18" s="77" t="s">
        <v>217</v>
      </c>
      <c r="H18" s="77" t="s">
        <v>217</v>
      </c>
      <c r="I18" s="59" t="s">
        <v>217</v>
      </c>
      <c r="J18" s="59" t="s">
        <v>217</v>
      </c>
      <c r="K18" s="59" t="s">
        <v>217</v>
      </c>
      <c r="L18" s="59" t="s">
        <v>217</v>
      </c>
      <c r="M18" s="107" t="s">
        <v>247</v>
      </c>
      <c r="N18" s="123" t="s">
        <v>242</v>
      </c>
      <c r="O18" s="116">
        <v>0.77800000000000002</v>
      </c>
      <c r="P18" s="116" t="s">
        <v>217</v>
      </c>
      <c r="Q18" s="116">
        <v>0.80800000000000005</v>
      </c>
      <c r="R18" s="116">
        <v>0.83</v>
      </c>
      <c r="S18" s="116">
        <v>0.61899999999999999</v>
      </c>
      <c r="T18" s="116">
        <v>0.86599999999999999</v>
      </c>
      <c r="U18" s="116">
        <v>0.16300000000000001</v>
      </c>
      <c r="V18" s="116" t="s">
        <v>217</v>
      </c>
      <c r="W18" s="116">
        <v>0.80100000000000005</v>
      </c>
      <c r="X18" s="116" t="s">
        <v>217</v>
      </c>
      <c r="Y18" s="116"/>
      <c r="Z18" s="116"/>
      <c r="AA18" s="116"/>
      <c r="AB18" s="116"/>
      <c r="AC18" s="117"/>
      <c r="AD18" s="137" t="s">
        <v>64</v>
      </c>
    </row>
    <row r="19" spans="1:30" x14ac:dyDescent="0.25">
      <c r="A19" s="135"/>
      <c r="B19" s="60" t="s">
        <v>65</v>
      </c>
      <c r="C19" s="124"/>
      <c r="D19" s="62" t="s">
        <v>66</v>
      </c>
      <c r="E19" s="63" t="s">
        <v>67</v>
      </c>
      <c r="F19" s="63"/>
      <c r="G19" s="82">
        <f>541/(541+541)</f>
        <v>0.5</v>
      </c>
      <c r="H19" s="82">
        <f>541/(541+541)</f>
        <v>0.5</v>
      </c>
      <c r="I19" s="61" t="s">
        <v>217</v>
      </c>
      <c r="J19" s="61" t="s">
        <v>217</v>
      </c>
      <c r="K19" s="61" t="s">
        <v>217</v>
      </c>
      <c r="L19" s="61" t="s">
        <v>217</v>
      </c>
      <c r="M19" s="108"/>
      <c r="N19" s="124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18"/>
      <c r="AD19" s="138"/>
    </row>
    <row r="20" spans="1:30" x14ac:dyDescent="0.25">
      <c r="A20" s="135"/>
      <c r="B20" s="60" t="s">
        <v>68</v>
      </c>
      <c r="C20" s="124"/>
      <c r="D20" s="62" t="s">
        <v>69</v>
      </c>
      <c r="E20" s="63">
        <v>658</v>
      </c>
      <c r="F20" s="63" t="s">
        <v>70</v>
      </c>
      <c r="G20" s="82" t="s">
        <v>217</v>
      </c>
      <c r="H20" s="82" t="s">
        <v>217</v>
      </c>
      <c r="I20" s="61" t="s">
        <v>217</v>
      </c>
      <c r="J20" s="61" t="s">
        <v>217</v>
      </c>
      <c r="K20" s="61" t="s">
        <v>217</v>
      </c>
      <c r="L20" s="61" t="s">
        <v>217</v>
      </c>
      <c r="M20" s="108"/>
      <c r="N20" s="124" t="s">
        <v>242</v>
      </c>
      <c r="O20" s="102">
        <v>0.85699999999999998</v>
      </c>
      <c r="P20" s="102" t="s">
        <v>217</v>
      </c>
      <c r="Q20" s="102">
        <v>0.86899999999999999</v>
      </c>
      <c r="R20" s="102">
        <v>0.88500000000000001</v>
      </c>
      <c r="S20" s="102">
        <v>0.74399999999999999</v>
      </c>
      <c r="T20" s="102">
        <v>0.91600000000000004</v>
      </c>
      <c r="U20" s="102">
        <v>0.11799999999999999</v>
      </c>
      <c r="V20" s="102" t="s">
        <v>217</v>
      </c>
      <c r="W20" s="102">
        <v>0.86699999999999999</v>
      </c>
      <c r="X20" s="102" t="s">
        <v>217</v>
      </c>
      <c r="Y20" s="102"/>
      <c r="Z20" s="102"/>
      <c r="AA20" s="102"/>
      <c r="AB20" s="102"/>
      <c r="AC20" s="118"/>
      <c r="AD20" s="138"/>
    </row>
    <row r="21" spans="1:30" x14ac:dyDescent="0.25">
      <c r="A21" s="135"/>
      <c r="B21" s="60" t="s">
        <v>71</v>
      </c>
      <c r="C21" s="124"/>
      <c r="D21" s="62" t="s">
        <v>72</v>
      </c>
      <c r="E21" s="63" t="s">
        <v>73</v>
      </c>
      <c r="F21" s="63"/>
      <c r="G21" s="82">
        <f>321/(321+321)</f>
        <v>0.5</v>
      </c>
      <c r="H21" s="82">
        <f>321/(321+321)</f>
        <v>0.5</v>
      </c>
      <c r="I21" s="61" t="s">
        <v>217</v>
      </c>
      <c r="J21" s="61" t="s">
        <v>217</v>
      </c>
      <c r="K21" s="61" t="s">
        <v>217</v>
      </c>
      <c r="L21" s="61" t="s">
        <v>217</v>
      </c>
      <c r="M21" s="108"/>
      <c r="N21" s="124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18"/>
      <c r="AD21" s="138"/>
    </row>
    <row r="22" spans="1:30" x14ac:dyDescent="0.25">
      <c r="A22" s="135"/>
      <c r="B22" s="60" t="s">
        <v>74</v>
      </c>
      <c r="C22" s="124"/>
      <c r="D22" s="62" t="s">
        <v>75</v>
      </c>
      <c r="E22" s="63">
        <v>589</v>
      </c>
      <c r="F22" s="63" t="s">
        <v>76</v>
      </c>
      <c r="G22" s="82" t="s">
        <v>217</v>
      </c>
      <c r="H22" s="82" t="s">
        <v>217</v>
      </c>
      <c r="I22" s="61" t="s">
        <v>217</v>
      </c>
      <c r="J22" s="61" t="s">
        <v>217</v>
      </c>
      <c r="K22" s="61" t="s">
        <v>217</v>
      </c>
      <c r="L22" s="61" t="s">
        <v>217</v>
      </c>
      <c r="M22" s="108"/>
      <c r="N22" s="124" t="s">
        <v>242</v>
      </c>
      <c r="O22" s="102">
        <v>0.879</v>
      </c>
      <c r="P22" s="102" t="s">
        <v>217</v>
      </c>
      <c r="Q22" s="102">
        <v>0.90200000000000002</v>
      </c>
      <c r="R22" s="102">
        <v>0.92200000000000004</v>
      </c>
      <c r="S22" s="102">
        <v>0.80500000000000005</v>
      </c>
      <c r="T22" s="102">
        <v>0.95</v>
      </c>
      <c r="U22" s="102">
        <v>7.4999999999999997E-2</v>
      </c>
      <c r="V22" s="102" t="s">
        <v>217</v>
      </c>
      <c r="W22" s="102">
        <v>0.9</v>
      </c>
      <c r="X22" s="102" t="s">
        <v>217</v>
      </c>
      <c r="Y22" s="102"/>
      <c r="Z22" s="102"/>
      <c r="AA22" s="102"/>
      <c r="AB22" s="102"/>
      <c r="AC22" s="118"/>
      <c r="AD22" s="138"/>
    </row>
    <row r="23" spans="1:30" x14ac:dyDescent="0.25">
      <c r="A23" s="135"/>
      <c r="B23" s="60" t="s">
        <v>77</v>
      </c>
      <c r="C23" s="124"/>
      <c r="D23" s="62" t="s">
        <v>78</v>
      </c>
      <c r="E23" s="63" t="s">
        <v>79</v>
      </c>
      <c r="F23" s="63"/>
      <c r="G23" s="82">
        <f>1167/(1167+1167)</f>
        <v>0.5</v>
      </c>
      <c r="H23" s="82">
        <f>1167/(1167+1167)</f>
        <v>0.5</v>
      </c>
      <c r="I23" s="61" t="s">
        <v>217</v>
      </c>
      <c r="J23" s="61" t="s">
        <v>217</v>
      </c>
      <c r="K23" s="61" t="s">
        <v>217</v>
      </c>
      <c r="L23" s="61" t="s">
        <v>217</v>
      </c>
      <c r="M23" s="108"/>
      <c r="N23" s="124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18"/>
      <c r="AD23" s="138"/>
    </row>
    <row r="24" spans="1:30" x14ac:dyDescent="0.25">
      <c r="A24" s="135"/>
      <c r="B24" s="60" t="s">
        <v>80</v>
      </c>
      <c r="C24" s="124"/>
      <c r="D24" s="62" t="s">
        <v>81</v>
      </c>
      <c r="E24" s="63">
        <v>1088</v>
      </c>
      <c r="F24" s="63" t="s">
        <v>82</v>
      </c>
      <c r="G24" s="82" t="s">
        <v>217</v>
      </c>
      <c r="H24" s="82" t="s">
        <v>217</v>
      </c>
      <c r="I24" s="61" t="s">
        <v>217</v>
      </c>
      <c r="J24" s="61" t="s">
        <v>217</v>
      </c>
      <c r="K24" s="61" t="s">
        <v>217</v>
      </c>
      <c r="L24" s="61" t="s">
        <v>217</v>
      </c>
      <c r="M24" s="108"/>
      <c r="N24" s="124" t="s">
        <v>242</v>
      </c>
      <c r="O24" s="102">
        <v>0.754</v>
      </c>
      <c r="P24" s="102" t="s">
        <v>217</v>
      </c>
      <c r="Q24" s="102">
        <v>0.78600000000000003</v>
      </c>
      <c r="R24" s="102">
        <v>0.80800000000000005</v>
      </c>
      <c r="S24" s="102">
        <v>0.57499999999999996</v>
      </c>
      <c r="T24" s="102">
        <v>0.86</v>
      </c>
      <c r="U24" s="102">
        <v>0.182</v>
      </c>
      <c r="V24" s="102" t="s">
        <v>217</v>
      </c>
      <c r="W24" s="102">
        <v>0.77900000000000003</v>
      </c>
      <c r="X24" s="102" t="s">
        <v>217</v>
      </c>
      <c r="Y24" s="102"/>
      <c r="Z24" s="102"/>
      <c r="AA24" s="102"/>
      <c r="AB24" s="102"/>
      <c r="AC24" s="118"/>
      <c r="AD24" s="138"/>
    </row>
    <row r="25" spans="1:30" x14ac:dyDescent="0.25">
      <c r="A25" s="135"/>
      <c r="B25" s="60" t="s">
        <v>83</v>
      </c>
      <c r="C25" s="124"/>
      <c r="D25" s="62" t="s">
        <v>84</v>
      </c>
      <c r="E25" s="63" t="s">
        <v>85</v>
      </c>
      <c r="F25" s="63"/>
      <c r="G25" s="82">
        <f>500/(500+500)</f>
        <v>0.5</v>
      </c>
      <c r="H25" s="82">
        <f>500/(500+500)</f>
        <v>0.5</v>
      </c>
      <c r="I25" s="61" t="s">
        <v>217</v>
      </c>
      <c r="J25" s="61" t="s">
        <v>217</v>
      </c>
      <c r="K25" s="61" t="s">
        <v>217</v>
      </c>
      <c r="L25" s="61" t="s">
        <v>217</v>
      </c>
      <c r="M25" s="108"/>
      <c r="N25" s="124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18"/>
      <c r="AD25" s="138"/>
    </row>
    <row r="26" spans="1:30" x14ac:dyDescent="0.25">
      <c r="A26" s="135"/>
      <c r="B26" s="60" t="s">
        <v>86</v>
      </c>
      <c r="C26" s="124"/>
      <c r="D26" s="76" t="s">
        <v>87</v>
      </c>
      <c r="E26" s="63">
        <v>454</v>
      </c>
      <c r="F26" s="63" t="s">
        <v>88</v>
      </c>
      <c r="G26" s="82" t="s">
        <v>217</v>
      </c>
      <c r="H26" s="82" t="s">
        <v>217</v>
      </c>
      <c r="I26" s="61" t="s">
        <v>217</v>
      </c>
      <c r="J26" s="61" t="s">
        <v>217</v>
      </c>
      <c r="K26" s="61" t="s">
        <v>217</v>
      </c>
      <c r="L26" s="61" t="s">
        <v>217</v>
      </c>
      <c r="M26" s="108"/>
      <c r="N26" s="124" t="s">
        <v>242</v>
      </c>
      <c r="O26" s="102">
        <v>0.92</v>
      </c>
      <c r="P26" s="102" t="s">
        <v>217</v>
      </c>
      <c r="Q26" s="102">
        <v>0.94299999999999995</v>
      </c>
      <c r="R26" s="102">
        <v>0.96499999999999997</v>
      </c>
      <c r="S26" s="102">
        <v>0.88800000000000001</v>
      </c>
      <c r="T26" s="102">
        <v>0.98399999999999999</v>
      </c>
      <c r="U26" s="102">
        <v>3.4000000000000002E-2</v>
      </c>
      <c r="V26" s="102" t="s">
        <v>217</v>
      </c>
      <c r="W26" s="102">
        <v>0.94199999999999995</v>
      </c>
      <c r="X26" s="102" t="s">
        <v>217</v>
      </c>
      <c r="Y26" s="102"/>
      <c r="Z26" s="102"/>
      <c r="AA26" s="102"/>
      <c r="AB26" s="102"/>
      <c r="AC26" s="118"/>
      <c r="AD26" s="138"/>
    </row>
    <row r="27" spans="1:30" x14ac:dyDescent="0.25">
      <c r="A27" s="135"/>
      <c r="B27" s="60" t="s">
        <v>89</v>
      </c>
      <c r="C27" s="124"/>
      <c r="D27" s="62" t="s">
        <v>90</v>
      </c>
      <c r="E27" s="63" t="s">
        <v>85</v>
      </c>
      <c r="F27" s="63"/>
      <c r="G27" s="82">
        <f>500/(500+500)</f>
        <v>0.5</v>
      </c>
      <c r="H27" s="82">
        <f>500/(500+500)</f>
        <v>0.5</v>
      </c>
      <c r="I27" s="61" t="s">
        <v>217</v>
      </c>
      <c r="J27" s="61" t="s">
        <v>217</v>
      </c>
      <c r="K27" s="61" t="s">
        <v>217</v>
      </c>
      <c r="L27" s="86" t="s">
        <v>217</v>
      </c>
      <c r="M27" s="108"/>
      <c r="N27" s="124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18"/>
      <c r="AD27" s="138"/>
    </row>
    <row r="28" spans="1:30" x14ac:dyDescent="0.25">
      <c r="A28" s="135"/>
      <c r="B28" s="60" t="s">
        <v>91</v>
      </c>
      <c r="C28" s="124"/>
      <c r="D28" s="62" t="s">
        <v>92</v>
      </c>
      <c r="E28" s="63">
        <v>904</v>
      </c>
      <c r="F28" s="63" t="s">
        <v>93</v>
      </c>
      <c r="G28" s="82" t="s">
        <v>217</v>
      </c>
      <c r="H28" s="82" t="s">
        <v>217</v>
      </c>
      <c r="I28" s="61" t="s">
        <v>217</v>
      </c>
      <c r="J28" s="61" t="s">
        <v>217</v>
      </c>
      <c r="K28" s="61" t="s">
        <v>217</v>
      </c>
      <c r="L28" s="61" t="s">
        <v>217</v>
      </c>
      <c r="M28" s="108"/>
      <c r="N28" s="124" t="s">
        <v>242</v>
      </c>
      <c r="O28" s="102">
        <v>0.92200000000000004</v>
      </c>
      <c r="P28" s="102" t="s">
        <v>217</v>
      </c>
      <c r="Q28" s="102">
        <v>0.92900000000000005</v>
      </c>
      <c r="R28" s="102">
        <v>0.93500000000000005</v>
      </c>
      <c r="S28" s="102">
        <v>0.85799999999999998</v>
      </c>
      <c r="T28" s="102">
        <v>0.96499999999999997</v>
      </c>
      <c r="U28" s="102">
        <v>6.5000000000000002E-2</v>
      </c>
      <c r="V28" s="102" t="s">
        <v>217</v>
      </c>
      <c r="W28" s="102">
        <v>0.92800000000000005</v>
      </c>
      <c r="X28" s="102" t="s">
        <v>217</v>
      </c>
      <c r="Y28" s="102"/>
      <c r="Z28" s="102"/>
      <c r="AA28" s="102"/>
      <c r="AB28" s="102"/>
      <c r="AC28" s="118"/>
      <c r="AD28" s="138"/>
    </row>
    <row r="29" spans="1:30" ht="15.75" thickBot="1" x14ac:dyDescent="0.3">
      <c r="A29" s="136"/>
      <c r="B29" s="28" t="s">
        <v>94</v>
      </c>
      <c r="C29" s="125"/>
      <c r="D29" s="29" t="s">
        <v>95</v>
      </c>
      <c r="E29" s="30" t="s">
        <v>96</v>
      </c>
      <c r="F29" s="30"/>
      <c r="G29" s="78">
        <f>742/(742+742)</f>
        <v>0.5</v>
      </c>
      <c r="H29" s="78">
        <f>742/(742+742)</f>
        <v>0.5</v>
      </c>
      <c r="I29" s="66" t="s">
        <v>217</v>
      </c>
      <c r="J29" s="66" t="s">
        <v>217</v>
      </c>
      <c r="K29" s="66" t="s">
        <v>217</v>
      </c>
      <c r="L29" s="66" t="s">
        <v>217</v>
      </c>
      <c r="M29" s="109"/>
      <c r="N29" s="125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19"/>
      <c r="AD29" s="139"/>
    </row>
    <row r="30" spans="1:30" ht="30" x14ac:dyDescent="0.25">
      <c r="A30" s="128" t="s">
        <v>97</v>
      </c>
      <c r="B30" s="33" t="s">
        <v>98</v>
      </c>
      <c r="C30" s="120" t="s">
        <v>10</v>
      </c>
      <c r="D30" s="35" t="s">
        <v>99</v>
      </c>
      <c r="E30" s="36">
        <v>866</v>
      </c>
      <c r="F30" s="36">
        <v>389</v>
      </c>
      <c r="G30" s="79" t="s">
        <v>217</v>
      </c>
      <c r="H30" s="79" t="s">
        <v>217</v>
      </c>
      <c r="I30" s="34" t="s">
        <v>217</v>
      </c>
      <c r="J30" s="34" t="s">
        <v>217</v>
      </c>
      <c r="K30" s="34" t="s">
        <v>217</v>
      </c>
      <c r="L30" s="34" t="s">
        <v>217</v>
      </c>
      <c r="M30" s="120" t="s">
        <v>238</v>
      </c>
      <c r="N30" s="120" t="s">
        <v>242</v>
      </c>
      <c r="O30" s="100" t="s">
        <v>217</v>
      </c>
      <c r="P30" s="100" t="s">
        <v>217</v>
      </c>
      <c r="Q30" s="100">
        <v>0.84599999999999997</v>
      </c>
      <c r="R30" s="100">
        <v>0.83699999999999997</v>
      </c>
      <c r="S30" s="100" t="s">
        <v>217</v>
      </c>
      <c r="T30" s="100" t="s">
        <v>217</v>
      </c>
      <c r="U30" s="100" t="s">
        <v>217</v>
      </c>
      <c r="V30" s="113">
        <v>0.9</v>
      </c>
      <c r="W30" s="100">
        <v>0.86699999999999999</v>
      </c>
      <c r="X30" s="100" t="s">
        <v>217</v>
      </c>
      <c r="Y30" s="100" t="s">
        <v>217</v>
      </c>
      <c r="Z30" s="100" t="s">
        <v>217</v>
      </c>
      <c r="AA30" s="100" t="s">
        <v>217</v>
      </c>
      <c r="AB30" s="100" t="s">
        <v>217</v>
      </c>
      <c r="AC30" s="38" t="s">
        <v>100</v>
      </c>
      <c r="AD30" s="131" t="s">
        <v>101</v>
      </c>
    </row>
    <row r="31" spans="1:30" ht="30.75" thickBot="1" x14ac:dyDescent="0.3">
      <c r="A31" s="130"/>
      <c r="B31" s="39" t="s">
        <v>102</v>
      </c>
      <c r="C31" s="122"/>
      <c r="D31" s="41" t="s">
        <v>103</v>
      </c>
      <c r="E31" s="42" t="s">
        <v>104</v>
      </c>
      <c r="F31" s="42"/>
      <c r="G31" s="80"/>
      <c r="H31" s="80"/>
      <c r="I31" s="40" t="s">
        <v>217</v>
      </c>
      <c r="J31" s="40" t="s">
        <v>217</v>
      </c>
      <c r="K31" s="40" t="s">
        <v>217</v>
      </c>
      <c r="L31" s="40" t="s">
        <v>217</v>
      </c>
      <c r="M31" s="122"/>
      <c r="N31" s="122"/>
      <c r="O31" s="101"/>
      <c r="P31" s="101"/>
      <c r="Q31" s="101"/>
      <c r="R31" s="101"/>
      <c r="S31" s="101"/>
      <c r="T31" s="101"/>
      <c r="U31" s="101"/>
      <c r="V31" s="114"/>
      <c r="W31" s="101"/>
      <c r="X31" s="101"/>
      <c r="Y31" s="101"/>
      <c r="Z31" s="101"/>
      <c r="AA31" s="101"/>
      <c r="AB31" s="101"/>
      <c r="AC31" s="44" t="s">
        <v>105</v>
      </c>
      <c r="AD31" s="133"/>
    </row>
    <row r="32" spans="1:30" ht="30.75" thickBot="1" x14ac:dyDescent="0.3">
      <c r="A32" s="67" t="s">
        <v>106</v>
      </c>
      <c r="B32" s="68" t="s">
        <v>106</v>
      </c>
      <c r="C32" s="69" t="s">
        <v>10</v>
      </c>
      <c r="D32" s="70" t="s">
        <v>208</v>
      </c>
      <c r="E32" s="71">
        <f>524+550</f>
        <v>1074</v>
      </c>
      <c r="F32" s="71" t="s">
        <v>107</v>
      </c>
      <c r="G32" s="83">
        <f>524/E32</f>
        <v>0.48789571694599626</v>
      </c>
      <c r="H32" s="83">
        <f>550/E32</f>
        <v>0.51210428305400368</v>
      </c>
      <c r="I32" s="69" t="s">
        <v>217</v>
      </c>
      <c r="J32" s="69" t="s">
        <v>217</v>
      </c>
      <c r="K32" s="69" t="s">
        <v>217</v>
      </c>
      <c r="L32" s="69" t="s">
        <v>217</v>
      </c>
      <c r="M32" s="69" t="s">
        <v>228</v>
      </c>
      <c r="N32" s="69" t="s">
        <v>235</v>
      </c>
      <c r="O32" s="73">
        <v>81.91</v>
      </c>
      <c r="P32" s="73">
        <v>78</v>
      </c>
      <c r="Q32" s="73">
        <v>79.959999999999994</v>
      </c>
      <c r="R32" s="73" t="s">
        <v>217</v>
      </c>
      <c r="S32" s="73">
        <v>0.622</v>
      </c>
      <c r="T32" s="73">
        <v>86.5</v>
      </c>
      <c r="U32" s="73" t="s">
        <v>217</v>
      </c>
      <c r="V32" s="73" t="s">
        <v>217</v>
      </c>
      <c r="W32" s="73" t="s">
        <v>217</v>
      </c>
      <c r="X32" s="73" t="s">
        <v>217</v>
      </c>
      <c r="Y32" s="73" t="s">
        <v>217</v>
      </c>
      <c r="Z32" s="73" t="s">
        <v>217</v>
      </c>
      <c r="AA32" s="73" t="s">
        <v>217</v>
      </c>
      <c r="AB32" s="73" t="s">
        <v>217</v>
      </c>
      <c r="AC32" s="74"/>
      <c r="AD32" s="75" t="s">
        <v>108</v>
      </c>
    </row>
    <row r="33" spans="1:30" ht="21.75" customHeight="1" x14ac:dyDescent="0.25">
      <c r="A33" s="128" t="s">
        <v>109</v>
      </c>
      <c r="B33" s="33" t="s">
        <v>110</v>
      </c>
      <c r="C33" s="34" t="s">
        <v>58</v>
      </c>
      <c r="D33" s="35" t="s">
        <v>111</v>
      </c>
      <c r="E33" s="36">
        <v>60288</v>
      </c>
      <c r="F33" s="36" t="s">
        <v>112</v>
      </c>
      <c r="G33" s="79" t="s">
        <v>217</v>
      </c>
      <c r="H33" s="79" t="s">
        <v>217</v>
      </c>
      <c r="I33" s="34">
        <v>1</v>
      </c>
      <c r="J33" s="34">
        <v>5398200001</v>
      </c>
      <c r="K33" s="34">
        <v>5092918.5921078818</v>
      </c>
      <c r="L33" s="34">
        <v>71536561.850499138</v>
      </c>
      <c r="M33" s="120" t="s">
        <v>251</v>
      </c>
      <c r="N33" s="120" t="s">
        <v>252</v>
      </c>
      <c r="O33" s="100" t="s">
        <v>217</v>
      </c>
      <c r="P33" s="100" t="s">
        <v>217</v>
      </c>
      <c r="Q33" s="100" t="s">
        <v>217</v>
      </c>
      <c r="R33" s="100" t="s">
        <v>217</v>
      </c>
      <c r="S33" s="100" t="s">
        <v>217</v>
      </c>
      <c r="T33" s="100" t="s">
        <v>217</v>
      </c>
      <c r="U33" s="100" t="s">
        <v>217</v>
      </c>
      <c r="V33" s="100" t="s">
        <v>217</v>
      </c>
      <c r="W33" s="100" t="s">
        <v>217</v>
      </c>
      <c r="X33" s="100">
        <v>0.62</v>
      </c>
      <c r="Y33" s="100" t="s">
        <v>217</v>
      </c>
      <c r="Z33" s="100" t="s">
        <v>217</v>
      </c>
      <c r="AA33" s="100" t="s">
        <v>217</v>
      </c>
      <c r="AB33" s="100" t="s">
        <v>217</v>
      </c>
      <c r="AC33" s="110" t="s">
        <v>258</v>
      </c>
      <c r="AD33" s="131" t="s">
        <v>113</v>
      </c>
    </row>
    <row r="34" spans="1:30" x14ac:dyDescent="0.25">
      <c r="A34" s="129"/>
      <c r="B34" s="55" t="s">
        <v>114</v>
      </c>
      <c r="C34" s="56" t="s">
        <v>58</v>
      </c>
      <c r="D34" s="57" t="s">
        <v>115</v>
      </c>
      <c r="E34" s="58">
        <v>97757</v>
      </c>
      <c r="F34" s="58" t="s">
        <v>116</v>
      </c>
      <c r="G34" s="84" t="s">
        <v>217</v>
      </c>
      <c r="H34" s="84" t="s">
        <v>217</v>
      </c>
      <c r="I34" s="56">
        <v>1</v>
      </c>
      <c r="J34" s="56">
        <v>73843001</v>
      </c>
      <c r="K34" s="56">
        <v>27320.973400532563</v>
      </c>
      <c r="L34" s="56">
        <v>493412.53230140946</v>
      </c>
      <c r="M34" s="121"/>
      <c r="N34" s="121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1"/>
      <c r="AD34" s="132"/>
    </row>
    <row r="35" spans="1:30" ht="15.75" thickBot="1" x14ac:dyDescent="0.3">
      <c r="A35" s="130"/>
      <c r="B35" s="39" t="s">
        <v>117</v>
      </c>
      <c r="C35" s="40" t="s">
        <v>58</v>
      </c>
      <c r="D35" s="41" t="s">
        <v>118</v>
      </c>
      <c r="E35" s="42">
        <v>94320</v>
      </c>
      <c r="F35" s="42" t="s">
        <v>119</v>
      </c>
      <c r="G35" s="80" t="s">
        <v>217</v>
      </c>
      <c r="H35" s="80" t="s">
        <v>217</v>
      </c>
      <c r="I35" s="40">
        <v>1</v>
      </c>
      <c r="J35" s="87">
        <v>159540000001</v>
      </c>
      <c r="K35" s="40">
        <v>56076491.428763784</v>
      </c>
      <c r="L35" s="40">
        <v>809828498.90800917</v>
      </c>
      <c r="M35" s="122"/>
      <c r="N35" s="122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12"/>
      <c r="AD35" s="133"/>
    </row>
    <row r="36" spans="1:30" ht="30.75" thickBot="1" x14ac:dyDescent="0.3">
      <c r="A36" s="67" t="s">
        <v>120</v>
      </c>
      <c r="B36" s="68" t="s">
        <v>120</v>
      </c>
      <c r="C36" s="69" t="s">
        <v>10</v>
      </c>
      <c r="D36" s="70" t="s">
        <v>209</v>
      </c>
      <c r="E36" s="71">
        <f>304+385</f>
        <v>689</v>
      </c>
      <c r="F36" s="71" t="s">
        <v>121</v>
      </c>
      <c r="G36" s="83">
        <f>304/E36</f>
        <v>0.44121915820029028</v>
      </c>
      <c r="H36" s="83">
        <f>385/E36</f>
        <v>0.55878084179970977</v>
      </c>
      <c r="I36" s="69" t="s">
        <v>217</v>
      </c>
      <c r="J36" s="69" t="s">
        <v>217</v>
      </c>
      <c r="K36" s="69" t="s">
        <v>217</v>
      </c>
      <c r="L36" s="69" t="s">
        <v>217</v>
      </c>
      <c r="M36" s="69" t="s">
        <v>228</v>
      </c>
      <c r="N36" s="69" t="s">
        <v>240</v>
      </c>
      <c r="O36" s="73" t="s">
        <v>253</v>
      </c>
      <c r="P36" s="73" t="s">
        <v>254</v>
      </c>
      <c r="Q36" s="73" t="s">
        <v>255</v>
      </c>
      <c r="R36" s="73" t="s">
        <v>217</v>
      </c>
      <c r="S36" s="73" t="s">
        <v>256</v>
      </c>
      <c r="T36" s="73" t="s">
        <v>257</v>
      </c>
      <c r="U36" s="73" t="s">
        <v>217</v>
      </c>
      <c r="V36" s="73" t="s">
        <v>217</v>
      </c>
      <c r="W36" s="73" t="s">
        <v>217</v>
      </c>
      <c r="X36" s="73" t="s">
        <v>217</v>
      </c>
      <c r="Y36" s="73" t="s">
        <v>217</v>
      </c>
      <c r="Z36" s="73" t="s">
        <v>217</v>
      </c>
      <c r="AA36" s="73" t="s">
        <v>217</v>
      </c>
      <c r="AB36" s="73" t="s">
        <v>217</v>
      </c>
      <c r="AC36" s="74"/>
      <c r="AD36" s="75" t="s">
        <v>122</v>
      </c>
    </row>
    <row r="37" spans="1:30" ht="15.75" thickBot="1" x14ac:dyDescent="0.3">
      <c r="A37" s="45" t="s">
        <v>123</v>
      </c>
      <c r="B37" s="46" t="s">
        <v>123</v>
      </c>
      <c r="C37" s="47" t="s">
        <v>58</v>
      </c>
      <c r="D37" s="48" t="s">
        <v>124</v>
      </c>
      <c r="E37" s="49">
        <v>3148</v>
      </c>
      <c r="F37" s="49" t="s">
        <v>125</v>
      </c>
      <c r="G37" s="81" t="s">
        <v>217</v>
      </c>
      <c r="H37" s="81" t="s">
        <v>217</v>
      </c>
      <c r="I37" s="47">
        <v>0</v>
      </c>
      <c r="J37" s="47">
        <v>147</v>
      </c>
      <c r="K37" s="47">
        <v>49.00254129606099</v>
      </c>
      <c r="L37" s="47">
        <v>33.393613335262422</v>
      </c>
      <c r="M37" s="47" t="s">
        <v>228</v>
      </c>
      <c r="N37" s="47" t="s">
        <v>242</v>
      </c>
      <c r="O37" s="51" t="s">
        <v>217</v>
      </c>
      <c r="P37" s="51" t="s">
        <v>217</v>
      </c>
      <c r="Q37" s="51" t="s">
        <v>217</v>
      </c>
      <c r="R37" s="51" t="s">
        <v>217</v>
      </c>
      <c r="S37" s="51" t="s">
        <v>217</v>
      </c>
      <c r="T37" s="51" t="s">
        <v>217</v>
      </c>
      <c r="U37" s="51" t="s">
        <v>217</v>
      </c>
      <c r="V37" s="51" t="s">
        <v>217</v>
      </c>
      <c r="W37" s="51" t="s">
        <v>217</v>
      </c>
      <c r="X37" s="51">
        <v>0.41549999999999998</v>
      </c>
      <c r="Y37" s="51">
        <v>1.5364</v>
      </c>
      <c r="Z37" s="51" t="s">
        <v>217</v>
      </c>
      <c r="AA37" s="51" t="s">
        <v>217</v>
      </c>
      <c r="AB37" s="51" t="s">
        <v>217</v>
      </c>
      <c r="AC37" s="52"/>
      <c r="AD37" s="53" t="s">
        <v>126</v>
      </c>
    </row>
    <row r="38" spans="1:30" ht="45.75" thickBot="1" x14ac:dyDescent="0.3">
      <c r="A38" s="67" t="s">
        <v>127</v>
      </c>
      <c r="B38" s="68" t="s">
        <v>127</v>
      </c>
      <c r="C38" s="69" t="s">
        <v>58</v>
      </c>
      <c r="D38" s="70" t="s">
        <v>128</v>
      </c>
      <c r="E38" s="71">
        <v>81</v>
      </c>
      <c r="F38" s="71">
        <v>298</v>
      </c>
      <c r="G38" s="83" t="s">
        <v>217</v>
      </c>
      <c r="H38" s="83" t="s">
        <v>217</v>
      </c>
      <c r="I38" s="69">
        <v>454</v>
      </c>
      <c r="J38" s="69">
        <v>622</v>
      </c>
      <c r="K38" s="69">
        <v>527.09876543209873</v>
      </c>
      <c r="L38" s="69">
        <v>35.265695197104819</v>
      </c>
      <c r="M38" s="72" t="s">
        <v>259</v>
      </c>
      <c r="N38" s="69" t="s">
        <v>260</v>
      </c>
      <c r="O38" s="73" t="s">
        <v>217</v>
      </c>
      <c r="P38" s="73" t="s">
        <v>217</v>
      </c>
      <c r="Q38" s="73" t="s">
        <v>217</v>
      </c>
      <c r="R38" s="73" t="s">
        <v>217</v>
      </c>
      <c r="S38" s="73" t="s">
        <v>217</v>
      </c>
      <c r="T38" s="73" t="s">
        <v>217</v>
      </c>
      <c r="U38" s="73" t="s">
        <v>217</v>
      </c>
      <c r="V38" s="73" t="s">
        <v>217</v>
      </c>
      <c r="W38" s="73" t="s">
        <v>217</v>
      </c>
      <c r="X38" s="73"/>
      <c r="Y38" s="73"/>
      <c r="Z38" s="73">
        <v>23.3</v>
      </c>
      <c r="AA38" s="73">
        <v>0.56999999999999995</v>
      </c>
      <c r="AB38" s="73">
        <v>-109.2</v>
      </c>
      <c r="AC38" s="74"/>
      <c r="AD38" s="75" t="s">
        <v>129</v>
      </c>
    </row>
    <row r="39" spans="1:30" ht="30.75" thickBot="1" x14ac:dyDescent="0.3">
      <c r="A39" s="45" t="s">
        <v>130</v>
      </c>
      <c r="B39" s="46" t="s">
        <v>131</v>
      </c>
      <c r="C39" s="47" t="s">
        <v>58</v>
      </c>
      <c r="D39" s="48" t="s">
        <v>132</v>
      </c>
      <c r="E39" s="49">
        <v>152</v>
      </c>
      <c r="F39" s="49">
        <v>389</v>
      </c>
      <c r="G39" s="81" t="s">
        <v>217</v>
      </c>
      <c r="H39" s="81" t="s">
        <v>217</v>
      </c>
      <c r="I39" s="47">
        <v>4</v>
      </c>
      <c r="J39" s="47">
        <v>158</v>
      </c>
      <c r="K39" s="47">
        <v>50.787894736842098</v>
      </c>
      <c r="L39" s="47">
        <v>33.661650709117112</v>
      </c>
      <c r="M39" s="50" t="s">
        <v>259</v>
      </c>
      <c r="N39" s="47" t="s">
        <v>260</v>
      </c>
      <c r="O39" s="51" t="s">
        <v>217</v>
      </c>
      <c r="P39" s="51" t="s">
        <v>217</v>
      </c>
      <c r="Q39" s="51" t="s">
        <v>217</v>
      </c>
      <c r="R39" s="51" t="s">
        <v>217</v>
      </c>
      <c r="S39" s="51" t="s">
        <v>217</v>
      </c>
      <c r="T39" s="51" t="s">
        <v>217</v>
      </c>
      <c r="U39" s="51" t="s">
        <v>217</v>
      </c>
      <c r="V39" s="51" t="s">
        <v>217</v>
      </c>
      <c r="W39" s="51" t="s">
        <v>217</v>
      </c>
      <c r="X39" s="51"/>
      <c r="Y39" s="51"/>
      <c r="Z39" s="51">
        <v>9.14</v>
      </c>
      <c r="AA39" s="51">
        <v>0.64</v>
      </c>
      <c r="AB39" s="51">
        <v>-64.5</v>
      </c>
      <c r="AC39" s="52"/>
      <c r="AD39" s="53" t="s">
        <v>129</v>
      </c>
    </row>
    <row r="40" spans="1:30" ht="45.75" thickBot="1" x14ac:dyDescent="0.3">
      <c r="A40" s="67" t="s">
        <v>133</v>
      </c>
      <c r="B40" s="68" t="s">
        <v>133</v>
      </c>
      <c r="C40" s="69" t="s">
        <v>58</v>
      </c>
      <c r="D40" s="70" t="s">
        <v>134</v>
      </c>
      <c r="E40" s="71">
        <v>254</v>
      </c>
      <c r="F40" s="71" t="s">
        <v>135</v>
      </c>
      <c r="G40" s="83" t="s">
        <v>217</v>
      </c>
      <c r="H40" s="83" t="s">
        <v>217</v>
      </c>
      <c r="I40" s="69">
        <v>-9.5132168580417442</v>
      </c>
      <c r="J40" s="69">
        <v>-3.9583573704657482</v>
      </c>
      <c r="K40" s="69">
        <v>-6.6132421379937991</v>
      </c>
      <c r="L40" s="69">
        <v>1.2537350482950909</v>
      </c>
      <c r="M40" s="72" t="s">
        <v>259</v>
      </c>
      <c r="N40" s="69" t="s">
        <v>260</v>
      </c>
      <c r="O40" s="73" t="s">
        <v>217</v>
      </c>
      <c r="P40" s="73" t="s">
        <v>217</v>
      </c>
      <c r="Q40" s="73" t="s">
        <v>217</v>
      </c>
      <c r="R40" s="73" t="s">
        <v>217</v>
      </c>
      <c r="S40" s="73" t="s">
        <v>217</v>
      </c>
      <c r="T40" s="73" t="s">
        <v>217</v>
      </c>
      <c r="U40" s="73" t="s">
        <v>217</v>
      </c>
      <c r="V40" s="73" t="s">
        <v>217</v>
      </c>
      <c r="W40" s="73" t="s">
        <v>217</v>
      </c>
      <c r="X40" s="73"/>
      <c r="Y40" s="73"/>
      <c r="Z40" s="73">
        <v>0.73</v>
      </c>
      <c r="AA40" s="73">
        <v>0.6</v>
      </c>
      <c r="AB40" s="73">
        <v>-43.5</v>
      </c>
      <c r="AC40" s="74"/>
      <c r="AD40" s="75" t="s">
        <v>129</v>
      </c>
    </row>
    <row r="41" spans="1:30" ht="45.75" thickBot="1" x14ac:dyDescent="0.3">
      <c r="A41" s="45" t="s">
        <v>136</v>
      </c>
      <c r="B41" s="46" t="s">
        <v>136</v>
      </c>
      <c r="C41" s="47" t="s">
        <v>58</v>
      </c>
      <c r="D41" s="48" t="s">
        <v>137</v>
      </c>
      <c r="E41" s="49">
        <v>261</v>
      </c>
      <c r="F41" s="49">
        <v>466</v>
      </c>
      <c r="G41" s="81" t="s">
        <v>217</v>
      </c>
      <c r="H41" s="81" t="s">
        <v>217</v>
      </c>
      <c r="I41" s="47">
        <v>36</v>
      </c>
      <c r="J41" s="47">
        <v>64.400000000000006</v>
      </c>
      <c r="K41" s="47">
        <v>51.821455938697326</v>
      </c>
      <c r="L41" s="47">
        <v>5.8517442946701292</v>
      </c>
      <c r="M41" s="50" t="s">
        <v>259</v>
      </c>
      <c r="N41" s="47" t="s">
        <v>260</v>
      </c>
      <c r="O41" s="51" t="s">
        <v>217</v>
      </c>
      <c r="P41" s="51" t="s">
        <v>217</v>
      </c>
      <c r="Q41" s="51" t="s">
        <v>217</v>
      </c>
      <c r="R41" s="51" t="s">
        <v>217</v>
      </c>
      <c r="S41" s="51" t="s">
        <v>217</v>
      </c>
      <c r="T41" s="51" t="s">
        <v>217</v>
      </c>
      <c r="U41" s="51" t="s">
        <v>217</v>
      </c>
      <c r="V41" s="51" t="s">
        <v>217</v>
      </c>
      <c r="W41" s="51" t="s">
        <v>217</v>
      </c>
      <c r="X41" s="51"/>
      <c r="Y41" s="51"/>
      <c r="Z41" s="51">
        <v>2.91</v>
      </c>
      <c r="AA41" s="51">
        <v>0.61</v>
      </c>
      <c r="AB41" s="51">
        <v>-59.5</v>
      </c>
      <c r="AC41" s="52"/>
      <c r="AD41" s="53" t="s">
        <v>129</v>
      </c>
    </row>
    <row r="42" spans="1:30" ht="30" x14ac:dyDescent="0.25">
      <c r="A42" s="134" t="s">
        <v>138</v>
      </c>
      <c r="B42" s="22" t="s">
        <v>139</v>
      </c>
      <c r="C42" s="59" t="s">
        <v>58</v>
      </c>
      <c r="D42" s="23" t="s">
        <v>140</v>
      </c>
      <c r="E42" s="24">
        <v>36271</v>
      </c>
      <c r="F42" s="24" t="s">
        <v>141</v>
      </c>
      <c r="G42" s="77" t="s">
        <v>217</v>
      </c>
      <c r="H42" s="77" t="s">
        <v>217</v>
      </c>
      <c r="I42" s="59">
        <v>5</v>
      </c>
      <c r="J42" s="59">
        <v>42</v>
      </c>
      <c r="K42" s="59">
        <v>20.505355793885052</v>
      </c>
      <c r="L42" s="59">
        <v>6.5507429051683435</v>
      </c>
      <c r="M42" s="104" t="s">
        <v>264</v>
      </c>
      <c r="N42" s="59" t="s">
        <v>242</v>
      </c>
      <c r="O42" s="26" t="s">
        <v>217</v>
      </c>
      <c r="P42" s="26" t="s">
        <v>217</v>
      </c>
      <c r="Q42" s="26" t="s">
        <v>217</v>
      </c>
      <c r="R42" s="26" t="s">
        <v>217</v>
      </c>
      <c r="S42" s="26" t="s">
        <v>217</v>
      </c>
      <c r="T42" s="26" t="s">
        <v>217</v>
      </c>
      <c r="U42" s="26" t="s">
        <v>217</v>
      </c>
      <c r="V42" s="26" t="s">
        <v>217</v>
      </c>
      <c r="W42" s="26" t="s">
        <v>217</v>
      </c>
      <c r="X42" s="26">
        <v>0.98899999999999999</v>
      </c>
      <c r="Y42" s="26" t="s">
        <v>217</v>
      </c>
      <c r="Z42" s="26" t="s">
        <v>217</v>
      </c>
      <c r="AA42" s="26" t="s">
        <v>217</v>
      </c>
      <c r="AB42" s="26" t="s">
        <v>217</v>
      </c>
      <c r="AC42" s="27"/>
      <c r="AD42" s="137" t="s">
        <v>142</v>
      </c>
    </row>
    <row r="43" spans="1:30" ht="30" x14ac:dyDescent="0.25">
      <c r="A43" s="135"/>
      <c r="B43" s="60" t="s">
        <v>143</v>
      </c>
      <c r="C43" s="61" t="s">
        <v>58</v>
      </c>
      <c r="D43" s="62" t="s">
        <v>144</v>
      </c>
      <c r="E43" s="63">
        <v>37110</v>
      </c>
      <c r="F43" s="63" t="s">
        <v>145</v>
      </c>
      <c r="G43" s="82" t="s">
        <v>217</v>
      </c>
      <c r="H43" s="82" t="s">
        <v>217</v>
      </c>
      <c r="I43" s="61">
        <v>9</v>
      </c>
      <c r="J43" s="61">
        <v>46.56</v>
      </c>
      <c r="K43" s="61">
        <v>26.041812180005572</v>
      </c>
      <c r="L43" s="61">
        <v>5.6592169423618852</v>
      </c>
      <c r="M43" s="105"/>
      <c r="N43" s="61" t="s">
        <v>242</v>
      </c>
      <c r="O43" s="64" t="s">
        <v>217</v>
      </c>
      <c r="P43" s="64" t="s">
        <v>217</v>
      </c>
      <c r="Q43" s="64" t="s">
        <v>217</v>
      </c>
      <c r="R43" s="64" t="s">
        <v>217</v>
      </c>
      <c r="S43" s="64" t="s">
        <v>217</v>
      </c>
      <c r="T43" s="64" t="s">
        <v>217</v>
      </c>
      <c r="U43" s="64" t="s">
        <v>217</v>
      </c>
      <c r="V43" s="64" t="s">
        <v>217</v>
      </c>
      <c r="W43" s="64" t="s">
        <v>217</v>
      </c>
      <c r="X43" s="64">
        <v>0.98799999999999999</v>
      </c>
      <c r="Y43" s="64" t="s">
        <v>217</v>
      </c>
      <c r="Z43" s="64" t="s">
        <v>217</v>
      </c>
      <c r="AA43" s="64" t="s">
        <v>217</v>
      </c>
      <c r="AB43" s="64" t="s">
        <v>217</v>
      </c>
      <c r="AC43" s="65"/>
      <c r="AD43" s="138"/>
    </row>
    <row r="44" spans="1:30" x14ac:dyDescent="0.25">
      <c r="A44" s="135"/>
      <c r="B44" s="60" t="s">
        <v>146</v>
      </c>
      <c r="C44" s="61" t="s">
        <v>58</v>
      </c>
      <c r="D44" s="62" t="s">
        <v>147</v>
      </c>
      <c r="E44" s="63">
        <v>39091</v>
      </c>
      <c r="F44" s="63" t="s">
        <v>148</v>
      </c>
      <c r="G44" s="82" t="s">
        <v>217</v>
      </c>
      <c r="H44" s="82" t="s">
        <v>217</v>
      </c>
      <c r="I44" s="61">
        <v>9</v>
      </c>
      <c r="J44" s="61">
        <v>46</v>
      </c>
      <c r="K44" s="61">
        <v>25.571946483845586</v>
      </c>
      <c r="L44" s="61">
        <v>5.4627725517923214</v>
      </c>
      <c r="M44" s="105"/>
      <c r="N44" s="61" t="s">
        <v>242</v>
      </c>
      <c r="O44" s="64" t="s">
        <v>217</v>
      </c>
      <c r="P44" s="64" t="s">
        <v>217</v>
      </c>
      <c r="Q44" s="64" t="s">
        <v>217</v>
      </c>
      <c r="R44" s="64" t="s">
        <v>217</v>
      </c>
      <c r="S44" s="64" t="s">
        <v>217</v>
      </c>
      <c r="T44" s="64" t="s">
        <v>217</v>
      </c>
      <c r="U44" s="64" t="s">
        <v>217</v>
      </c>
      <c r="V44" s="64" t="s">
        <v>217</v>
      </c>
      <c r="W44" s="64" t="s">
        <v>217</v>
      </c>
      <c r="X44" s="64">
        <v>0.99</v>
      </c>
      <c r="Y44" s="64" t="s">
        <v>217</v>
      </c>
      <c r="Z44" s="64" t="s">
        <v>217</v>
      </c>
      <c r="AA44" s="64" t="s">
        <v>217</v>
      </c>
      <c r="AB44" s="64" t="s">
        <v>217</v>
      </c>
      <c r="AC44" s="65"/>
      <c r="AD44" s="138"/>
    </row>
    <row r="45" spans="1:30" x14ac:dyDescent="0.25">
      <c r="A45" s="135"/>
      <c r="B45" s="60" t="s">
        <v>149</v>
      </c>
      <c r="C45" s="61" t="s">
        <v>58</v>
      </c>
      <c r="D45" s="62" t="s">
        <v>150</v>
      </c>
      <c r="E45" s="63">
        <v>40290</v>
      </c>
      <c r="F45" s="63" t="s">
        <v>151</v>
      </c>
      <c r="G45" s="82" t="s">
        <v>217</v>
      </c>
      <c r="H45" s="82" t="s">
        <v>217</v>
      </c>
      <c r="I45" s="61">
        <v>9</v>
      </c>
      <c r="J45" s="61">
        <v>46</v>
      </c>
      <c r="K45" s="61">
        <v>27.471811367585236</v>
      </c>
      <c r="L45" s="61">
        <v>7.0772632290143944</v>
      </c>
      <c r="M45" s="105"/>
      <c r="N45" s="61" t="s">
        <v>242</v>
      </c>
      <c r="O45" s="64" t="s">
        <v>217</v>
      </c>
      <c r="P45" s="64" t="s">
        <v>217</v>
      </c>
      <c r="Q45" s="64" t="s">
        <v>217</v>
      </c>
      <c r="R45" s="64" t="s">
        <v>217</v>
      </c>
      <c r="S45" s="64" t="s">
        <v>217</v>
      </c>
      <c r="T45" s="64" t="s">
        <v>217</v>
      </c>
      <c r="U45" s="64" t="s">
        <v>217</v>
      </c>
      <c r="V45" s="64" t="s">
        <v>217</v>
      </c>
      <c r="W45" s="64" t="s">
        <v>217</v>
      </c>
      <c r="X45" s="64">
        <v>0.99299999999999999</v>
      </c>
      <c r="Y45" s="64" t="s">
        <v>217</v>
      </c>
      <c r="Z45" s="64" t="s">
        <v>217</v>
      </c>
      <c r="AA45" s="64" t="s">
        <v>217</v>
      </c>
      <c r="AB45" s="64" t="s">
        <v>217</v>
      </c>
      <c r="AC45" s="65"/>
      <c r="AD45" s="138"/>
    </row>
    <row r="46" spans="1:30" x14ac:dyDescent="0.25">
      <c r="A46" s="135"/>
      <c r="B46" s="60" t="s">
        <v>152</v>
      </c>
      <c r="C46" s="61" t="s">
        <v>58</v>
      </c>
      <c r="D46" s="62" t="s">
        <v>153</v>
      </c>
      <c r="E46" s="63">
        <v>30482</v>
      </c>
      <c r="F46" s="63" t="s">
        <v>148</v>
      </c>
      <c r="G46" s="82" t="s">
        <v>217</v>
      </c>
      <c r="H46" s="82" t="s">
        <v>217</v>
      </c>
      <c r="I46" s="61">
        <v>7.4850000000000003</v>
      </c>
      <c r="J46" s="61">
        <v>46</v>
      </c>
      <c r="K46" s="61">
        <v>18.28991273538486</v>
      </c>
      <c r="L46" s="61">
        <v>6.0966021300377875</v>
      </c>
      <c r="M46" s="105"/>
      <c r="N46" s="61" t="s">
        <v>242</v>
      </c>
      <c r="O46" s="64" t="s">
        <v>217</v>
      </c>
      <c r="P46" s="64" t="s">
        <v>217</v>
      </c>
      <c r="Q46" s="64" t="s">
        <v>217</v>
      </c>
      <c r="R46" s="64" t="s">
        <v>217</v>
      </c>
      <c r="S46" s="64" t="s">
        <v>217</v>
      </c>
      <c r="T46" s="64" t="s">
        <v>217</v>
      </c>
      <c r="U46" s="64" t="s">
        <v>217</v>
      </c>
      <c r="V46" s="64" t="s">
        <v>217</v>
      </c>
      <c r="W46" s="64" t="s">
        <v>217</v>
      </c>
      <c r="X46" s="64">
        <v>0.996</v>
      </c>
      <c r="Y46" s="64" t="s">
        <v>217</v>
      </c>
      <c r="Z46" s="64" t="s">
        <v>217</v>
      </c>
      <c r="AA46" s="64" t="s">
        <v>217</v>
      </c>
      <c r="AB46" s="64" t="s">
        <v>217</v>
      </c>
      <c r="AC46" s="65"/>
      <c r="AD46" s="138"/>
    </row>
    <row r="47" spans="1:30" ht="36" customHeight="1" x14ac:dyDescent="0.25">
      <c r="A47" s="135"/>
      <c r="B47" s="60" t="s">
        <v>154</v>
      </c>
      <c r="C47" s="61" t="s">
        <v>58</v>
      </c>
      <c r="D47" s="62" t="s">
        <v>155</v>
      </c>
      <c r="E47" s="63">
        <v>14361</v>
      </c>
      <c r="F47" s="63" t="s">
        <v>156</v>
      </c>
      <c r="G47" s="82" t="s">
        <v>217</v>
      </c>
      <c r="H47" s="82" t="s">
        <v>217</v>
      </c>
      <c r="I47" s="61">
        <v>680.62800000000004</v>
      </c>
      <c r="J47" s="61">
        <v>15759.119999999901</v>
      </c>
      <c r="K47" s="61">
        <v>8927.9658078128614</v>
      </c>
      <c r="L47" s="61">
        <v>3791.1639643634699</v>
      </c>
      <c r="M47" s="105"/>
      <c r="N47" s="61" t="s">
        <v>242</v>
      </c>
      <c r="O47" s="64" t="s">
        <v>217</v>
      </c>
      <c r="P47" s="64" t="s">
        <v>217</v>
      </c>
      <c r="Q47" s="64" t="s">
        <v>217</v>
      </c>
      <c r="R47" s="64" t="s">
        <v>217</v>
      </c>
      <c r="S47" s="64" t="s">
        <v>217</v>
      </c>
      <c r="T47" s="64" t="s">
        <v>217</v>
      </c>
      <c r="U47" s="64" t="s">
        <v>217</v>
      </c>
      <c r="V47" s="64" t="s">
        <v>217</v>
      </c>
      <c r="W47" s="64" t="s">
        <v>217</v>
      </c>
      <c r="X47" s="64" t="s">
        <v>265</v>
      </c>
      <c r="Y47" s="64" t="s">
        <v>217</v>
      </c>
      <c r="Z47" s="64" t="s">
        <v>217</v>
      </c>
      <c r="AA47" s="64" t="s">
        <v>217</v>
      </c>
      <c r="AB47" s="64" t="s">
        <v>217</v>
      </c>
      <c r="AC47" s="65" t="s">
        <v>267</v>
      </c>
      <c r="AD47" s="138"/>
    </row>
    <row r="48" spans="1:30" ht="35.25" customHeight="1" x14ac:dyDescent="0.25">
      <c r="A48" s="135"/>
      <c r="B48" s="60" t="s">
        <v>157</v>
      </c>
      <c r="C48" s="61" t="s">
        <v>58</v>
      </c>
      <c r="D48" s="62" t="s">
        <v>158</v>
      </c>
      <c r="E48" s="63">
        <v>3413</v>
      </c>
      <c r="F48" s="63" t="s">
        <v>159</v>
      </c>
      <c r="G48" s="82" t="s">
        <v>217</v>
      </c>
      <c r="H48" s="82" t="s">
        <v>217</v>
      </c>
      <c r="I48" s="61">
        <v>1493.85</v>
      </c>
      <c r="J48" s="61">
        <v>6494.28</v>
      </c>
      <c r="K48" s="61">
        <v>4049.5641482566707</v>
      </c>
      <c r="L48" s="61">
        <v>1299.4670696993151</v>
      </c>
      <c r="M48" s="105"/>
      <c r="N48" s="61" t="s">
        <v>242</v>
      </c>
      <c r="O48" s="64" t="s">
        <v>217</v>
      </c>
      <c r="P48" s="64" t="s">
        <v>217</v>
      </c>
      <c r="Q48" s="64" t="s">
        <v>217</v>
      </c>
      <c r="R48" s="64" t="s">
        <v>217</v>
      </c>
      <c r="S48" s="64" t="s">
        <v>217</v>
      </c>
      <c r="T48" s="64" t="s">
        <v>217</v>
      </c>
      <c r="U48" s="64" t="s">
        <v>217</v>
      </c>
      <c r="V48" s="64" t="s">
        <v>217</v>
      </c>
      <c r="W48" s="64" t="s">
        <v>217</v>
      </c>
      <c r="X48" s="64" t="s">
        <v>266</v>
      </c>
      <c r="Y48" s="64" t="s">
        <v>217</v>
      </c>
      <c r="Z48" s="64" t="s">
        <v>217</v>
      </c>
      <c r="AA48" s="64" t="s">
        <v>217</v>
      </c>
      <c r="AB48" s="64" t="s">
        <v>217</v>
      </c>
      <c r="AC48" s="65" t="s">
        <v>268</v>
      </c>
      <c r="AD48" s="138"/>
    </row>
    <row r="49" spans="1:30" ht="30.75" thickBot="1" x14ac:dyDescent="0.3">
      <c r="A49" s="136"/>
      <c r="B49" s="28" t="s">
        <v>160</v>
      </c>
      <c r="C49" s="66" t="s">
        <v>58</v>
      </c>
      <c r="D49" s="29" t="s">
        <v>161</v>
      </c>
      <c r="E49" s="30">
        <v>146587</v>
      </c>
      <c r="F49" s="30" t="s">
        <v>162</v>
      </c>
      <c r="G49" s="78" t="s">
        <v>217</v>
      </c>
      <c r="H49" s="78" t="s">
        <v>217</v>
      </c>
      <c r="I49" s="66">
        <v>-3576</v>
      </c>
      <c r="J49" s="66">
        <v>10980</v>
      </c>
      <c r="K49" s="66">
        <v>2904.2271277721079</v>
      </c>
      <c r="L49" s="66">
        <v>2761.4260546805053</v>
      </c>
      <c r="M49" s="106"/>
      <c r="N49" s="66" t="s">
        <v>242</v>
      </c>
      <c r="O49" s="31" t="s">
        <v>217</v>
      </c>
      <c r="P49" s="31" t="s">
        <v>217</v>
      </c>
      <c r="Q49" s="31" t="s">
        <v>217</v>
      </c>
      <c r="R49" s="31" t="s">
        <v>217</v>
      </c>
      <c r="S49" s="31" t="s">
        <v>217</v>
      </c>
      <c r="T49" s="31" t="s">
        <v>217</v>
      </c>
      <c r="U49" s="31" t="s">
        <v>217</v>
      </c>
      <c r="V49" s="31" t="s">
        <v>217</v>
      </c>
      <c r="W49" s="31" t="s">
        <v>217</v>
      </c>
      <c r="X49" s="31">
        <v>0.99399999999999999</v>
      </c>
      <c r="Y49" s="31" t="s">
        <v>217</v>
      </c>
      <c r="Z49" s="31" t="s">
        <v>217</v>
      </c>
      <c r="AA49" s="31" t="s">
        <v>217</v>
      </c>
      <c r="AB49" s="31" t="s">
        <v>217</v>
      </c>
      <c r="AC49" s="32"/>
      <c r="AD49" s="139"/>
    </row>
    <row r="50" spans="1:30" ht="30.75" thickBot="1" x14ac:dyDescent="0.3">
      <c r="A50" s="45" t="s">
        <v>163</v>
      </c>
      <c r="B50" s="46" t="s">
        <v>163</v>
      </c>
      <c r="C50" s="47" t="s">
        <v>10</v>
      </c>
      <c r="D50" s="48" t="s">
        <v>165</v>
      </c>
      <c r="E50" s="49" t="s">
        <v>271</v>
      </c>
      <c r="F50" s="49" t="s">
        <v>272</v>
      </c>
      <c r="G50" s="81">
        <f>941/(941+941)</f>
        <v>0.5</v>
      </c>
      <c r="H50" s="81">
        <f>941/(941+941)</f>
        <v>0.5</v>
      </c>
      <c r="I50" s="47" t="s">
        <v>217</v>
      </c>
      <c r="J50" s="47" t="s">
        <v>217</v>
      </c>
      <c r="K50" s="47" t="s">
        <v>217</v>
      </c>
      <c r="L50" s="47" t="s">
        <v>217</v>
      </c>
      <c r="M50" s="47" t="s">
        <v>269</v>
      </c>
      <c r="N50" s="47" t="s">
        <v>242</v>
      </c>
      <c r="O50" s="51" t="s">
        <v>270</v>
      </c>
      <c r="P50" s="51">
        <v>0.96340000000000003</v>
      </c>
      <c r="Q50" s="51">
        <v>0.97189999999999999</v>
      </c>
      <c r="R50" s="51">
        <v>0.9627</v>
      </c>
      <c r="S50" s="51" t="s">
        <v>217</v>
      </c>
      <c r="T50" s="51" t="s">
        <v>217</v>
      </c>
      <c r="U50" s="51" t="s">
        <v>217</v>
      </c>
      <c r="V50" s="51" t="s">
        <v>217</v>
      </c>
      <c r="W50" s="51" t="s">
        <v>217</v>
      </c>
      <c r="X50" s="51" t="s">
        <v>217</v>
      </c>
      <c r="Y50" s="51" t="s">
        <v>217</v>
      </c>
      <c r="Z50" s="51" t="s">
        <v>217</v>
      </c>
      <c r="AA50" s="51" t="s">
        <v>217</v>
      </c>
      <c r="AB50" s="51" t="s">
        <v>217</v>
      </c>
      <c r="AC50" s="52"/>
      <c r="AD50" s="53" t="s">
        <v>164</v>
      </c>
    </row>
    <row r="51" spans="1:30" ht="30" hidden="1" x14ac:dyDescent="0.25">
      <c r="A51" s="8" t="s">
        <v>166</v>
      </c>
      <c r="B51" s="12" t="s">
        <v>167</v>
      </c>
      <c r="C51" s="126" t="s">
        <v>10</v>
      </c>
      <c r="D51" s="14" t="s">
        <v>168</v>
      </c>
      <c r="E51" s="15" t="s">
        <v>169</v>
      </c>
      <c r="F51" s="12"/>
      <c r="G51" s="17"/>
      <c r="H51" s="17"/>
      <c r="I51" s="12" t="s">
        <v>217</v>
      </c>
      <c r="J51" s="12" t="s">
        <v>217</v>
      </c>
      <c r="K51" s="12" t="s">
        <v>217</v>
      </c>
      <c r="L51" s="12" t="s">
        <v>217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4" t="s">
        <v>170</v>
      </c>
      <c r="AD51" s="11" t="s">
        <v>171</v>
      </c>
    </row>
    <row r="52" spans="1:30" ht="15.75" hidden="1" thickBot="1" x14ac:dyDescent="0.3">
      <c r="A52" s="5"/>
      <c r="B52" s="1" t="s">
        <v>172</v>
      </c>
      <c r="C52" s="127"/>
      <c r="D52" s="2" t="s">
        <v>173</v>
      </c>
      <c r="E52" s="3" t="s">
        <v>174</v>
      </c>
      <c r="F52" s="1"/>
      <c r="G52" s="13"/>
      <c r="H52" s="13"/>
      <c r="I52" s="1" t="s">
        <v>217</v>
      </c>
      <c r="J52" s="1" t="s">
        <v>217</v>
      </c>
      <c r="K52" s="1" t="s">
        <v>217</v>
      </c>
      <c r="L52" s="1" t="s">
        <v>217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2"/>
      <c r="AD52" s="6"/>
    </row>
    <row r="53" spans="1:30" ht="15.75" hidden="1" thickBot="1" x14ac:dyDescent="0.3">
      <c r="A53" s="5" t="s">
        <v>175</v>
      </c>
      <c r="B53" s="1" t="s">
        <v>175</v>
      </c>
      <c r="C53" s="4" t="s">
        <v>10</v>
      </c>
      <c r="D53" s="2" t="s">
        <v>176</v>
      </c>
      <c r="E53" s="7"/>
      <c r="F53" s="1"/>
      <c r="G53" s="13"/>
      <c r="H53" s="13"/>
      <c r="I53" s="1" t="s">
        <v>217</v>
      </c>
      <c r="J53" s="1" t="s">
        <v>217</v>
      </c>
      <c r="K53" s="1" t="s">
        <v>217</v>
      </c>
      <c r="L53" s="1" t="s">
        <v>217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2" t="s">
        <v>177</v>
      </c>
      <c r="AD53" s="6" t="s">
        <v>178</v>
      </c>
    </row>
    <row r="54" spans="1:30" x14ac:dyDescent="0.25">
      <c r="A54" s="8"/>
      <c r="B54" t="s">
        <v>179</v>
      </c>
    </row>
    <row r="56" spans="1:30" x14ac:dyDescent="0.25">
      <c r="A56" s="9" t="s">
        <v>180</v>
      </c>
    </row>
    <row r="57" spans="1:30" x14ac:dyDescent="0.25">
      <c r="A57">
        <v>1</v>
      </c>
      <c r="B57" t="s">
        <v>181</v>
      </c>
    </row>
    <row r="58" spans="1:30" x14ac:dyDescent="0.25">
      <c r="A58">
        <v>2</v>
      </c>
      <c r="B58" t="s">
        <v>182</v>
      </c>
    </row>
    <row r="59" spans="1:30" x14ac:dyDescent="0.25">
      <c r="A59">
        <v>3</v>
      </c>
      <c r="B59" t="s">
        <v>183</v>
      </c>
    </row>
    <row r="60" spans="1:30" x14ac:dyDescent="0.25">
      <c r="A60">
        <v>4</v>
      </c>
      <c r="B60" t="s">
        <v>184</v>
      </c>
    </row>
    <row r="61" spans="1:30" x14ac:dyDescent="0.25">
      <c r="A61">
        <v>5</v>
      </c>
      <c r="B61" t="s">
        <v>185</v>
      </c>
    </row>
    <row r="62" spans="1:30" x14ac:dyDescent="0.25">
      <c r="A62">
        <v>6</v>
      </c>
      <c r="B62" t="s">
        <v>186</v>
      </c>
    </row>
    <row r="63" spans="1:30" x14ac:dyDescent="0.25">
      <c r="A63">
        <v>7</v>
      </c>
      <c r="B63" s="10" t="s">
        <v>187</v>
      </c>
    </row>
    <row r="64" spans="1:30" x14ac:dyDescent="0.25">
      <c r="A64">
        <v>8</v>
      </c>
      <c r="B64" t="s">
        <v>188</v>
      </c>
    </row>
    <row r="65" spans="1:2" x14ac:dyDescent="0.25">
      <c r="A65">
        <v>9</v>
      </c>
      <c r="B65" t="s">
        <v>189</v>
      </c>
    </row>
    <row r="66" spans="1:2" x14ac:dyDescent="0.25">
      <c r="A66">
        <v>10</v>
      </c>
      <c r="B66" t="s">
        <v>190</v>
      </c>
    </row>
    <row r="67" spans="1:2" x14ac:dyDescent="0.25">
      <c r="A67">
        <v>11</v>
      </c>
      <c r="B67" t="s">
        <v>191</v>
      </c>
    </row>
    <row r="68" spans="1:2" x14ac:dyDescent="0.25">
      <c r="A68">
        <v>12</v>
      </c>
      <c r="B68" s="10" t="s">
        <v>192</v>
      </c>
    </row>
    <row r="69" spans="1:2" x14ac:dyDescent="0.25">
      <c r="A69">
        <v>13</v>
      </c>
      <c r="B69" t="s">
        <v>193</v>
      </c>
    </row>
    <row r="70" spans="1:2" x14ac:dyDescent="0.25">
      <c r="A70">
        <v>14</v>
      </c>
      <c r="B70" t="s">
        <v>194</v>
      </c>
    </row>
    <row r="71" spans="1:2" x14ac:dyDescent="0.25">
      <c r="A71">
        <v>15</v>
      </c>
      <c r="B71" t="s">
        <v>195</v>
      </c>
    </row>
    <row r="72" spans="1:2" x14ac:dyDescent="0.25">
      <c r="A72">
        <v>16</v>
      </c>
      <c r="B72" s="10" t="s">
        <v>196</v>
      </c>
    </row>
    <row r="73" spans="1:2" x14ac:dyDescent="0.25">
      <c r="A73">
        <v>17</v>
      </c>
      <c r="B73" t="s">
        <v>197</v>
      </c>
    </row>
    <row r="74" spans="1:2" x14ac:dyDescent="0.25">
      <c r="A74">
        <v>18</v>
      </c>
      <c r="B74" t="s">
        <v>198</v>
      </c>
    </row>
  </sheetData>
  <mergeCells count="146">
    <mergeCell ref="A9:A14"/>
    <mergeCell ref="AD9:AD14"/>
    <mergeCell ref="C9:C14"/>
    <mergeCell ref="A2:A3"/>
    <mergeCell ref="AD2:AD3"/>
    <mergeCell ref="A4:A5"/>
    <mergeCell ref="AD4:AD5"/>
    <mergeCell ref="A6:A7"/>
    <mergeCell ref="AD6:AD7"/>
    <mergeCell ref="C2:C3"/>
    <mergeCell ref="M2:M3"/>
    <mergeCell ref="N2:N3"/>
    <mergeCell ref="M4:M5"/>
    <mergeCell ref="N4:N5"/>
    <mergeCell ref="M6:M7"/>
    <mergeCell ref="N6:N7"/>
    <mergeCell ref="M9:M14"/>
    <mergeCell ref="N9:N14"/>
    <mergeCell ref="C51:C52"/>
    <mergeCell ref="A33:A35"/>
    <mergeCell ref="AD33:AD35"/>
    <mergeCell ref="A42:A49"/>
    <mergeCell ref="AD42:AD49"/>
    <mergeCell ref="R33:R35"/>
    <mergeCell ref="S33:S35"/>
    <mergeCell ref="T33:T35"/>
    <mergeCell ref="A30:A31"/>
    <mergeCell ref="AD30:AD31"/>
    <mergeCell ref="C30:C31"/>
    <mergeCell ref="P30:P31"/>
    <mergeCell ref="Q30:Q31"/>
    <mergeCell ref="R30:R31"/>
    <mergeCell ref="A18:A29"/>
    <mergeCell ref="AD18:AD29"/>
    <mergeCell ref="C18:C29"/>
    <mergeCell ref="AC9:AC13"/>
    <mergeCell ref="X9:X14"/>
    <mergeCell ref="Y9:Y14"/>
    <mergeCell ref="Z9:Z14"/>
    <mergeCell ref="AA9:AA14"/>
    <mergeCell ref="AB9:AB14"/>
    <mergeCell ref="O18:O19"/>
    <mergeCell ref="R18:R19"/>
    <mergeCell ref="T18:T19"/>
    <mergeCell ref="S9:S14"/>
    <mergeCell ref="T9:T14"/>
    <mergeCell ref="W9:W14"/>
    <mergeCell ref="U9:U14"/>
    <mergeCell ref="V9:V14"/>
    <mergeCell ref="O9:O14"/>
    <mergeCell ref="P9:P14"/>
    <mergeCell ref="Q9:Q14"/>
    <mergeCell ref="R9:R14"/>
    <mergeCell ref="M33:M35"/>
    <mergeCell ref="N33:N35"/>
    <mergeCell ref="O33:O35"/>
    <mergeCell ref="P33:P35"/>
    <mergeCell ref="Q33:Q35"/>
    <mergeCell ref="S30:S31"/>
    <mergeCell ref="Q18:Q19"/>
    <mergeCell ref="Q20:Q21"/>
    <mergeCell ref="Q22:Q23"/>
    <mergeCell ref="O20:O21"/>
    <mergeCell ref="O22:O23"/>
    <mergeCell ref="O24:O25"/>
    <mergeCell ref="O26:O27"/>
    <mergeCell ref="O28:O29"/>
    <mergeCell ref="M30:M31"/>
    <mergeCell ref="N30:N31"/>
    <mergeCell ref="O30:O31"/>
    <mergeCell ref="N18:N19"/>
    <mergeCell ref="N20:N21"/>
    <mergeCell ref="N22:N23"/>
    <mergeCell ref="N24:N25"/>
    <mergeCell ref="N26:N27"/>
    <mergeCell ref="N28:N29"/>
    <mergeCell ref="T30:T31"/>
    <mergeCell ref="R26:R27"/>
    <mergeCell ref="R28:R29"/>
    <mergeCell ref="S26:S27"/>
    <mergeCell ref="S28:S29"/>
    <mergeCell ref="T26:T27"/>
    <mergeCell ref="T28:T29"/>
    <mergeCell ref="Q24:Q25"/>
    <mergeCell ref="Q26:Q27"/>
    <mergeCell ref="Q28:Q29"/>
    <mergeCell ref="U18:U19"/>
    <mergeCell ref="U20:U21"/>
    <mergeCell ref="U22:U23"/>
    <mergeCell ref="U24:U25"/>
    <mergeCell ref="U26:U27"/>
    <mergeCell ref="R20:R21"/>
    <mergeCell ref="R22:R23"/>
    <mergeCell ref="R24:R25"/>
    <mergeCell ref="S18:S19"/>
    <mergeCell ref="S20:S21"/>
    <mergeCell ref="S22:S23"/>
    <mergeCell ref="S24:S25"/>
    <mergeCell ref="W33:W35"/>
    <mergeCell ref="X33:X35"/>
    <mergeCell ref="Y33:Y35"/>
    <mergeCell ref="Z33:Z35"/>
    <mergeCell ref="AC18:AC29"/>
    <mergeCell ref="P18:P19"/>
    <mergeCell ref="P20:P21"/>
    <mergeCell ref="P22:P23"/>
    <mergeCell ref="P24:P25"/>
    <mergeCell ref="P26:P27"/>
    <mergeCell ref="P28:P29"/>
    <mergeCell ref="X22:AB23"/>
    <mergeCell ref="X24:AB25"/>
    <mergeCell ref="X26:AB27"/>
    <mergeCell ref="U28:U29"/>
    <mergeCell ref="W18:W19"/>
    <mergeCell ref="W20:W21"/>
    <mergeCell ref="W22:W23"/>
    <mergeCell ref="W24:W25"/>
    <mergeCell ref="W26:W27"/>
    <mergeCell ref="W28:W29"/>
    <mergeCell ref="T20:T21"/>
    <mergeCell ref="T22:T23"/>
    <mergeCell ref="T24:T25"/>
    <mergeCell ref="Y30:Y31"/>
    <mergeCell ref="Z30:Z31"/>
    <mergeCell ref="AA30:AA31"/>
    <mergeCell ref="AB30:AB31"/>
    <mergeCell ref="X28:AB29"/>
    <mergeCell ref="M42:M49"/>
    <mergeCell ref="M18:M29"/>
    <mergeCell ref="AC33:AC35"/>
    <mergeCell ref="W30:W31"/>
    <mergeCell ref="V30:V31"/>
    <mergeCell ref="U30:U31"/>
    <mergeCell ref="X30:X31"/>
    <mergeCell ref="AA33:AA35"/>
    <mergeCell ref="AB33:AB35"/>
    <mergeCell ref="V18:V19"/>
    <mergeCell ref="V20:V21"/>
    <mergeCell ref="V22:V23"/>
    <mergeCell ref="V24:V25"/>
    <mergeCell ref="V26:V27"/>
    <mergeCell ref="V28:V29"/>
    <mergeCell ref="X18:AB19"/>
    <mergeCell ref="X20:AB21"/>
    <mergeCell ref="U33:U35"/>
    <mergeCell ref="V33:V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CEBD-5739-45DD-8B2D-C3BF6F8C7957}">
  <dimension ref="A1:D60"/>
  <sheetViews>
    <sheetView workbookViewId="0">
      <selection activeCell="E1" sqref="E1"/>
    </sheetView>
  </sheetViews>
  <sheetFormatPr defaultRowHeight="15" x14ac:dyDescent="0.25"/>
  <cols>
    <col min="1" max="1" width="20.28515625" customWidth="1"/>
    <col min="2" max="2" width="20.7109375" customWidth="1"/>
    <col min="3" max="3" width="103" customWidth="1"/>
  </cols>
  <sheetData>
    <row r="1" spans="1:3" ht="15.75" thickBot="1" x14ac:dyDescent="0.3">
      <c r="A1" s="18" t="s">
        <v>0</v>
      </c>
      <c r="B1" s="88" t="s">
        <v>1</v>
      </c>
      <c r="C1" s="97" t="s">
        <v>273</v>
      </c>
    </row>
    <row r="2" spans="1:3" ht="330" customHeight="1" x14ac:dyDescent="0.25">
      <c r="A2" s="134" t="s">
        <v>8</v>
      </c>
      <c r="B2" s="89" t="s">
        <v>199</v>
      </c>
      <c r="C2" s="16"/>
    </row>
    <row r="3" spans="1:3" ht="330" customHeight="1" thickBot="1" x14ac:dyDescent="0.3">
      <c r="A3" s="136"/>
      <c r="B3" s="90" t="s">
        <v>200</v>
      </c>
      <c r="C3" s="16"/>
    </row>
    <row r="4" spans="1:3" ht="330" customHeight="1" x14ac:dyDescent="0.25">
      <c r="A4" s="128" t="s">
        <v>12</v>
      </c>
      <c r="B4" s="91" t="s">
        <v>13</v>
      </c>
      <c r="C4" s="16"/>
    </row>
    <row r="5" spans="1:3" ht="330" customHeight="1" thickBot="1" x14ac:dyDescent="0.3">
      <c r="A5" s="130"/>
      <c r="B5" s="92" t="s">
        <v>17</v>
      </c>
      <c r="C5" s="16"/>
    </row>
    <row r="6" spans="1:3" ht="330" customHeight="1" x14ac:dyDescent="0.25">
      <c r="A6" s="134" t="s">
        <v>19</v>
      </c>
      <c r="B6" s="89" t="s">
        <v>20</v>
      </c>
      <c r="C6" s="16"/>
    </row>
    <row r="7" spans="1:3" ht="330" customHeight="1" thickBot="1" x14ac:dyDescent="0.3">
      <c r="A7" s="136"/>
      <c r="B7" s="90" t="s">
        <v>24</v>
      </c>
      <c r="C7" s="16"/>
    </row>
    <row r="8" spans="1:3" ht="330" customHeight="1" thickBot="1" x14ac:dyDescent="0.3">
      <c r="A8" s="45" t="s">
        <v>27</v>
      </c>
      <c r="B8" s="93" t="s">
        <v>27</v>
      </c>
      <c r="C8" s="16"/>
    </row>
    <row r="9" spans="1:3" ht="330" customHeight="1" thickBot="1" x14ac:dyDescent="0.3">
      <c r="A9" s="98" t="s">
        <v>274</v>
      </c>
      <c r="B9" s="98" t="s">
        <v>274</v>
      </c>
      <c r="C9" s="16"/>
    </row>
    <row r="10" spans="1:3" ht="330" customHeight="1" thickBot="1" x14ac:dyDescent="0.3">
      <c r="A10" s="54" t="s">
        <v>205</v>
      </c>
      <c r="B10" s="93" t="s">
        <v>49</v>
      </c>
      <c r="C10" s="16"/>
    </row>
    <row r="11" spans="1:3" ht="330" customHeight="1" thickBot="1" x14ac:dyDescent="0.3">
      <c r="A11" s="67" t="s">
        <v>52</v>
      </c>
      <c r="B11" s="95" t="s">
        <v>52</v>
      </c>
      <c r="C11" s="16"/>
    </row>
    <row r="12" spans="1:3" ht="330" customHeight="1" thickBot="1" x14ac:dyDescent="0.3">
      <c r="A12" s="45" t="s">
        <v>55</v>
      </c>
      <c r="B12" s="93" t="s">
        <v>56</v>
      </c>
      <c r="C12" s="16"/>
    </row>
    <row r="13" spans="1:3" ht="330" customHeight="1" x14ac:dyDescent="0.25">
      <c r="A13" s="135" t="s">
        <v>60</v>
      </c>
      <c r="B13" s="94" t="s">
        <v>65</v>
      </c>
      <c r="C13" s="16"/>
    </row>
    <row r="14" spans="1:3" ht="330" customHeight="1" x14ac:dyDescent="0.25">
      <c r="A14" s="135"/>
      <c r="B14" s="94" t="s">
        <v>71</v>
      </c>
      <c r="C14" s="16"/>
    </row>
    <row r="15" spans="1:3" ht="330" customHeight="1" x14ac:dyDescent="0.25">
      <c r="A15" s="135"/>
      <c r="B15" s="94" t="s">
        <v>77</v>
      </c>
      <c r="C15" s="16"/>
    </row>
    <row r="16" spans="1:3" ht="330" customHeight="1" x14ac:dyDescent="0.25">
      <c r="A16" s="135"/>
      <c r="B16" s="94" t="s">
        <v>83</v>
      </c>
      <c r="C16" s="16"/>
    </row>
    <row r="17" spans="1:4" ht="330" customHeight="1" x14ac:dyDescent="0.25">
      <c r="A17" s="135"/>
      <c r="B17" s="94" t="s">
        <v>89</v>
      </c>
      <c r="C17" s="16"/>
    </row>
    <row r="18" spans="1:4" ht="330" customHeight="1" thickBot="1" x14ac:dyDescent="0.3">
      <c r="A18" s="136"/>
      <c r="B18" s="90" t="s">
        <v>94</v>
      </c>
      <c r="C18" s="16"/>
    </row>
    <row r="19" spans="1:4" ht="330" customHeight="1" thickBot="1" x14ac:dyDescent="0.3">
      <c r="A19" s="99" t="s">
        <v>97</v>
      </c>
      <c r="B19" s="92" t="s">
        <v>102</v>
      </c>
      <c r="C19" s="16"/>
    </row>
    <row r="20" spans="1:4" ht="330" customHeight="1" thickBot="1" x14ac:dyDescent="0.3">
      <c r="A20" s="67" t="s">
        <v>106</v>
      </c>
      <c r="B20" s="95" t="s">
        <v>106</v>
      </c>
      <c r="C20" s="16"/>
    </row>
    <row r="21" spans="1:4" ht="330" customHeight="1" x14ac:dyDescent="0.25">
      <c r="A21" s="128" t="s">
        <v>109</v>
      </c>
      <c r="B21" s="91" t="s">
        <v>110</v>
      </c>
      <c r="C21" s="16"/>
      <c r="D21" t="s">
        <v>275</v>
      </c>
    </row>
    <row r="22" spans="1:4" ht="330" customHeight="1" x14ac:dyDescent="0.25">
      <c r="A22" s="129"/>
      <c r="B22" s="96" t="s">
        <v>114</v>
      </c>
      <c r="C22" s="16"/>
      <c r="D22" t="s">
        <v>275</v>
      </c>
    </row>
    <row r="23" spans="1:4" ht="330" customHeight="1" thickBot="1" x14ac:dyDescent="0.3">
      <c r="A23" s="130"/>
      <c r="B23" s="92" t="s">
        <v>117</v>
      </c>
      <c r="C23" s="16"/>
      <c r="D23" t="s">
        <v>275</v>
      </c>
    </row>
    <row r="24" spans="1:4" ht="330" customHeight="1" thickBot="1" x14ac:dyDescent="0.3">
      <c r="A24" s="67" t="s">
        <v>120</v>
      </c>
      <c r="B24" s="95" t="s">
        <v>120</v>
      </c>
      <c r="C24" s="16"/>
    </row>
    <row r="25" spans="1:4" ht="330" customHeight="1" thickBot="1" x14ac:dyDescent="0.3">
      <c r="A25" s="45" t="s">
        <v>123</v>
      </c>
      <c r="B25" s="93" t="s">
        <v>123</v>
      </c>
      <c r="C25" s="16"/>
    </row>
    <row r="26" spans="1:4" ht="330" customHeight="1" thickBot="1" x14ac:dyDescent="0.3">
      <c r="A26" s="67" t="s">
        <v>127</v>
      </c>
      <c r="B26" s="95" t="s">
        <v>127</v>
      </c>
      <c r="C26" s="16"/>
    </row>
    <row r="27" spans="1:4" ht="330" customHeight="1" thickBot="1" x14ac:dyDescent="0.3">
      <c r="A27" s="45" t="s">
        <v>130</v>
      </c>
      <c r="B27" s="93" t="s">
        <v>131</v>
      </c>
      <c r="C27" s="16"/>
    </row>
    <row r="28" spans="1:4" ht="330" customHeight="1" thickBot="1" x14ac:dyDescent="0.3">
      <c r="A28" s="67" t="s">
        <v>133</v>
      </c>
      <c r="B28" s="95" t="s">
        <v>133</v>
      </c>
      <c r="C28" s="16"/>
    </row>
    <row r="29" spans="1:4" ht="330" customHeight="1" thickBot="1" x14ac:dyDescent="0.3">
      <c r="A29" s="45" t="s">
        <v>136</v>
      </c>
      <c r="B29" s="93" t="s">
        <v>136</v>
      </c>
      <c r="C29" s="16"/>
    </row>
    <row r="30" spans="1:4" ht="330" customHeight="1" x14ac:dyDescent="0.25">
      <c r="A30" s="134" t="s">
        <v>138</v>
      </c>
      <c r="B30" s="89" t="s">
        <v>139</v>
      </c>
      <c r="C30" s="16"/>
    </row>
    <row r="31" spans="1:4" ht="330" customHeight="1" x14ac:dyDescent="0.25">
      <c r="A31" s="135"/>
      <c r="B31" s="94" t="s">
        <v>143</v>
      </c>
      <c r="C31" s="16"/>
    </row>
    <row r="32" spans="1:4" ht="330" customHeight="1" x14ac:dyDescent="0.25">
      <c r="A32" s="135"/>
      <c r="B32" s="94" t="s">
        <v>146</v>
      </c>
      <c r="C32" s="16"/>
    </row>
    <row r="33" spans="1:3" ht="330" customHeight="1" x14ac:dyDescent="0.25">
      <c r="A33" s="135"/>
      <c r="B33" s="94" t="s">
        <v>149</v>
      </c>
      <c r="C33" s="16"/>
    </row>
    <row r="34" spans="1:3" ht="330" customHeight="1" x14ac:dyDescent="0.25">
      <c r="A34" s="135"/>
      <c r="B34" s="94" t="s">
        <v>152</v>
      </c>
      <c r="C34" s="16"/>
    </row>
    <row r="35" spans="1:3" ht="330" customHeight="1" x14ac:dyDescent="0.25">
      <c r="A35" s="135"/>
      <c r="B35" s="94" t="s">
        <v>154</v>
      </c>
      <c r="C35" s="16"/>
    </row>
    <row r="36" spans="1:3" ht="330" customHeight="1" x14ac:dyDescent="0.25">
      <c r="A36" s="135"/>
      <c r="B36" s="94" t="s">
        <v>157</v>
      </c>
      <c r="C36" s="16"/>
    </row>
    <row r="37" spans="1:3" ht="330" customHeight="1" thickBot="1" x14ac:dyDescent="0.3">
      <c r="A37" s="136"/>
      <c r="B37" s="90" t="s">
        <v>160</v>
      </c>
      <c r="C37" s="16"/>
    </row>
    <row r="38" spans="1:3" ht="330" customHeight="1" thickBot="1" x14ac:dyDescent="0.3">
      <c r="A38" s="45" t="s">
        <v>163</v>
      </c>
      <c r="B38" s="93" t="s">
        <v>163</v>
      </c>
      <c r="C38" s="16"/>
    </row>
    <row r="39" spans="1:3" hidden="1" x14ac:dyDescent="0.25">
      <c r="A39" s="8" t="s">
        <v>166</v>
      </c>
      <c r="B39" s="12" t="s">
        <v>167</v>
      </c>
      <c r="C39" s="16"/>
    </row>
    <row r="40" spans="1:3" ht="15.75" hidden="1" thickBot="1" x14ac:dyDescent="0.3">
      <c r="A40" s="5"/>
      <c r="B40" s="1" t="s">
        <v>172</v>
      </c>
      <c r="C40" s="16"/>
    </row>
    <row r="41" spans="1:3" ht="15.75" hidden="1" thickBot="1" x14ac:dyDescent="0.3">
      <c r="A41" s="5" t="s">
        <v>175</v>
      </c>
      <c r="B41" s="1" t="s">
        <v>175</v>
      </c>
      <c r="C41" s="16"/>
    </row>
    <row r="42" spans="1:3" x14ac:dyDescent="0.25">
      <c r="A42" s="8"/>
    </row>
    <row r="44" spans="1:3" x14ac:dyDescent="0.25">
      <c r="A44" s="9"/>
    </row>
    <row r="51" spans="2:2" x14ac:dyDescent="0.25">
      <c r="B51" s="10"/>
    </row>
    <row r="56" spans="2:2" x14ac:dyDescent="0.25">
      <c r="B56" s="10"/>
    </row>
    <row r="60" spans="2:2" x14ac:dyDescent="0.25">
      <c r="B60" s="10"/>
    </row>
  </sheetData>
  <mergeCells count="6">
    <mergeCell ref="A21:A23"/>
    <mergeCell ref="A30:A37"/>
    <mergeCell ref="A2:A3"/>
    <mergeCell ref="A4:A5"/>
    <mergeCell ref="A6:A7"/>
    <mergeCell ref="A13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informativa</vt:lpstr>
      <vt:lpstr>Graficos de 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2020-06-06T09:21:17Z</dcterms:created>
  <dcterms:modified xsi:type="dcterms:W3CDTF">2020-06-16T15:31:20Z</dcterms:modified>
</cp:coreProperties>
</file>