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to\Desktop\20260803_EDSインターン\"/>
    </mc:Choice>
  </mc:AlternateContent>
  <xr:revisionPtr revIDLastSave="0" documentId="13_ncr:1_{57866ACE-0B51-4A79-A8C4-61101AF22756}" xr6:coauthVersionLast="47" xr6:coauthVersionMax="47" xr10:uidLastSave="{00000000-0000-0000-0000-000000000000}"/>
  <bookViews>
    <workbookView xWindow="-110" yWindow="-110" windowWidth="25820" windowHeight="15500" xr2:uid="{2E9EC695-9AB2-4B79-9EB1-CA3193ED9E82}"/>
  </bookViews>
  <sheets>
    <sheet name="交通費(宿泊無)" sheetId="20" r:id="rId1"/>
    <sheet name="交通費(宿泊有)" sheetId="24" r:id="rId2"/>
    <sheet name="口座情報" sheetId="13" r:id="rId3"/>
    <sheet name="マスタ" sheetId="8" state="hidden" r:id="rId4"/>
    <sheet name="現金廃止" sheetId="14" state="hidden" r:id="rId5"/>
    <sheet name="現金廃止２" sheetId="16" state="hidden" r:id="rId6"/>
    <sheet name="×交通費(日付あり)" sheetId="11" state="hidden" r:id="rId7"/>
  </sheets>
  <definedNames>
    <definedName name="_xlnm.Print_Area" localSheetId="6">'×交通費(日付あり)'!$A$1:$J$36</definedName>
    <definedName name="_xlnm.Print_Area" localSheetId="0">'交通費(宿泊無)'!$A$1:$N$47</definedName>
    <definedName name="_xlnm.Print_Area" localSheetId="1">'交通費(宿泊有)'!$A$1:$N$56</definedName>
    <definedName name="_xlnm.Print_Area" localSheetId="2">口座情報!$A$1:$Q$14</definedName>
    <definedName name="工事長名">OFFSET(#REF!,1,0,MATCH("-",#REF!,0)-2,1)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1" i="20" l="1"/>
  <c r="A22" i="20" l="1"/>
  <c r="A23" i="20"/>
  <c r="A24" i="20"/>
  <c r="A25" i="20"/>
  <c r="A21" i="20"/>
  <c r="A36" i="24" l="1"/>
  <c r="B35" i="24"/>
  <c r="B34" i="24"/>
  <c r="K30" i="24"/>
  <c r="A30" i="24"/>
  <c r="K29" i="24"/>
  <c r="A29" i="24"/>
  <c r="K28" i="24"/>
  <c r="A28" i="24"/>
  <c r="K27" i="24"/>
  <c r="A27" i="24"/>
  <c r="K26" i="24"/>
  <c r="A26" i="24"/>
  <c r="K22" i="24"/>
  <c r="A22" i="24"/>
  <c r="K21" i="24"/>
  <c r="A21" i="24"/>
  <c r="K17" i="24"/>
  <c r="A17" i="24"/>
  <c r="K16" i="24"/>
  <c r="A16" i="24"/>
  <c r="K15" i="24"/>
  <c r="A15" i="24"/>
  <c r="K14" i="24"/>
  <c r="A14" i="24"/>
  <c r="K13" i="24"/>
  <c r="A13" i="24"/>
  <c r="K14" i="20"/>
  <c r="K15" i="20"/>
  <c r="K16" i="20"/>
  <c r="K17" i="20"/>
  <c r="K13" i="20"/>
  <c r="B30" i="20"/>
  <c r="B29" i="20"/>
  <c r="K25" i="20"/>
  <c r="K24" i="20"/>
  <c r="K23" i="20"/>
  <c r="K22" i="20"/>
  <c r="K21" i="20"/>
  <c r="A17" i="20"/>
  <c r="A16" i="20"/>
  <c r="A15" i="20"/>
  <c r="A14" i="20"/>
  <c r="A13" i="20"/>
  <c r="G30" i="14"/>
  <c r="G31" i="14" s="1"/>
  <c r="G32" i="14" s="1"/>
  <c r="M14" i="14" s="1"/>
  <c r="D26" i="14"/>
  <c r="I26" i="14"/>
  <c r="O46" i="20" l="1"/>
  <c r="O45" i="20"/>
  <c r="O42" i="20"/>
  <c r="O41" i="20"/>
  <c r="O38" i="20"/>
  <c r="O37" i="20"/>
  <c r="O34" i="20"/>
  <c r="O33" i="20"/>
  <c r="O29" i="20"/>
  <c r="B3" i="24"/>
  <c r="O55" i="24"/>
  <c r="O50" i="24"/>
  <c r="O47" i="24"/>
  <c r="O46" i="24"/>
  <c r="O39" i="24"/>
  <c r="O38" i="24"/>
  <c r="O34" i="24"/>
  <c r="O54" i="24"/>
  <c r="O51" i="24"/>
  <c r="O43" i="24"/>
  <c r="O42" i="24"/>
  <c r="B3" i="20"/>
  <c r="K9" i="14"/>
  <c r="K14" i="14" s="1"/>
  <c r="O14" i="14" s="1"/>
  <c r="K22" i="14" s="1"/>
  <c r="D19" i="16" s="1"/>
  <c r="G35" i="20" l="1"/>
  <c r="I34" i="20"/>
  <c r="G34" i="20" s="1"/>
  <c r="I33" i="20"/>
  <c r="G33" i="20" s="1"/>
  <c r="G31" i="20"/>
  <c r="I30" i="20"/>
  <c r="G30" i="20" s="1"/>
  <c r="I29" i="20"/>
  <c r="G29" i="20" s="1"/>
  <c r="A39" i="20"/>
  <c r="B38" i="20"/>
  <c r="A38" i="20" s="1"/>
  <c r="B37" i="20"/>
  <c r="A37" i="20" s="1"/>
  <c r="G39" i="20"/>
  <c r="I38" i="20"/>
  <c r="G38" i="20" s="1"/>
  <c r="I37" i="20"/>
  <c r="G37" i="20" s="1"/>
  <c r="G43" i="20"/>
  <c r="I42" i="20"/>
  <c r="G42" i="20" s="1"/>
  <c r="I41" i="20"/>
  <c r="G41" i="20" s="1"/>
  <c r="A47" i="20"/>
  <c r="B46" i="20"/>
  <c r="A46" i="20" s="1"/>
  <c r="B45" i="20"/>
  <c r="A45" i="20" s="1"/>
  <c r="A35" i="20"/>
  <c r="B34" i="20"/>
  <c r="A34" i="20" s="1"/>
  <c r="B33" i="20"/>
  <c r="A33" i="20" s="1"/>
  <c r="A43" i="20"/>
  <c r="B42" i="20"/>
  <c r="A42" i="20" s="1"/>
  <c r="B41" i="20"/>
  <c r="A41" i="20" s="1"/>
  <c r="G47" i="20"/>
  <c r="I46" i="20"/>
  <c r="G46" i="20" s="1"/>
  <c r="I45" i="20"/>
  <c r="G45" i="20" s="1"/>
  <c r="B42" i="24"/>
  <c r="A42" i="24" s="1"/>
  <c r="A44" i="24"/>
  <c r="B43" i="24"/>
  <c r="A43" i="24" s="1"/>
  <c r="G48" i="24"/>
  <c r="I47" i="24"/>
  <c r="G47" i="24" s="1"/>
  <c r="I46" i="24"/>
  <c r="G46" i="24" s="1"/>
  <c r="G44" i="24"/>
  <c r="I43" i="24"/>
  <c r="G43" i="24" s="1"/>
  <c r="I42" i="24"/>
  <c r="G42" i="24" s="1"/>
  <c r="G52" i="24"/>
  <c r="I51" i="24"/>
  <c r="G51" i="24" s="1"/>
  <c r="I50" i="24"/>
  <c r="G50" i="24" s="1"/>
  <c r="A56" i="24"/>
  <c r="B55" i="24"/>
  <c r="A55" i="24" s="1"/>
  <c r="B54" i="24"/>
  <c r="A54" i="24" s="1"/>
  <c r="G36" i="24"/>
  <c r="I35" i="24"/>
  <c r="G35" i="24" s="1"/>
  <c r="I34" i="24"/>
  <c r="G34" i="24" s="1"/>
  <c r="A40" i="24"/>
  <c r="B39" i="24"/>
  <c r="A39" i="24" s="1"/>
  <c r="B38" i="24"/>
  <c r="A38" i="24" s="1"/>
  <c r="G40" i="24"/>
  <c r="I39" i="24"/>
  <c r="G39" i="24" s="1"/>
  <c r="I38" i="24"/>
  <c r="G38" i="24" s="1"/>
  <c r="A48" i="24"/>
  <c r="B47" i="24"/>
  <c r="A47" i="24" s="1"/>
  <c r="B46" i="24"/>
  <c r="A46" i="24" s="1"/>
  <c r="B50" i="24"/>
  <c r="A50" i="24" s="1"/>
  <c r="A52" i="24"/>
  <c r="B51" i="24"/>
  <c r="A51" i="24" s="1"/>
  <c r="G56" i="24"/>
  <c r="I55" i="24"/>
  <c r="G55" i="24" s="1"/>
  <c r="I54" i="24"/>
  <c r="G54" i="24" s="1"/>
  <c r="G12" i="11"/>
  <c r="H12" i="11"/>
  <c r="G17" i="11"/>
  <c r="G22" i="11"/>
  <c r="G27" i="11"/>
  <c r="G32" i="11"/>
  <c r="H32" i="11"/>
  <c r="H27" i="11"/>
  <c r="H22" i="11"/>
  <c r="H17" i="11"/>
  <c r="B2" i="11" l="1"/>
</calcChain>
</file>

<file path=xl/sharedStrings.xml><?xml version="1.0" encoding="utf-8"?>
<sst xmlns="http://schemas.openxmlformats.org/spreadsheetml/2006/main" count="452" uniqueCount="206">
  <si>
    <t>来社日</t>
    <rPh sb="0" eb="3">
      <t>ライシャビ</t>
    </rPh>
    <phoneticPr fontId="4"/>
  </si>
  <si>
    <t>～</t>
    <phoneticPr fontId="3"/>
  </si>
  <si>
    <t>【Yahoo! 乗換案内】</t>
    <rPh sb="8" eb="10">
      <t>ノリカエ</t>
    </rPh>
    <rPh sb="10" eb="12">
      <t>アンナイ</t>
    </rPh>
    <phoneticPr fontId="4"/>
  </si>
  <si>
    <t>氏名</t>
    <rPh sb="0" eb="2">
      <t>シメイ</t>
    </rPh>
    <phoneticPr fontId="4"/>
  </si>
  <si>
    <t>https://transit.yahoo.co.jp/</t>
    <phoneticPr fontId="4"/>
  </si>
  <si>
    <t>振込金額</t>
    <rPh sb="0" eb="2">
      <t>フリコミ</t>
    </rPh>
    <rPh sb="2" eb="4">
      <t>キンガク</t>
    </rPh>
    <phoneticPr fontId="4"/>
  </si>
  <si>
    <t>【申請ルール】</t>
    <rPh sb="1" eb="3">
      <t>シンセイ</t>
    </rPh>
    <phoneticPr fontId="3"/>
  </si>
  <si>
    <r>
      <t>※</t>
    </r>
    <r>
      <rPr>
        <b/>
        <sz val="11"/>
        <color theme="1"/>
        <rFont val="Meiryo UI"/>
        <family val="3"/>
        <charset val="128"/>
      </rPr>
      <t xml:space="preserve">定期区間外のみ </t>
    </r>
    <r>
      <rPr>
        <sz val="11"/>
        <color theme="1"/>
        <rFont val="Meiryo UI"/>
        <family val="3"/>
        <charset val="128"/>
      </rPr>
      <t>申請してください。</t>
    </r>
    <phoneticPr fontId="3"/>
  </si>
  <si>
    <t>移動手段</t>
    <rPh sb="0" eb="4">
      <t>イドウシュダン</t>
    </rPh>
    <phoneticPr fontId="3"/>
  </si>
  <si>
    <t>具体例</t>
    <rPh sb="0" eb="2">
      <t>グタイ</t>
    </rPh>
    <rPh sb="2" eb="3">
      <t>レイ</t>
    </rPh>
    <phoneticPr fontId="3"/>
  </si>
  <si>
    <t>添付書類</t>
    <rPh sb="0" eb="4">
      <t>テンプショルイ</t>
    </rPh>
    <phoneticPr fontId="3"/>
  </si>
  <si>
    <t>在来線</t>
    <phoneticPr fontId="3"/>
  </si>
  <si>
    <t>電車・バス</t>
    <phoneticPr fontId="3"/>
  </si>
  <si>
    <t>Yahoo!経路案内のスクリーンショット</t>
    <rPh sb="6" eb="10">
      <t>ケイロアンナイ</t>
    </rPh>
    <phoneticPr fontId="3"/>
  </si>
  <si>
    <t>在来線以外</t>
    <phoneticPr fontId="3"/>
  </si>
  <si>
    <t>新幹線･特急･飛行機・船舶・夜行バス</t>
    <phoneticPr fontId="3"/>
  </si>
  <si>
    <t>領収書</t>
    <rPh sb="0" eb="3">
      <t>リョウシュウショ</t>
    </rPh>
    <phoneticPr fontId="3"/>
  </si>
  <si>
    <t>No</t>
    <phoneticPr fontId="4"/>
  </si>
  <si>
    <t>移動手段</t>
    <rPh sb="0" eb="4">
      <t>イドウシュダン</t>
    </rPh>
    <phoneticPr fontId="4"/>
  </si>
  <si>
    <t>区間（駅・停留所・空港名）</t>
    <rPh sb="0" eb="2">
      <t>クカン</t>
    </rPh>
    <rPh sb="3" eb="4">
      <t>エキ</t>
    </rPh>
    <rPh sb="5" eb="8">
      <t>テイリュウジョ</t>
    </rPh>
    <rPh sb="9" eb="12">
      <t>クウコウメイ</t>
    </rPh>
    <phoneticPr fontId="4"/>
  </si>
  <si>
    <t>片道金額</t>
    <rPh sb="0" eb="2">
      <t>カタミチ</t>
    </rPh>
    <rPh sb="2" eb="4">
      <t>キンガク</t>
    </rPh>
    <phoneticPr fontId="4"/>
  </si>
  <si>
    <t>回数</t>
    <rPh sb="0" eb="2">
      <t>カイスウ</t>
    </rPh>
    <phoneticPr fontId="4"/>
  </si>
  <si>
    <t>総額</t>
    <rPh sb="0" eb="2">
      <t>ソウガク</t>
    </rPh>
    <phoneticPr fontId="3"/>
  </si>
  <si>
    <t>備考</t>
    <rPh sb="0" eb="2">
      <t>ビコウ</t>
    </rPh>
    <phoneticPr fontId="4"/>
  </si>
  <si>
    <t>在来線</t>
  </si>
  <si>
    <t>⇒</t>
  </si>
  <si>
    <t>新大阪</t>
    <rPh sb="0" eb="3">
      <t>シンオオサカ</t>
    </rPh>
    <phoneticPr fontId="3"/>
  </si>
  <si>
    <t>円</t>
    <rPh sb="0" eb="1">
      <t>エン</t>
    </rPh>
    <phoneticPr fontId="3"/>
  </si>
  <si>
    <t>×</t>
    <phoneticPr fontId="3"/>
  </si>
  <si>
    <t>回</t>
    <rPh sb="0" eb="1">
      <t>カイ</t>
    </rPh>
    <phoneticPr fontId="3"/>
  </si>
  <si>
    <t>在来線以外</t>
  </si>
  <si>
    <t>品川</t>
    <rPh sb="0" eb="2">
      <t>シナガワ</t>
    </rPh>
    <phoneticPr fontId="3"/>
  </si>
  <si>
    <t>区間（駅・停留所・空港名）</t>
    <rPh sb="0" eb="2">
      <t>クカン</t>
    </rPh>
    <phoneticPr fontId="4"/>
  </si>
  <si>
    <t>⇔</t>
  </si>
  <si>
    <t>田町</t>
    <rPh sb="0" eb="2">
      <t>タマチ</t>
    </rPh>
    <phoneticPr fontId="3"/>
  </si>
  <si>
    <t>【証明書添付】</t>
    <rPh sb="1" eb="4">
      <t>ショウメイショ</t>
    </rPh>
    <rPh sb="4" eb="6">
      <t>テンプ</t>
    </rPh>
    <phoneticPr fontId="3"/>
  </si>
  <si>
    <t>確認事項</t>
    <rPh sb="0" eb="4">
      <t>カクニンジコウ</t>
    </rPh>
    <phoneticPr fontId="3"/>
  </si>
  <si>
    <t>◆振込口座情報</t>
    <rPh sb="1" eb="3">
      <t>フリコミ</t>
    </rPh>
    <rPh sb="3" eb="5">
      <t>コウザ</t>
    </rPh>
    <rPh sb="5" eb="7">
      <t>ジョウホウ</t>
    </rPh>
    <phoneticPr fontId="3"/>
  </si>
  <si>
    <r>
      <rPr>
        <b/>
        <sz val="11"/>
        <color theme="1"/>
        <rFont val="Meiryo UI"/>
        <family val="3"/>
        <charset val="128"/>
      </rPr>
      <t xml:space="preserve">青色のセル </t>
    </r>
    <r>
      <rPr>
        <sz val="11"/>
        <color theme="1"/>
        <rFont val="Meiryo UI"/>
        <family val="3"/>
        <charset val="128"/>
      </rPr>
      <t>を入力してください。</t>
    </r>
    <rPh sb="0" eb="2">
      <t>アオイロ</t>
    </rPh>
    <rPh sb="7" eb="9">
      <t>ニュウリョク</t>
    </rPh>
    <phoneticPr fontId="3"/>
  </si>
  <si>
    <t>氏名</t>
    <rPh sb="0" eb="2">
      <t>シメイ</t>
    </rPh>
    <phoneticPr fontId="3"/>
  </si>
  <si>
    <t>銀行コード</t>
    <rPh sb="0" eb="2">
      <t>ギンコウ</t>
    </rPh>
    <phoneticPr fontId="3"/>
  </si>
  <si>
    <t>銀行名</t>
    <rPh sb="0" eb="2">
      <t>ギンコウ</t>
    </rPh>
    <rPh sb="2" eb="3">
      <t>メイ</t>
    </rPh>
    <phoneticPr fontId="3"/>
  </si>
  <si>
    <t>支店コード</t>
    <rPh sb="0" eb="2">
      <t>シテン</t>
    </rPh>
    <phoneticPr fontId="3"/>
  </si>
  <si>
    <t>支店名</t>
    <rPh sb="0" eb="2">
      <t>シテン</t>
    </rPh>
    <rPh sb="2" eb="3">
      <t>メイ</t>
    </rPh>
    <phoneticPr fontId="3"/>
  </si>
  <si>
    <t>口座番号</t>
    <rPh sb="0" eb="4">
      <t>コウザバンゴウ</t>
    </rPh>
    <phoneticPr fontId="3"/>
  </si>
  <si>
    <t>口座名義(ｶﾅ)</t>
    <rPh sb="0" eb="4">
      <t>コウザメイギ</t>
    </rPh>
    <phoneticPr fontId="3"/>
  </si>
  <si>
    <t>振込金額</t>
    <rPh sb="0" eb="4">
      <t>フリコミキンガク</t>
    </rPh>
    <phoneticPr fontId="3"/>
  </si>
  <si>
    <t>記載例１</t>
    <rPh sb="0" eb="3">
      <t>キサイレイ</t>
    </rPh>
    <phoneticPr fontId="3"/>
  </si>
  <si>
    <t>山田太郎</t>
    <rPh sb="0" eb="4">
      <t>ヤマダタロウ</t>
    </rPh>
    <phoneticPr fontId="3"/>
  </si>
  <si>
    <t>0001</t>
    <phoneticPr fontId="3"/>
  </si>
  <si>
    <t>みずほ</t>
    <phoneticPr fontId="3"/>
  </si>
  <si>
    <t>新橋</t>
    <rPh sb="0" eb="2">
      <t>シンバシ</t>
    </rPh>
    <phoneticPr fontId="3"/>
  </si>
  <si>
    <t>ﾔﾏﾀﾞ ﾀﾛｳ</t>
    <phoneticPr fontId="3"/>
  </si>
  <si>
    <t>記載例２</t>
    <rPh sb="0" eb="3">
      <t>キサイレイ</t>
    </rPh>
    <phoneticPr fontId="3"/>
  </si>
  <si>
    <t>山田花子</t>
    <rPh sb="0" eb="2">
      <t>ヤマダ</t>
    </rPh>
    <rPh sb="2" eb="4">
      <t>ハナコ</t>
    </rPh>
    <phoneticPr fontId="3"/>
  </si>
  <si>
    <t>9900</t>
    <phoneticPr fontId="3"/>
  </si>
  <si>
    <t>ゆうちょ</t>
    <phoneticPr fontId="3"/>
  </si>
  <si>
    <t>一九八</t>
    <rPh sb="0" eb="1">
      <t>ヒト</t>
    </rPh>
    <rPh sb="1" eb="2">
      <t>キュウ</t>
    </rPh>
    <rPh sb="2" eb="3">
      <t>ハチ</t>
    </rPh>
    <phoneticPr fontId="3"/>
  </si>
  <si>
    <t>123456</t>
    <phoneticPr fontId="3"/>
  </si>
  <si>
    <t>ﾔﾏﾀﾞ ﾊﾅｺ</t>
    <phoneticPr fontId="3"/>
  </si>
  <si>
    <t>,</t>
    <phoneticPr fontId="3"/>
  </si>
  <si>
    <t>◆画像添付</t>
    <rPh sb="1" eb="3">
      <t>ガゾウ</t>
    </rPh>
    <rPh sb="3" eb="5">
      <t>テンプ</t>
    </rPh>
    <phoneticPr fontId="3"/>
  </si>
  <si>
    <r>
      <rPr>
        <sz val="11"/>
        <color rgb="FFFF0000"/>
        <rFont val="Meiryo UI"/>
        <family val="3"/>
        <charset val="128"/>
      </rPr>
      <t>銀行名</t>
    </r>
    <r>
      <rPr>
        <sz val="11"/>
        <color theme="1"/>
        <rFont val="Meiryo UI"/>
        <family val="3"/>
        <charset val="128"/>
      </rPr>
      <t>・</t>
    </r>
    <r>
      <rPr>
        <sz val="11"/>
        <color rgb="FFFF0000"/>
        <rFont val="Meiryo UI"/>
        <family val="3"/>
        <charset val="128"/>
      </rPr>
      <t>支店名</t>
    </r>
    <r>
      <rPr>
        <sz val="11"/>
        <color theme="1"/>
        <rFont val="Meiryo UI"/>
        <family val="3"/>
        <charset val="128"/>
      </rPr>
      <t>・</t>
    </r>
    <r>
      <rPr>
        <sz val="11"/>
        <color rgb="FFFF0000"/>
        <rFont val="Meiryo UI"/>
        <family val="3"/>
        <charset val="128"/>
      </rPr>
      <t>口座番号</t>
    </r>
    <r>
      <rPr>
        <sz val="11"/>
        <color theme="1"/>
        <rFont val="Meiryo UI"/>
        <family val="3"/>
        <charset val="128"/>
      </rPr>
      <t>・</t>
    </r>
    <r>
      <rPr>
        <sz val="11"/>
        <color rgb="FFFF0000"/>
        <rFont val="Meiryo UI"/>
        <family val="3"/>
        <charset val="128"/>
      </rPr>
      <t>口座名義</t>
    </r>
    <r>
      <rPr>
        <sz val="11"/>
        <color theme="1"/>
        <rFont val="Meiryo UI"/>
        <family val="3"/>
        <charset val="128"/>
      </rPr>
      <t xml:space="preserve"> が分かる写真を添付してください。</t>
    </r>
    <phoneticPr fontId="3"/>
  </si>
  <si>
    <t>例：通帳、ネットバンキングのスクリーンショット</t>
    <phoneticPr fontId="3"/>
  </si>
  <si>
    <t>サンプル</t>
    <phoneticPr fontId="3"/>
  </si>
  <si>
    <t>画像貼付欄</t>
    <rPh sb="0" eb="2">
      <t>ガゾウ</t>
    </rPh>
    <rPh sb="2" eb="4">
      <t>ハリツケ</t>
    </rPh>
    <rPh sb="4" eb="5">
      <t>ラン</t>
    </rPh>
    <phoneticPr fontId="3"/>
  </si>
  <si>
    <t>※この枠いっぱいに画像を貼付</t>
    <rPh sb="3" eb="4">
      <t>ワク</t>
    </rPh>
    <rPh sb="9" eb="11">
      <t>ガゾウ</t>
    </rPh>
    <rPh sb="12" eb="14">
      <t>ハリツケ</t>
    </rPh>
    <phoneticPr fontId="3"/>
  </si>
  <si>
    <t>矢印</t>
    <rPh sb="0" eb="2">
      <t>ヤジルシ</t>
    </rPh>
    <phoneticPr fontId="3"/>
  </si>
  <si>
    <t>添付物</t>
    <rPh sb="0" eb="3">
      <t>テンプブツ</t>
    </rPh>
    <phoneticPr fontId="3"/>
  </si>
  <si>
    <t>確認事項のみ</t>
    <rPh sb="0" eb="2">
      <t>カクニン</t>
    </rPh>
    <rPh sb="2" eb="4">
      <t>ジコウ</t>
    </rPh>
    <phoneticPr fontId="3"/>
  </si>
  <si>
    <t>画像添付欄</t>
    <rPh sb="0" eb="2">
      <t>ガゾウ</t>
    </rPh>
    <rPh sb="2" eb="5">
      <t>テンプラン</t>
    </rPh>
    <phoneticPr fontId="3"/>
  </si>
  <si>
    <t>⇒</t>
    <phoneticPr fontId="3"/>
  </si>
  <si>
    <t>Yahoo!乗換案内のスクリーンショット</t>
    <phoneticPr fontId="3"/>
  </si>
  <si>
    <t>　● 区間・金額が申請と一致している　
　● 在来線（電車・バス）のみ → 乗換があっても1行で申請
　● 在来線以外も利用 → その前後で区間を分けて申請</t>
    <rPh sb="48" eb="50">
      <t>シンセイ</t>
    </rPh>
    <rPh sb="54" eb="57">
      <t>ザイライセン</t>
    </rPh>
    <rPh sb="57" eb="59">
      <t>イガイ</t>
    </rPh>
    <phoneticPr fontId="3"/>
  </si>
  <si>
    <t>この枠いっぱいに画像を貼付
※行き帰り同じ経路・金額の場合、帰りは画像空欄でOK</t>
    <rPh sb="2" eb="3">
      <t>ワク</t>
    </rPh>
    <rPh sb="8" eb="10">
      <t>ガゾウ</t>
    </rPh>
    <rPh sb="11" eb="13">
      <t>ハリツケ</t>
    </rPh>
    <rPh sb="16" eb="17">
      <t>イ</t>
    </rPh>
    <rPh sb="18" eb="19">
      <t>カエ</t>
    </rPh>
    <rPh sb="20" eb="21">
      <t>オナ</t>
    </rPh>
    <rPh sb="22" eb="24">
      <t>ケイロ</t>
    </rPh>
    <rPh sb="25" eb="27">
      <t>キンガク</t>
    </rPh>
    <rPh sb="28" eb="30">
      <t>バアイ</t>
    </rPh>
    <rPh sb="31" eb="32">
      <t>カエ</t>
    </rPh>
    <rPh sb="34" eb="36">
      <t>ガゾウ</t>
    </rPh>
    <rPh sb="36" eb="38">
      <t>クウラン</t>
    </rPh>
    <phoneticPr fontId="3"/>
  </si>
  <si>
    <t>⇔</t>
    <phoneticPr fontId="3"/>
  </si>
  <si>
    <t>領収書</t>
    <phoneticPr fontId="3"/>
  </si>
  <si>
    <t>　● 宛名が社名になっている
　● 区間・金額が申請と一致している</t>
    <rPh sb="18" eb="20">
      <t>クカン</t>
    </rPh>
    <rPh sb="24" eb="26">
      <t>シンセイ</t>
    </rPh>
    <rPh sb="27" eb="29">
      <t>イッチ</t>
    </rPh>
    <phoneticPr fontId="3"/>
  </si>
  <si>
    <t>この枠いっぱいに画像を貼付
※行き帰りともに領収書貼付必須</t>
    <rPh sb="16" eb="17">
      <t>イキ</t>
    </rPh>
    <rPh sb="18" eb="19">
      <t>カエ</t>
    </rPh>
    <rPh sb="23" eb="26">
      <t>リョウシュウショ</t>
    </rPh>
    <rPh sb="26" eb="28">
      <t>ハリツケ</t>
    </rPh>
    <rPh sb="28" eb="30">
      <t>ヒッス</t>
    </rPh>
    <phoneticPr fontId="3"/>
  </si>
  <si>
    <t>学生交通費支払フロー　現金対応と振込対応の比較</t>
    <rPh sb="0" eb="5">
      <t>ガクセイコウツウヒ</t>
    </rPh>
    <rPh sb="5" eb="7">
      <t>シハライ</t>
    </rPh>
    <rPh sb="11" eb="13">
      <t>ゲンキン</t>
    </rPh>
    <rPh sb="13" eb="15">
      <t>タイオウ</t>
    </rPh>
    <rPh sb="16" eb="18">
      <t>フリコミ</t>
    </rPh>
    <rPh sb="18" eb="20">
      <t>タイオウ</t>
    </rPh>
    <rPh sb="21" eb="23">
      <t>ヒカク</t>
    </rPh>
    <phoneticPr fontId="3"/>
  </si>
  <si>
    <t>◆現金対応</t>
    <rPh sb="1" eb="5">
      <t>ゲンキンタイオウ</t>
    </rPh>
    <phoneticPr fontId="3"/>
  </si>
  <si>
    <t>◆振込対応</t>
    <rPh sb="1" eb="3">
      <t>フリコミ</t>
    </rPh>
    <rPh sb="3" eb="5">
      <t>タイオウ</t>
    </rPh>
    <phoneticPr fontId="3"/>
  </si>
  <si>
    <t>No</t>
    <phoneticPr fontId="3"/>
  </si>
  <si>
    <t>担当</t>
    <rPh sb="0" eb="2">
      <t>タントウ</t>
    </rPh>
    <phoneticPr fontId="3"/>
  </si>
  <si>
    <t>To Do</t>
    <phoneticPr fontId="3"/>
  </si>
  <si>
    <t>分数</t>
    <rPh sb="0" eb="2">
      <t>フンスウ</t>
    </rPh>
    <phoneticPr fontId="3"/>
  </si>
  <si>
    <t>人開</t>
    <rPh sb="0" eb="2">
      <t>ジンカイ</t>
    </rPh>
    <phoneticPr fontId="3"/>
  </si>
  <si>
    <t>学生からの申請内容確認・やり取り（AOL）</t>
    <rPh sb="0" eb="2">
      <t>ガクセイ</t>
    </rPh>
    <rPh sb="5" eb="7">
      <t>シンセイ</t>
    </rPh>
    <rPh sb="7" eb="9">
      <t>ナイヨウ</t>
    </rPh>
    <rPh sb="9" eb="11">
      <t>カクニン</t>
    </rPh>
    <rPh sb="14" eb="15">
      <t>ト</t>
    </rPh>
    <phoneticPr fontId="3"/>
  </si>
  <si>
    <t>Forms回答の確認</t>
    <rPh sb="5" eb="7">
      <t>カイトウ</t>
    </rPh>
    <rPh sb="8" eb="10">
      <t>カクニン</t>
    </rPh>
    <phoneticPr fontId="3"/>
  </si>
  <si>
    <t>Excel作成</t>
    <phoneticPr fontId="3"/>
  </si>
  <si>
    <t>Excel作成</t>
    <rPh sb="5" eb="7">
      <t>サクセイ</t>
    </rPh>
    <phoneticPr fontId="3"/>
  </si>
  <si>
    <t>出金申請書作成</t>
    <rPh sb="0" eb="5">
      <t>シュッキンシンセイショ</t>
    </rPh>
    <rPh sb="5" eb="7">
      <t>サクセイ</t>
    </rPh>
    <phoneticPr fontId="3"/>
  </si>
  <si>
    <t>振込口座申請書作成</t>
    <rPh sb="0" eb="2">
      <t>フリコミ</t>
    </rPh>
    <rPh sb="2" eb="4">
      <t>コウザ</t>
    </rPh>
    <rPh sb="4" eb="7">
      <t>シンセイショ</t>
    </rPh>
    <rPh sb="7" eb="9">
      <t>サクセイ</t>
    </rPh>
    <phoneticPr fontId="3"/>
  </si>
  <si>
    <t>かんたん申請</t>
    <rPh sb="4" eb="6">
      <t>シンセイ</t>
    </rPh>
    <phoneticPr fontId="3"/>
  </si>
  <si>
    <t>現金対応時間-振込対応時間</t>
    <rPh sb="0" eb="2">
      <t>ゲンキン</t>
    </rPh>
    <rPh sb="2" eb="4">
      <t>タイオウ</t>
    </rPh>
    <rPh sb="4" eb="6">
      <t>ジカン</t>
    </rPh>
    <rPh sb="7" eb="9">
      <t>フリコミ</t>
    </rPh>
    <rPh sb="9" eb="11">
      <t>タイオウ</t>
    </rPh>
    <rPh sb="11" eb="13">
      <t>ジカン</t>
    </rPh>
    <phoneticPr fontId="3"/>
  </si>
  <si>
    <t>Teamsチャット</t>
    <phoneticPr fontId="3"/>
  </si>
  <si>
    <t>経理</t>
    <rPh sb="0" eb="2">
      <t>ケイリ</t>
    </rPh>
    <phoneticPr fontId="3"/>
  </si>
  <si>
    <t>かんたん申請確認</t>
    <rPh sb="4" eb="6">
      <t>シンセイ</t>
    </rPh>
    <rPh sb="6" eb="8">
      <t>カクニン</t>
    </rPh>
    <phoneticPr fontId="3"/>
  </si>
  <si>
    <t>申請書類内容確認</t>
    <rPh sb="0" eb="4">
      <t>シンセイショルイ</t>
    </rPh>
    <rPh sb="4" eb="8">
      <t>ナイヨウカクニン</t>
    </rPh>
    <phoneticPr fontId="3"/>
  </si>
  <si>
    <t>申請書・振込口座申請書DL、PDF格納、ファイル名変更</t>
    <rPh sb="0" eb="3">
      <t>シンセイショ</t>
    </rPh>
    <rPh sb="4" eb="6">
      <t>フリコミ</t>
    </rPh>
    <rPh sb="6" eb="8">
      <t>コウザ</t>
    </rPh>
    <rPh sb="8" eb="11">
      <t>シンセイショ</t>
    </rPh>
    <rPh sb="17" eb="19">
      <t>カクノウ</t>
    </rPh>
    <rPh sb="24" eb="25">
      <t>メイ</t>
    </rPh>
    <rPh sb="25" eb="27">
      <t>ヘンコウ</t>
    </rPh>
    <phoneticPr fontId="3"/>
  </si>
  <si>
    <t>分</t>
    <rPh sb="0" eb="1">
      <t>フン</t>
    </rPh>
    <phoneticPr fontId="3"/>
  </si>
  <si>
    <t>申請書・出金申請書印刷、押印</t>
    <rPh sb="0" eb="3">
      <t>シンセイショ</t>
    </rPh>
    <rPh sb="4" eb="9">
      <t>シュッキンシンセイショ</t>
    </rPh>
    <rPh sb="9" eb="11">
      <t>インサツ</t>
    </rPh>
    <rPh sb="12" eb="14">
      <t>オウイン</t>
    </rPh>
    <phoneticPr fontId="3"/>
  </si>
  <si>
    <t>CMS取込用テキストファイル作成</t>
    <rPh sb="3" eb="5">
      <t>トリコミ</t>
    </rPh>
    <rPh sb="5" eb="6">
      <t>ヨウ</t>
    </rPh>
    <rPh sb="14" eb="16">
      <t>サクセイ</t>
    </rPh>
    <phoneticPr fontId="3"/>
  </si>
  <si>
    <t>※注1</t>
    <rPh sb="1" eb="2">
      <t>チュウ</t>
    </rPh>
    <phoneticPr fontId="3"/>
  </si>
  <si>
    <t>※1件あたり</t>
    <phoneticPr fontId="3"/>
  </si>
  <si>
    <t>金庫を開け現金出金、封筒へ</t>
    <rPh sb="0" eb="2">
      <t>キンコ</t>
    </rPh>
    <rPh sb="3" eb="4">
      <t>ア</t>
    </rPh>
    <rPh sb="5" eb="7">
      <t>ゲンキン</t>
    </rPh>
    <rPh sb="7" eb="9">
      <t>シュッキン</t>
    </rPh>
    <rPh sb="10" eb="12">
      <t>フウトウ</t>
    </rPh>
    <phoneticPr fontId="3"/>
  </si>
  <si>
    <t>CMSにテキストファイル取込、支払いデータ明細一覧（作成中）出力、フォルダ格納</t>
    <rPh sb="12" eb="14">
      <t>トリコミ</t>
    </rPh>
    <rPh sb="15" eb="17">
      <t>シハラ</t>
    </rPh>
    <rPh sb="21" eb="25">
      <t>メイサイイチラン</t>
    </rPh>
    <rPh sb="26" eb="29">
      <t>サクセイチュウ</t>
    </rPh>
    <rPh sb="30" eb="32">
      <t>シュツリョク</t>
    </rPh>
    <rPh sb="37" eb="39">
      <t>カクノウ</t>
    </rPh>
    <phoneticPr fontId="3"/>
  </si>
  <si>
    <t>時間差 (分)</t>
    <rPh sb="0" eb="2">
      <t>ジカン</t>
    </rPh>
    <rPh sb="2" eb="3">
      <t>サ</t>
    </rPh>
    <rPh sb="5" eb="6">
      <t>フン</t>
    </rPh>
    <phoneticPr fontId="3"/>
  </si>
  <si>
    <t>分給 (円)</t>
    <rPh sb="0" eb="1">
      <t>フン</t>
    </rPh>
    <rPh sb="1" eb="2">
      <t>キュウ</t>
    </rPh>
    <rPh sb="4" eb="5">
      <t>エン</t>
    </rPh>
    <phoneticPr fontId="3"/>
  </si>
  <si>
    <t>削減できるコスト (円)</t>
    <rPh sb="0" eb="2">
      <t>サクゲン</t>
    </rPh>
    <phoneticPr fontId="3"/>
  </si>
  <si>
    <t>印刷した申請書類と現金封筒をクリアファイルに入れる</t>
    <rPh sb="0" eb="2">
      <t>インサツ</t>
    </rPh>
    <rPh sb="4" eb="6">
      <t>シンセイ</t>
    </rPh>
    <rPh sb="6" eb="8">
      <t>ショルイ</t>
    </rPh>
    <rPh sb="9" eb="11">
      <t>ゲンキン</t>
    </rPh>
    <rPh sb="11" eb="13">
      <t>フウトウ</t>
    </rPh>
    <rPh sb="22" eb="23">
      <t>イ</t>
    </rPh>
    <phoneticPr fontId="3"/>
  </si>
  <si>
    <t>振込口座申請書と支払いデータ明細一覧（作成中）の情報照合、押印</t>
    <rPh sb="0" eb="2">
      <t>フリコミ</t>
    </rPh>
    <rPh sb="2" eb="6">
      <t>コウザシンセイ</t>
    </rPh>
    <rPh sb="6" eb="7">
      <t>ショ</t>
    </rPh>
    <rPh sb="8" eb="10">
      <t>シハラ</t>
    </rPh>
    <rPh sb="14" eb="18">
      <t>メイサイイチラン</t>
    </rPh>
    <rPh sb="19" eb="22">
      <t>サクセイチュウ</t>
    </rPh>
    <rPh sb="24" eb="28">
      <t>ジョウホウショウゴウ</t>
    </rPh>
    <rPh sb="29" eb="31">
      <t>オウイン</t>
    </rPh>
    <phoneticPr fontId="3"/>
  </si>
  <si>
    <t>=</t>
    <phoneticPr fontId="3"/>
  </si>
  <si>
    <t>経理内承認</t>
    <rPh sb="0" eb="3">
      <t>ケイリナイ</t>
    </rPh>
    <rPh sb="3" eb="5">
      <t>ショウニン</t>
    </rPh>
    <phoneticPr fontId="3"/>
  </si>
  <si>
    <t>経理内でTeamsチャットで承認依頼</t>
    <rPh sb="0" eb="3">
      <t>ケイリナイ</t>
    </rPh>
    <rPh sb="14" eb="16">
      <t>ショウニン</t>
    </rPh>
    <rPh sb="16" eb="18">
      <t>イライ</t>
    </rPh>
    <phoneticPr fontId="3"/>
  </si>
  <si>
    <t>人開へ申請書類と現金封筒のファイルを手渡し</t>
    <rPh sb="0" eb="2">
      <t>ジンカイ</t>
    </rPh>
    <rPh sb="3" eb="5">
      <t>シンセイ</t>
    </rPh>
    <rPh sb="5" eb="7">
      <t>ショルイ</t>
    </rPh>
    <rPh sb="8" eb="10">
      <t>ゲンキン</t>
    </rPh>
    <rPh sb="10" eb="12">
      <t>フウトウ</t>
    </rPh>
    <rPh sb="18" eb="20">
      <t>テワタ</t>
    </rPh>
    <phoneticPr fontId="3"/>
  </si>
  <si>
    <t>経理内承認</t>
    <phoneticPr fontId="3"/>
  </si>
  <si>
    <r>
      <t xml:space="preserve">※1件あたりの振込手数料は </t>
    </r>
    <r>
      <rPr>
        <b/>
        <sz val="11"/>
        <color theme="1"/>
        <rFont val="Meiryo UI"/>
        <family val="3"/>
        <charset val="128"/>
      </rPr>
      <t xml:space="preserve">220 </t>
    </r>
    <r>
      <rPr>
        <sz val="11"/>
        <color theme="1"/>
        <rFont val="Meiryo UI"/>
        <family val="3"/>
        <charset val="128"/>
      </rPr>
      <t>円</t>
    </r>
    <rPh sb="2" eb="3">
      <t>ケン</t>
    </rPh>
    <rPh sb="7" eb="12">
      <t>フリコミテスウリョウ</t>
    </rPh>
    <rPh sb="18" eb="19">
      <t>エン</t>
    </rPh>
    <phoneticPr fontId="3"/>
  </si>
  <si>
    <t>出金申請書の受領印にサイン、学生へ現金手渡し、受領サイン求</t>
    <rPh sb="0" eb="5">
      <t>シュッキンシンセイショ</t>
    </rPh>
    <rPh sb="6" eb="9">
      <t>ジュリョウイン</t>
    </rPh>
    <rPh sb="14" eb="16">
      <t>ガクセイ</t>
    </rPh>
    <rPh sb="17" eb="19">
      <t>ゲンキン</t>
    </rPh>
    <rPh sb="19" eb="21">
      <t>テワタ</t>
    </rPh>
    <rPh sb="23" eb="25">
      <t>ジュリョウ</t>
    </rPh>
    <rPh sb="28" eb="29">
      <t>モト</t>
    </rPh>
    <phoneticPr fontId="3"/>
  </si>
  <si>
    <t>支払いデータ明細一覧（承認済）出力、フォルダへ保存</t>
    <rPh sb="11" eb="14">
      <t>ショウニンズミ</t>
    </rPh>
    <phoneticPr fontId="3"/>
  </si>
  <si>
    <t>　（30,000円以上の支払は振込対応のため、現金対応なし）</t>
    <rPh sb="8" eb="9">
      <t>エン</t>
    </rPh>
    <rPh sb="9" eb="11">
      <t>イジョウ</t>
    </rPh>
    <rPh sb="12" eb="14">
      <t>シハラ</t>
    </rPh>
    <rPh sb="15" eb="17">
      <t>フリコミ</t>
    </rPh>
    <rPh sb="17" eb="19">
      <t>タイオウ</t>
    </rPh>
    <rPh sb="23" eb="25">
      <t>ゲンキン</t>
    </rPh>
    <rPh sb="25" eb="27">
      <t>タイオウ</t>
    </rPh>
    <phoneticPr fontId="3"/>
  </si>
  <si>
    <t>経理へ受領サイン済のファイルを手渡し</t>
    <rPh sb="0" eb="2">
      <t>ケイリ</t>
    </rPh>
    <rPh sb="3" eb="5">
      <t>ジュリョウ</t>
    </rPh>
    <rPh sb="8" eb="9">
      <t>スミ</t>
    </rPh>
    <rPh sb="15" eb="17">
      <t>テワタ</t>
    </rPh>
    <phoneticPr fontId="3"/>
  </si>
  <si>
    <t>支払いデータ明細一覧（作成中）と（承認）の情報照合、押印</t>
    <rPh sb="17" eb="19">
      <t>ショウニン</t>
    </rPh>
    <phoneticPr fontId="3"/>
  </si>
  <si>
    <t>金庫内すべての現金を数え、現金照合表作成</t>
    <rPh sb="0" eb="2">
      <t>キンコ</t>
    </rPh>
    <rPh sb="2" eb="3">
      <t>ナイ</t>
    </rPh>
    <rPh sb="7" eb="9">
      <t>ゲンキン</t>
    </rPh>
    <rPh sb="10" eb="11">
      <t>カゾ</t>
    </rPh>
    <rPh sb="13" eb="15">
      <t>ゲンキン</t>
    </rPh>
    <rPh sb="15" eb="17">
      <t>ショウゴウ</t>
    </rPh>
    <rPh sb="17" eb="18">
      <t>ヒョウ</t>
    </rPh>
    <rPh sb="18" eb="20">
      <t>サクセイ</t>
    </rPh>
    <phoneticPr fontId="3"/>
  </si>
  <si>
    <t>経理内Teamsチャット</t>
    <rPh sb="0" eb="2">
      <t>ケイリ</t>
    </rPh>
    <rPh sb="2" eb="3">
      <t>ナイ</t>
    </rPh>
    <phoneticPr fontId="3"/>
  </si>
  <si>
    <t>金庫内すべての現金を数え、現金照合表確認（承認者）</t>
    <rPh sb="0" eb="2">
      <t>キンコ</t>
    </rPh>
    <rPh sb="2" eb="3">
      <t>ナイ</t>
    </rPh>
    <rPh sb="7" eb="9">
      <t>ゲンキン</t>
    </rPh>
    <rPh sb="10" eb="11">
      <t>カゾ</t>
    </rPh>
    <rPh sb="13" eb="15">
      <t>ゲンキン</t>
    </rPh>
    <rPh sb="15" eb="17">
      <t>ショウゴウ</t>
    </rPh>
    <rPh sb="17" eb="18">
      <t>ヒョウ</t>
    </rPh>
    <rPh sb="18" eb="20">
      <t>カクニン</t>
    </rPh>
    <rPh sb="21" eb="23">
      <t>ショウニン</t>
    </rPh>
    <rPh sb="23" eb="24">
      <t>シャ</t>
    </rPh>
    <phoneticPr fontId="3"/>
  </si>
  <si>
    <t>かんたん申請承認、人開へTeamsチャットで振込日連絡</t>
    <rPh sb="4" eb="6">
      <t>シンセイ</t>
    </rPh>
    <rPh sb="6" eb="8">
      <t>ショウニン</t>
    </rPh>
    <rPh sb="9" eb="11">
      <t>ジンカイ</t>
    </rPh>
    <rPh sb="25" eb="27">
      <t>レンラク</t>
    </rPh>
    <phoneticPr fontId="3"/>
  </si>
  <si>
    <t>全件振込対応にすることで、</t>
    <rPh sb="0" eb="2">
      <t>ゼンケン</t>
    </rPh>
    <rPh sb="2" eb="4">
      <t>フリコミ</t>
    </rPh>
    <rPh sb="4" eb="6">
      <t>タイオウ</t>
    </rPh>
    <phoneticPr fontId="3"/>
  </si>
  <si>
    <t>かんたん申請承認</t>
    <rPh sb="4" eb="6">
      <t>シンセイ</t>
    </rPh>
    <rPh sb="6" eb="8">
      <t>ショウニン</t>
    </rPh>
    <phoneticPr fontId="3"/>
  </si>
  <si>
    <t>PDFをTOKIUMへアップロード</t>
    <phoneticPr fontId="3"/>
  </si>
  <si>
    <t>承認済申請書類をファイリング</t>
    <rPh sb="0" eb="3">
      <t>ショウニンズミ</t>
    </rPh>
    <rPh sb="3" eb="7">
      <t>シンセイショルイ</t>
    </rPh>
    <phoneticPr fontId="3"/>
  </si>
  <si>
    <t>のコスト削減が可能。</t>
    <rPh sb="4" eb="6">
      <t>サクゲン</t>
    </rPh>
    <rPh sb="7" eb="9">
      <t>カノウ</t>
    </rPh>
    <phoneticPr fontId="3"/>
  </si>
  <si>
    <t>承認済申請書類をスキャンしてPDF格納</t>
    <rPh sb="0" eb="3">
      <t>ショウニンズミ</t>
    </rPh>
    <rPh sb="3" eb="7">
      <t>シンセイショルイ</t>
    </rPh>
    <rPh sb="17" eb="19">
      <t>カクノウ</t>
    </rPh>
    <phoneticPr fontId="3"/>
  </si>
  <si>
    <t>合計（分）</t>
    <rPh sb="0" eb="2">
      <t>ゴウケイ</t>
    </rPh>
    <rPh sb="3" eb="4">
      <t>フン</t>
    </rPh>
    <phoneticPr fontId="3"/>
  </si>
  <si>
    <t>◆現金対応の課題</t>
    <rPh sb="1" eb="3">
      <t>ゲンキン</t>
    </rPh>
    <rPh sb="3" eb="5">
      <t>タイオウ</t>
    </rPh>
    <rPh sb="6" eb="8">
      <t>カダイ</t>
    </rPh>
    <phoneticPr fontId="3"/>
  </si>
  <si>
    <t>※注1：分給の根拠</t>
    <rPh sb="1" eb="2">
      <t>チュウ</t>
    </rPh>
    <rPh sb="4" eb="5">
      <t>フン</t>
    </rPh>
    <rPh sb="5" eb="6">
      <t>キュウ</t>
    </rPh>
    <rPh sb="7" eb="9">
      <t>コンキョ</t>
    </rPh>
    <phoneticPr fontId="3"/>
  </si>
  <si>
    <t>・来社日当日に出金、経理内承認が必要、事前準備不可（朝一出金だとスケジュール次第でバタつく）</t>
    <rPh sb="1" eb="4">
      <t>ライシャビ</t>
    </rPh>
    <rPh sb="7" eb="9">
      <t>シュッキン</t>
    </rPh>
    <rPh sb="10" eb="12">
      <t>ケイリ</t>
    </rPh>
    <rPh sb="12" eb="13">
      <t>ナイ</t>
    </rPh>
    <rPh sb="38" eb="40">
      <t>シダイ</t>
    </rPh>
    <phoneticPr fontId="3"/>
  </si>
  <si>
    <t>月給</t>
    <rPh sb="0" eb="2">
      <t>ゲッキュウ</t>
    </rPh>
    <phoneticPr fontId="3"/>
  </si>
  <si>
    <t>←新卒の給与で計算しています</t>
    <rPh sb="1" eb="3">
      <t>シンソツ</t>
    </rPh>
    <rPh sb="4" eb="6">
      <t>キュウヨ</t>
    </rPh>
    <rPh sb="7" eb="9">
      <t>ケイサン</t>
    </rPh>
    <phoneticPr fontId="3"/>
  </si>
  <si>
    <t>・チャット漏れ、かんたん申請確認漏れの可能性があり、その場合、学生が帰るまでに急ぎ現金を準備する必要がある</t>
    <rPh sb="5" eb="6">
      <t>モ</t>
    </rPh>
    <rPh sb="12" eb="14">
      <t>シンセイ</t>
    </rPh>
    <rPh sb="14" eb="16">
      <t>カクニン</t>
    </rPh>
    <rPh sb="16" eb="17">
      <t>モ</t>
    </rPh>
    <rPh sb="19" eb="22">
      <t>カノウセイ</t>
    </rPh>
    <rPh sb="28" eb="30">
      <t>バアイ</t>
    </rPh>
    <rPh sb="31" eb="33">
      <t>ガクセイ</t>
    </rPh>
    <rPh sb="34" eb="35">
      <t>カエ</t>
    </rPh>
    <rPh sb="39" eb="40">
      <t>イソ</t>
    </rPh>
    <rPh sb="41" eb="43">
      <t>ゲンキン</t>
    </rPh>
    <rPh sb="44" eb="46">
      <t>ジュンビ</t>
    </rPh>
    <rPh sb="48" eb="50">
      <t>ヒツヨウ</t>
    </rPh>
    <phoneticPr fontId="3"/>
  </si>
  <si>
    <t>日給</t>
    <rPh sb="0" eb="2">
      <t>ニッキュウ</t>
    </rPh>
    <phoneticPr fontId="3"/>
  </si>
  <si>
    <t>　➡経理不在の可能性あり</t>
    <rPh sb="2" eb="4">
      <t>ケイリ</t>
    </rPh>
    <rPh sb="4" eb="6">
      <t>フザイ</t>
    </rPh>
    <rPh sb="7" eb="10">
      <t>カノウセイ</t>
    </rPh>
    <phoneticPr fontId="3"/>
  </si>
  <si>
    <t>時給</t>
    <rPh sb="0" eb="2">
      <t>ジキュウ</t>
    </rPh>
    <phoneticPr fontId="3"/>
  </si>
  <si>
    <t>・現金を数え、照合表を作成することが振込対応と比べ時間がかかる</t>
    <rPh sb="20" eb="22">
      <t>タイオウ</t>
    </rPh>
    <phoneticPr fontId="3"/>
  </si>
  <si>
    <t>分給</t>
    <rPh sb="0" eb="1">
      <t>フン</t>
    </rPh>
    <rPh sb="1" eb="2">
      <t>キュウ</t>
    </rPh>
    <phoneticPr fontId="3"/>
  </si>
  <si>
    <t>・出金申請書が振込口座申請書の作成と比べ、時間がかかる</t>
    <rPh sb="7" eb="9">
      <t>フリコミ</t>
    </rPh>
    <rPh sb="9" eb="11">
      <t>コウザ</t>
    </rPh>
    <rPh sb="11" eb="14">
      <t>シンセイショ</t>
    </rPh>
    <rPh sb="15" eb="17">
      <t>サクセイ</t>
    </rPh>
    <rPh sb="18" eb="19">
      <t>クラ</t>
    </rPh>
    <rPh sb="21" eb="23">
      <t>ジカン</t>
    </rPh>
    <phoneticPr fontId="3"/>
  </si>
  <si>
    <t>・申請書を印刷し学生に紙にサインさせている</t>
  </si>
  <si>
    <t>　➡ペーパーレス化</t>
    <phoneticPr fontId="3"/>
  </si>
  <si>
    <t>◆学生交通費の振込件数・出金申請件数</t>
  </si>
  <si>
    <t>（2025年）</t>
  </si>
  <si>
    <t>月</t>
  </si>
  <si>
    <t>振込</t>
  </si>
  <si>
    <t>出金申請</t>
  </si>
  <si>
    <t>合計</t>
  </si>
  <si>
    <t>件数</t>
  </si>
  <si>
    <t>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</si>
  <si>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</si>
  <si>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</si>
  <si>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</si>
  <si>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</si>
  <si>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</si>
  <si>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</si>
  <si>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</si>
  <si>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</si>
  <si>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</si>
  <si>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</si>
  <si>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</si>
  <si>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</si>
  <si>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円の削減</t>
    <rPh sb="0" eb="1">
      <t>エン</t>
    </rPh>
    <rPh sb="2" eb="4">
      <t>サクゲン</t>
    </rPh>
    <phoneticPr fontId="3"/>
  </si>
  <si>
    <t>路線検索はこちらをご利用ください↓↓</t>
    <rPh sb="0" eb="4">
      <t>ロセンケンサク</t>
    </rPh>
    <rPh sb="10" eb="12">
      <t>リヨウ</t>
    </rPh>
    <phoneticPr fontId="4"/>
  </si>
  <si>
    <t>往復同額の場合</t>
    <rPh sb="0" eb="2">
      <t>オウフク</t>
    </rPh>
    <rPh sb="2" eb="4">
      <t>ドウガク</t>
    </rPh>
    <rPh sb="5" eb="7">
      <t>バアイ</t>
    </rPh>
    <phoneticPr fontId="3"/>
  </si>
  <si>
    <t>往復異なる場合</t>
    <rPh sb="5" eb="7">
      <t>バアイ</t>
    </rPh>
    <phoneticPr fontId="3"/>
  </si>
  <si>
    <t>1行でOK（⇔）</t>
    <phoneticPr fontId="3"/>
  </si>
  <si>
    <t>行を分ける（⇒）</t>
    <rPh sb="0" eb="1">
      <t>ギョウ</t>
    </rPh>
    <rPh sb="2" eb="3">
      <t>ワ</t>
    </rPh>
    <phoneticPr fontId="3"/>
  </si>
  <si>
    <t>必ず行を分ける（⇔ は使わない）</t>
    <rPh sb="0" eb="1">
      <t>カナラ</t>
    </rPh>
    <rPh sb="11" eb="12">
      <t>ツカ</t>
    </rPh>
    <phoneticPr fontId="3"/>
  </si>
  <si>
    <t>利用日付</t>
    <rPh sb="0" eb="4">
      <t>リヨウヒヅケ</t>
    </rPh>
    <phoneticPr fontId="4"/>
  </si>
  <si>
    <t>区間（駅・空港名）</t>
    <rPh sb="0" eb="2">
      <t>クカン</t>
    </rPh>
    <rPh sb="3" eb="4">
      <t>エキ</t>
    </rPh>
    <rPh sb="5" eb="8">
      <t>クウコウメイ</t>
    </rPh>
    <phoneticPr fontId="4"/>
  </si>
  <si>
    <t>証拠書添付</t>
    <rPh sb="0" eb="3">
      <t>ショウコショ</t>
    </rPh>
    <rPh sb="3" eb="5">
      <t>テンプ</t>
    </rPh>
    <phoneticPr fontId="4"/>
  </si>
  <si>
    <t>大阪</t>
    <rPh sb="0" eb="2">
      <t>オオサカ</t>
    </rPh>
    <phoneticPr fontId="3"/>
  </si>
  <si>
    <t>【前日（自宅最寄り ⇒ ホテル）】</t>
    <rPh sb="1" eb="3">
      <t>ゼンジツ</t>
    </rPh>
    <rPh sb="4" eb="6">
      <t>ジタク</t>
    </rPh>
    <rPh sb="6" eb="8">
      <t>モヨ</t>
    </rPh>
    <phoneticPr fontId="3"/>
  </si>
  <si>
    <t>【初日・中日（会社 ⇔ ホテル）】</t>
    <rPh sb="1" eb="3">
      <t>ショニチ</t>
    </rPh>
    <rPh sb="4" eb="6">
      <t>チュウニチ</t>
    </rPh>
    <rPh sb="7" eb="9">
      <t>カイシャ</t>
    </rPh>
    <phoneticPr fontId="3"/>
  </si>
  <si>
    <t>【最終日（ホテル・会社 ⇒ 自宅最寄り）】</t>
    <rPh sb="1" eb="4">
      <t>サイシュウビ</t>
    </rPh>
    <rPh sb="9" eb="11">
      <t>カイシャ</t>
    </rPh>
    <rPh sb="14" eb="16">
      <t>ジタク</t>
    </rPh>
    <rPh sb="16" eb="18">
      <t>モヨ</t>
    </rPh>
    <phoneticPr fontId="3"/>
  </si>
  <si>
    <t>【行き（自宅最寄り ⇒ 会社）】</t>
    <rPh sb="1" eb="2">
      <t>イ</t>
    </rPh>
    <rPh sb="4" eb="6">
      <t>ジタク</t>
    </rPh>
    <rPh sb="6" eb="8">
      <t>モヨ</t>
    </rPh>
    <rPh sb="12" eb="14">
      <t>カイシャ</t>
    </rPh>
    <phoneticPr fontId="3"/>
  </si>
  <si>
    <t>円</t>
    <phoneticPr fontId="3"/>
  </si>
  <si>
    <t>【帰り（会社 ⇒ 自宅最寄り）】</t>
    <rPh sb="1" eb="2">
      <t>カエ</t>
    </rPh>
    <rPh sb="4" eb="6">
      <t>カイシャ</t>
    </rPh>
    <rPh sb="9" eb="11">
      <t>ジタク</t>
    </rPh>
    <rPh sb="11" eb="13">
      <t>モヨ</t>
    </rPh>
    <phoneticPr fontId="3"/>
  </si>
  <si>
    <t>高速道路</t>
    <rPh sb="0" eb="4">
      <t>コウソクドウロ</t>
    </rPh>
    <phoneticPr fontId="3"/>
  </si>
  <si>
    <t>駐車場</t>
    <rPh sb="0" eb="3">
      <t>チュウシャジョウ</t>
    </rPh>
    <phoneticPr fontId="3"/>
  </si>
  <si>
    <t>ガソリン</t>
    <phoneticPr fontId="3"/>
  </si>
  <si>
    <t>申請種別</t>
    <rPh sb="0" eb="4">
      <t>シンセイシュベツ</t>
    </rPh>
    <phoneticPr fontId="3"/>
  </si>
  <si>
    <t>確認事項</t>
    <rPh sb="0" eb="2">
      <t>カクニン</t>
    </rPh>
    <rPh sb="2" eb="4">
      <t>ジコウ</t>
    </rPh>
    <phoneticPr fontId="3"/>
  </si>
  <si>
    <t>ETCカード明細 or 領収書</t>
    <phoneticPr fontId="3"/>
  </si>
  <si>
    <t>コインパーキングの領収書</t>
    <phoneticPr fontId="3"/>
  </si>
  <si>
    <t>Google Mapのスクリーンショット</t>
    <phoneticPr fontId="3"/>
  </si>
  <si>
    <t>　● 区間・金額が申請と一致している　</t>
    <rPh sb="3" eb="5">
      <t>クカン</t>
    </rPh>
    <rPh sb="6" eb="8">
      <t>キンガク</t>
    </rPh>
    <rPh sb="9" eb="11">
      <t>シンセイ</t>
    </rPh>
    <rPh sb="12" eb="14">
      <t>イッチ</t>
    </rPh>
    <phoneticPr fontId="3"/>
  </si>
  <si>
    <t>　● 区間・金額が申請と一致している　
　● 途中で料金所を挟んでも1行で申請</t>
    <rPh sb="23" eb="25">
      <t>トチュウ</t>
    </rPh>
    <rPh sb="26" eb="28">
      <t>リョウキン</t>
    </rPh>
    <rPh sb="28" eb="29">
      <t>ジョ</t>
    </rPh>
    <rPh sb="30" eb="31">
      <t>ハサ</t>
    </rPh>
    <rPh sb="35" eb="36">
      <t>ギョウ</t>
    </rPh>
    <rPh sb="37" eb="39">
      <t>シンセイ</t>
    </rPh>
    <phoneticPr fontId="3"/>
  </si>
  <si>
    <t>　● 距離の表記が申請と一致している
　● 車での経路で最短の走行距離になっている</t>
    <rPh sb="3" eb="5">
      <t>キョリ</t>
    </rPh>
    <rPh sb="6" eb="8">
      <t>ヒョウキ</t>
    </rPh>
    <rPh sb="9" eb="11">
      <t>シンセイ</t>
    </rPh>
    <rPh sb="12" eb="14">
      <t>イッチ</t>
    </rPh>
    <rPh sb="22" eb="23">
      <t>クルマ</t>
    </rPh>
    <rPh sb="25" eb="27">
      <t>ケイロ</t>
    </rPh>
    <rPh sb="28" eb="30">
      <t>サイタン</t>
    </rPh>
    <rPh sb="31" eb="35">
      <t>ソウコウキョリ</t>
    </rPh>
    <phoneticPr fontId="3"/>
  </si>
  <si>
    <t>電車・バス</t>
    <rPh sb="0" eb="2">
      <t>デンシャ</t>
    </rPh>
    <phoneticPr fontId="3"/>
  </si>
  <si>
    <t>電車・バス以外</t>
    <rPh sb="0" eb="2">
      <t>デンシャ</t>
    </rPh>
    <rPh sb="5" eb="7">
      <t>イガイ</t>
    </rPh>
    <phoneticPr fontId="3"/>
  </si>
  <si>
    <t>]</t>
    <phoneticPr fontId="3"/>
  </si>
  <si>
    <t>卜部颯斗</t>
    <rPh sb="0" eb="4">
      <t>ウラベハヤト</t>
    </rPh>
    <phoneticPr fontId="3"/>
  </si>
  <si>
    <t>南林間</t>
    <rPh sb="0" eb="3">
      <t>ミナミリンカン</t>
    </rPh>
    <phoneticPr fontId="3"/>
  </si>
  <si>
    <t>三田</t>
    <rPh sb="0" eb="2">
      <t>ミタ</t>
    </rPh>
    <phoneticPr fontId="3"/>
  </si>
  <si>
    <t>三井住友</t>
    <rPh sb="0" eb="2">
      <t>ミツイ</t>
    </rPh>
    <rPh sb="2" eb="4">
      <t>スミトモ</t>
    </rPh>
    <phoneticPr fontId="3"/>
  </si>
  <si>
    <t>巣鴨</t>
    <rPh sb="0" eb="2">
      <t>スガモ</t>
    </rPh>
    <phoneticPr fontId="3"/>
  </si>
  <si>
    <t>ｳﾗﾍﾞ ｶｲﾄ</t>
    <phoneticPr fontId="3"/>
  </si>
  <si>
    <t>0009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</si>
</sst>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&quot;¥&quot;#,##0_);[Red]\(&quot;¥&quot;#,##0\)"/>
    <numFmt numFmtId="177" formatCode="0_);[Red]\(0\)"/>
    <numFmt numFmtId="178" formatCode="#,##0.0;[Red]\-#,##0.0"/>
  </numFmts>
  <fonts count="3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u/>
      <sz val="11"/>
      <color theme="10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3.5"/>
      <color theme="1"/>
      <name val="Meiryo UI"/>
      <family val="3"/>
      <charset val="128"/>
    </font>
    <font>
      <sz val="10"/>
      <color theme="0" tint="-0.499984740745262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4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4"/>
      <color theme="0" tint="-0.499984740745262"/>
      <name val="Meiryo UI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b/>
      <sz val="22"/>
      <color theme="1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4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28"/>
      <color theme="0" tint="-0.499984740745262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rgb="FFE1F4FF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0"/>
      <name val="游ゴシック"/>
      <family val="2"/>
      <scheme val="minor"/>
    </font>
    <font>
      <sz val="10"/>
      <color theme="1"/>
      <name val="Meiryo UI"/>
      <family val="3"/>
      <charset val="128"/>
    </font>
    <font>
      <sz val="11"/>
      <color theme="2" tint="-0.499984740745262"/>
      <name val="游ゴシック"/>
      <family val="2"/>
      <scheme val="minor"/>
    </font>
    <font>
      <sz val="11"/>
      <color theme="2" tint="-0.499984740745262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E1F4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60">
    <xf numFmtId="0" fontId="0" fillId="0" borderId="0" xfId="0"/>
    <xf numFmtId="0" fontId="2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0" xfId="0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shrinkToFit="1"/>
    </xf>
    <xf numFmtId="0" fontId="5" fillId="0" borderId="4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5" fontId="2" fillId="0" borderId="11" xfId="0" applyNumberFormat="1" applyFont="1" applyBorder="1" applyAlignment="1">
      <alignment horizontal="center" vertical="center" wrapText="1"/>
    </xf>
    <xf numFmtId="5" fontId="2" fillId="0" borderId="3" xfId="0" applyNumberFormat="1" applyFont="1" applyBorder="1" applyAlignment="1">
      <alignment horizontal="center" vertical="center" wrapText="1"/>
    </xf>
    <xf numFmtId="5" fontId="5" fillId="0" borderId="17" xfId="0" applyNumberFormat="1" applyFont="1" applyBorder="1" applyAlignment="1">
      <alignment horizontal="left" vertical="center" wrapText="1"/>
    </xf>
    <xf numFmtId="5" fontId="5" fillId="0" borderId="16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/>
    </xf>
    <xf numFmtId="0" fontId="16" fillId="0" borderId="21" xfId="0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 applyAlignment="1">
      <alignment vertical="center"/>
    </xf>
    <xf numFmtId="38" fontId="5" fillId="0" borderId="1" xfId="2" applyFont="1" applyBorder="1" applyAlignment="1">
      <alignment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5" fillId="4" borderId="15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vertical="center"/>
    </xf>
    <xf numFmtId="0" fontId="5" fillId="4" borderId="2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2"/>
    </xf>
    <xf numFmtId="38" fontId="8" fillId="0" borderId="0" xfId="0" applyNumberFormat="1" applyFont="1" applyAlignment="1">
      <alignment vertical="center"/>
    </xf>
    <xf numFmtId="0" fontId="22" fillId="0" borderId="0" xfId="0" applyFont="1" applyAlignment="1">
      <alignment horizontal="center"/>
    </xf>
    <xf numFmtId="38" fontId="21" fillId="0" borderId="0" xfId="0" applyNumberFormat="1" applyFont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2" xfId="0" applyFont="1" applyFill="1" applyBorder="1" applyAlignment="1">
      <alignment vertical="center"/>
    </xf>
    <xf numFmtId="0" fontId="0" fillId="4" borderId="15" xfId="0" applyFill="1" applyBorder="1"/>
    <xf numFmtId="38" fontId="14" fillId="0" borderId="1" xfId="2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13" fillId="0" borderId="0" xfId="0" applyFont="1" applyAlignment="1">
      <alignment horizontal="center" vertical="center"/>
    </xf>
    <xf numFmtId="0" fontId="23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25" fillId="5" borderId="0" xfId="0" applyFont="1" applyFill="1" applyAlignment="1">
      <alignment vertical="center"/>
    </xf>
    <xf numFmtId="0" fontId="19" fillId="6" borderId="46" xfId="0" applyFont="1" applyFill="1" applyBorder="1" applyAlignment="1">
      <alignment horizontal="center" vertical="center"/>
    </xf>
    <xf numFmtId="0" fontId="19" fillId="6" borderId="4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6" xfId="0" applyFont="1" applyBorder="1" applyAlignment="1">
      <alignment vertical="center"/>
    </xf>
    <xf numFmtId="3" fontId="24" fillId="0" borderId="47" xfId="0" applyNumberFormat="1" applyFont="1" applyBorder="1" applyAlignment="1">
      <alignment vertical="center"/>
    </xf>
    <xf numFmtId="0" fontId="24" fillId="0" borderId="47" xfId="0" applyFont="1" applyBorder="1" applyAlignment="1">
      <alignment vertical="center"/>
    </xf>
    <xf numFmtId="0" fontId="24" fillId="0" borderId="33" xfId="0" applyFont="1" applyBorder="1" applyAlignment="1">
      <alignment horizontal="center" vertical="center"/>
    </xf>
    <xf numFmtId="0" fontId="24" fillId="0" borderId="48" xfId="0" applyFont="1" applyBorder="1" applyAlignment="1">
      <alignment vertical="center"/>
    </xf>
    <xf numFmtId="0" fontId="24" fillId="0" borderId="49" xfId="0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50" xfId="0" applyFont="1" applyBorder="1" applyAlignment="1">
      <alignment vertical="center"/>
    </xf>
    <xf numFmtId="3" fontId="25" fillId="0" borderId="51" xfId="0" applyNumberFormat="1" applyFont="1" applyBorder="1" applyAlignment="1">
      <alignment vertical="center"/>
    </xf>
    <xf numFmtId="38" fontId="26" fillId="0" borderId="0" xfId="2" applyFont="1" applyAlignment="1"/>
    <xf numFmtId="0" fontId="5" fillId="0" borderId="2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5" fillId="8" borderId="1" xfId="2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49" fontId="5" fillId="8" borderId="4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28" fillId="10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10" borderId="0" xfId="0" applyFont="1" applyFill="1" applyAlignment="1">
      <alignment vertical="center"/>
    </xf>
    <xf numFmtId="0" fontId="7" fillId="10" borderId="0" xfId="1" applyFont="1" applyFill="1" applyAlignment="1">
      <alignment vertical="center"/>
    </xf>
    <xf numFmtId="0" fontId="0" fillId="10" borderId="0" xfId="0" applyFill="1"/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38" fontId="12" fillId="10" borderId="0" xfId="2" applyFont="1" applyFill="1" applyBorder="1" applyAlignment="1">
      <alignment horizontal="right" vertical="center" wrapText="1"/>
    </xf>
    <xf numFmtId="5" fontId="5" fillId="10" borderId="0" xfId="0" applyNumberFormat="1" applyFont="1" applyFill="1" applyAlignment="1">
      <alignment horizontal="left" vertical="center" wrapText="1"/>
    </xf>
    <xf numFmtId="5" fontId="2" fillId="10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38" fontId="13" fillId="10" borderId="0" xfId="2" applyFont="1" applyFill="1" applyBorder="1" applyAlignment="1">
      <alignment vertical="center" wrapText="1"/>
    </xf>
    <xf numFmtId="0" fontId="8" fillId="10" borderId="0" xfId="0" applyFont="1" applyFill="1" applyAlignment="1">
      <alignment vertical="center" wrapText="1"/>
    </xf>
    <xf numFmtId="0" fontId="5" fillId="10" borderId="0" xfId="0" applyFont="1" applyFill="1" applyAlignment="1">
      <alignment horizontal="left" vertical="center" wrapText="1"/>
    </xf>
    <xf numFmtId="38" fontId="13" fillId="10" borderId="11" xfId="2" applyFont="1" applyFill="1" applyBorder="1" applyAlignment="1">
      <alignment vertical="center" wrapText="1"/>
    </xf>
    <xf numFmtId="0" fontId="8" fillId="10" borderId="13" xfId="0" applyFont="1" applyFill="1" applyBorder="1" applyAlignment="1">
      <alignment vertical="center" wrapText="1"/>
    </xf>
    <xf numFmtId="38" fontId="13" fillId="10" borderId="2" xfId="2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178" fontId="12" fillId="10" borderId="0" xfId="2" applyNumberFormat="1" applyFont="1" applyFill="1" applyBorder="1" applyAlignment="1">
      <alignment horizontal="right" vertical="center" wrapText="1"/>
    </xf>
    <xf numFmtId="0" fontId="0" fillId="10" borderId="0" xfId="0" applyFill="1" applyAlignment="1">
      <alignment vertical="center"/>
    </xf>
    <xf numFmtId="0" fontId="7" fillId="3" borderId="0" xfId="1" applyFont="1" applyFill="1" applyAlignment="1">
      <alignment horizontal="left" vertical="center" indent="1"/>
    </xf>
    <xf numFmtId="0" fontId="12" fillId="10" borderId="18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0" fillId="10" borderId="0" xfId="0" applyFill="1" applyAlignment="1">
      <alignment horizontal="center" vertical="center"/>
    </xf>
    <xf numFmtId="0" fontId="8" fillId="10" borderId="0" xfId="0" applyFont="1" applyFill="1" applyAlignment="1">
      <alignment vertical="center"/>
    </xf>
    <xf numFmtId="0" fontId="5" fillId="10" borderId="52" xfId="0" applyFont="1" applyFill="1" applyBorder="1" applyAlignment="1">
      <alignment horizontal="left" vertical="center" indent="1"/>
    </xf>
    <xf numFmtId="0" fontId="5" fillId="10" borderId="52" xfId="0" applyFont="1" applyFill="1" applyBorder="1" applyAlignment="1">
      <alignment vertical="center"/>
    </xf>
    <xf numFmtId="0" fontId="5" fillId="10" borderId="0" xfId="0" applyFont="1" applyFill="1" applyAlignment="1">
      <alignment horizontal="left" vertical="center" indent="1"/>
    </xf>
    <xf numFmtId="0" fontId="5" fillId="10" borderId="11" xfId="0" applyFont="1" applyFill="1" applyBorder="1" applyAlignment="1">
      <alignment vertical="center"/>
    </xf>
    <xf numFmtId="0" fontId="5" fillId="10" borderId="12" xfId="0" applyFont="1" applyFill="1" applyBorder="1" applyAlignment="1">
      <alignment vertical="center"/>
    </xf>
    <xf numFmtId="14" fontId="5" fillId="10" borderId="11" xfId="0" applyNumberFormat="1" applyFont="1" applyFill="1" applyBorder="1" applyAlignment="1">
      <alignment horizontal="center" vertical="center" wrapText="1"/>
    </xf>
    <xf numFmtId="14" fontId="5" fillId="10" borderId="15" xfId="0" applyNumberFormat="1" applyFont="1" applyFill="1" applyBorder="1" applyAlignment="1">
      <alignment horizontal="left" vertical="center"/>
    </xf>
    <xf numFmtId="0" fontId="0" fillId="10" borderId="11" xfId="0" applyFill="1" applyBorder="1" applyAlignment="1">
      <alignment vertical="center"/>
    </xf>
    <xf numFmtId="0" fontId="5" fillId="10" borderId="11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 applyProtection="1">
      <alignment horizontal="center" vertical="center" wrapText="1"/>
      <protection locked="0"/>
    </xf>
    <xf numFmtId="0" fontId="5" fillId="7" borderId="2" xfId="0" applyFont="1" applyFill="1" applyBorder="1" applyAlignment="1" applyProtection="1">
      <alignment horizontal="center" vertical="center" wrapText="1"/>
      <protection locked="0"/>
    </xf>
    <xf numFmtId="0" fontId="5" fillId="7" borderId="13" xfId="0" applyFont="1" applyFill="1" applyBorder="1" applyAlignment="1" applyProtection="1">
      <alignment horizontal="center" vertical="center" wrapText="1"/>
      <protection locked="0"/>
    </xf>
    <xf numFmtId="0" fontId="5" fillId="7" borderId="4" xfId="0" applyFont="1" applyFill="1" applyBorder="1" applyAlignment="1" applyProtection="1">
      <alignment horizontal="center" vertical="center" wrapText="1"/>
      <protection locked="0"/>
    </xf>
    <xf numFmtId="38" fontId="12" fillId="7" borderId="2" xfId="2" applyFont="1" applyFill="1" applyBorder="1" applyAlignment="1" applyProtection="1">
      <alignment horizontal="right" vertical="center" wrapText="1"/>
      <protection locked="0"/>
    </xf>
    <xf numFmtId="0" fontId="12" fillId="7" borderId="18" xfId="0" applyFont="1" applyFill="1" applyBorder="1" applyAlignment="1" applyProtection="1">
      <alignment vertical="center" wrapText="1"/>
      <protection locked="0"/>
    </xf>
    <xf numFmtId="0" fontId="5" fillId="7" borderId="2" xfId="0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177" fontId="5" fillId="7" borderId="1" xfId="2" applyNumberFormat="1" applyFont="1" applyFill="1" applyBorder="1" applyAlignment="1" applyProtection="1">
      <alignment horizontal="center" vertical="center"/>
      <protection locked="0"/>
    </xf>
    <xf numFmtId="0" fontId="29" fillId="7" borderId="4" xfId="0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31" fillId="10" borderId="0" xfId="0" applyFont="1" applyFill="1" applyAlignment="1">
      <alignment vertical="center"/>
    </xf>
    <xf numFmtId="0" fontId="31" fillId="10" borderId="0" xfId="0" applyFont="1" applyFill="1" applyAlignment="1">
      <alignment vertical="top"/>
    </xf>
    <xf numFmtId="0" fontId="32" fillId="7" borderId="5" xfId="0" applyFont="1" applyFill="1" applyBorder="1" applyAlignment="1" applyProtection="1">
      <alignment horizontal="center" vertical="center" wrapText="1"/>
      <protection locked="0"/>
    </xf>
    <xf numFmtId="0" fontId="32" fillId="7" borderId="1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vertical="top"/>
    </xf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vertical="top"/>
    </xf>
    <xf numFmtId="38" fontId="13" fillId="10" borderId="3" xfId="2" applyFont="1" applyFill="1" applyBorder="1" applyAlignment="1">
      <alignment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56" fontId="2" fillId="7" borderId="8" xfId="0" applyNumberFormat="1" applyFont="1" applyFill="1" applyBorder="1" applyAlignment="1" applyProtection="1">
      <alignment horizontal="center" vertical="center" shrinkToFit="1"/>
      <protection locked="0"/>
    </xf>
    <xf numFmtId="0" fontId="2" fillId="7" borderId="11" xfId="0" applyFont="1" applyFill="1" applyBorder="1" applyAlignment="1" applyProtection="1">
      <alignment horizontal="center" vertical="center" shrinkToFit="1"/>
      <protection locked="0"/>
    </xf>
    <xf numFmtId="56" fontId="2" fillId="7" borderId="11" xfId="0" applyNumberFormat="1" applyFont="1" applyFill="1" applyBorder="1" applyAlignment="1" applyProtection="1">
      <alignment horizontal="center" vertical="center" shrinkToFit="1"/>
      <protection locked="0"/>
    </xf>
    <xf numFmtId="0" fontId="2" fillId="7" borderId="13" xfId="0" applyFont="1" applyFill="1" applyBorder="1" applyAlignment="1" applyProtection="1">
      <alignment horizontal="center" vertical="center" shrinkToFit="1"/>
      <protection locked="0"/>
    </xf>
    <xf numFmtId="0" fontId="2" fillId="7" borderId="2" xfId="0" applyFont="1" applyFill="1" applyBorder="1" applyAlignment="1" applyProtection="1">
      <alignment horizontal="left" vertical="center" shrinkToFit="1"/>
      <protection locked="0"/>
    </xf>
    <xf numFmtId="0" fontId="2" fillId="7" borderId="3" xfId="0" applyFont="1" applyFill="1" applyBorder="1" applyAlignment="1" applyProtection="1">
      <alignment horizontal="left" vertical="center" shrinkToFit="1"/>
      <protection locked="0"/>
    </xf>
    <xf numFmtId="0" fontId="2" fillId="7" borderId="4" xfId="0" applyFont="1" applyFill="1" applyBorder="1" applyAlignment="1" applyProtection="1">
      <alignment horizontal="left" vertical="center" shrinkToFit="1"/>
      <protection locked="0"/>
    </xf>
    <xf numFmtId="5" fontId="18" fillId="0" borderId="10" xfId="0" applyNumberFormat="1" applyFont="1" applyBorder="1" applyAlignment="1">
      <alignment horizontal="left" vertical="center" shrinkToFit="1"/>
    </xf>
    <xf numFmtId="0" fontId="18" fillId="0" borderId="12" xfId="0" applyFont="1" applyBorder="1" applyAlignment="1">
      <alignment horizontal="left" vertical="center" shrinkToFit="1"/>
    </xf>
    <xf numFmtId="0" fontId="18" fillId="0" borderId="15" xfId="0" applyFont="1" applyBorder="1" applyAlignment="1">
      <alignment horizontal="left" vertical="center" shrinkToFi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38" fontId="21" fillId="4" borderId="45" xfId="2" applyFont="1" applyFill="1" applyBorder="1" applyAlignment="1">
      <alignment horizontal="center" vertical="center"/>
    </xf>
    <xf numFmtId="38" fontId="21" fillId="4" borderId="15" xfId="2" applyFont="1" applyFill="1" applyBorder="1" applyAlignment="1">
      <alignment horizontal="center" vertical="center"/>
    </xf>
    <xf numFmtId="38" fontId="21" fillId="4" borderId="9" xfId="0" applyNumberFormat="1" applyFont="1" applyFill="1" applyBorder="1" applyAlignment="1">
      <alignment horizontal="right" vertical="center"/>
    </xf>
    <xf numFmtId="38" fontId="21" fillId="4" borderId="10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8" fillId="0" borderId="38" xfId="0" applyFont="1" applyBorder="1" applyAlignment="1">
      <alignment horizontal="right" vertical="center"/>
    </xf>
    <xf numFmtId="0" fontId="8" fillId="0" borderId="39" xfId="0" applyFont="1" applyBorder="1" applyAlignment="1">
      <alignment horizontal="right" vertical="center"/>
    </xf>
    <xf numFmtId="0" fontId="8" fillId="0" borderId="40" xfId="0" applyFont="1" applyBorder="1" applyAlignment="1">
      <alignment horizontal="right" vertical="center"/>
    </xf>
    <xf numFmtId="0" fontId="8" fillId="0" borderId="35" xfId="0" applyFont="1" applyBorder="1" applyAlignment="1">
      <alignment horizontal="right" vertical="center"/>
    </xf>
    <xf numFmtId="0" fontId="8" fillId="0" borderId="36" xfId="0" applyFont="1" applyBorder="1" applyAlignment="1">
      <alignment horizontal="right" vertical="center"/>
    </xf>
    <xf numFmtId="0" fontId="8" fillId="0" borderId="37" xfId="0" applyFont="1" applyBorder="1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38" fontId="12" fillId="4" borderId="43" xfId="0" applyNumberFormat="1" applyFont="1" applyFill="1" applyBorder="1" applyAlignment="1">
      <alignment horizontal="center" vertical="center"/>
    </xf>
    <xf numFmtId="38" fontId="12" fillId="4" borderId="12" xfId="0" applyNumberFormat="1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5" fontId="8" fillId="0" borderId="5" xfId="0" applyNumberFormat="1" applyFont="1" applyBorder="1" applyAlignment="1">
      <alignment horizontal="center" vertical="center" wrapText="1"/>
    </xf>
    <xf numFmtId="5" fontId="8" fillId="0" borderId="6" xfId="0" applyNumberFormat="1" applyFont="1" applyBorder="1" applyAlignment="1">
      <alignment horizontal="center" vertical="center" wrapText="1"/>
    </xf>
    <xf numFmtId="5" fontId="8" fillId="0" borderId="7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5" fontId="5" fillId="0" borderId="5" xfId="0" applyNumberFormat="1" applyFont="1" applyBorder="1" applyAlignment="1">
      <alignment horizontal="center" vertical="center" wrapText="1"/>
    </xf>
    <xf numFmtId="5" fontId="5" fillId="0" borderId="6" xfId="0" applyNumberFormat="1" applyFont="1" applyBorder="1" applyAlignment="1">
      <alignment horizontal="center" vertical="center" wrapText="1"/>
    </xf>
    <xf numFmtId="5" fontId="5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176" fontId="2" fillId="0" borderId="2" xfId="0" applyNumberFormat="1" applyFont="1" applyBorder="1" applyAlignment="1">
      <alignment horizontal="left" vertical="center" shrinkToFit="1"/>
    </xf>
    <xf numFmtId="176" fontId="2" fillId="0" borderId="3" xfId="0" applyNumberFormat="1" applyFont="1" applyBorder="1" applyAlignment="1">
      <alignment horizontal="left" vertical="center" shrinkToFit="1"/>
    </xf>
    <xf numFmtId="176" fontId="2" fillId="0" borderId="4" xfId="0" applyNumberFormat="1" applyFont="1" applyBorder="1" applyAlignment="1">
      <alignment horizontal="left"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6">
    <cellStyle name="ハイパーリンク" xfId="1" builtinId="8"/>
    <cellStyle name="桁区切り" xfId="2" builtinId="6"/>
    <cellStyle name="桁区切り 2" xfId="4" xr:uid="{65557DA6-2E7C-4FC7-A897-8142D26AE9D7}"/>
    <cellStyle name="標準" xfId="0" builtinId="0"/>
    <cellStyle name="標準 2" xfId="3" xr:uid="{E3DB7028-5CA8-4BB5-AE1D-BF29F8810F98}"/>
    <cellStyle name="標準 3" xfId="5" xr:uid="{8F6E34F8-A0A4-4865-8CF5-A57369217111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ADAF5"/>
      <color rgb="FFE1F4FF"/>
      <color rgb="FFFFD5D5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現金廃止２!$B$3:$B$4</c:f>
              <c:strCache>
                <c:ptCount val="2"/>
                <c:pt idx="0">
                  <c:v>振込</c:v>
                </c:pt>
                <c:pt idx="1">
                  <c:v>件数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現金廃止２!$A$5:$A$16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現金廃止２!$B$5:$B$16</c:f>
              <c:numCache>
                <c:formatCode>General</c:formatCode>
                <c:ptCount val="12"/>
                <c:pt idx="0">
                  <c:v>11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43</c:v>
                </c:pt>
                <c:pt idx="8">
                  <c:v>112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1-4FF1-8A5B-F407A41725DC}"/>
            </c:ext>
          </c:extLst>
        </c:ser>
        <c:ser>
          <c:idx val="2"/>
          <c:order val="2"/>
          <c:tx>
            <c:strRef>
              <c:f>現金廃止２!$D$3:$D$4</c:f>
              <c:strCache>
                <c:ptCount val="2"/>
                <c:pt idx="0">
                  <c:v>出金申請</c:v>
                </c:pt>
                <c:pt idx="1">
                  <c:v>件数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現金廃止２!$A$5:$A$16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現金廃止２!$D$5:$D$16</c:f>
              <c:numCache>
                <c:formatCode>General</c:formatCode>
                <c:ptCount val="12"/>
                <c:pt idx="0">
                  <c:v>11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51-4FF1-8A5B-F407A41725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6681928"/>
        <c:axId val="6266783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現金廃止２!$C$3:$C$4</c15:sqref>
                        </c15:formulaRef>
                      </c:ext>
                    </c:extLst>
                    <c:strCache>
                      <c:ptCount val="2"/>
                      <c:pt idx="0">
                        <c:v>振込</c:v>
                      </c:pt>
                      <c:pt idx="1">
                        <c:v>金額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現金廃止２!$A$5:$A$16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現金廃止２!$C$5:$C$16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121292</c:v>
                      </c:pt>
                      <c:pt idx="1">
                        <c:v>1564</c:v>
                      </c:pt>
                      <c:pt idx="2">
                        <c:v>29345</c:v>
                      </c:pt>
                      <c:pt idx="3">
                        <c:v>2854</c:v>
                      </c:pt>
                      <c:pt idx="4">
                        <c:v>5599</c:v>
                      </c:pt>
                      <c:pt idx="5">
                        <c:v>24649</c:v>
                      </c:pt>
                      <c:pt idx="6">
                        <c:v>22429</c:v>
                      </c:pt>
                      <c:pt idx="7">
                        <c:v>451074</c:v>
                      </c:pt>
                      <c:pt idx="8">
                        <c:v>1359024</c:v>
                      </c:pt>
                      <c:pt idx="9">
                        <c:v>1276961</c:v>
                      </c:pt>
                      <c:pt idx="10" formatCode="General">
                        <c:v>0</c:v>
                      </c:pt>
                      <c:pt idx="11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B51-4FF1-8A5B-F407A41725D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現金廃止２!$E$3:$E$4</c15:sqref>
                        </c15:formulaRef>
                      </c:ext>
                    </c:extLst>
                    <c:strCache>
                      <c:ptCount val="2"/>
                      <c:pt idx="0">
                        <c:v>出金申請</c:v>
                      </c:pt>
                      <c:pt idx="1">
                        <c:v>金額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現金廃止２!$A$5:$A$16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現金廃止２!$E$5:$E$16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13095</c:v>
                      </c:pt>
                      <c:pt idx="1">
                        <c:v>2908</c:v>
                      </c:pt>
                      <c:pt idx="2" formatCode="General">
                        <c:v>684</c:v>
                      </c:pt>
                      <c:pt idx="3">
                        <c:v>8902</c:v>
                      </c:pt>
                      <c:pt idx="4">
                        <c:v>7229</c:v>
                      </c:pt>
                      <c:pt idx="5">
                        <c:v>31275</c:v>
                      </c:pt>
                      <c:pt idx="6">
                        <c:v>31306</c:v>
                      </c:pt>
                      <c:pt idx="7">
                        <c:v>23099</c:v>
                      </c:pt>
                      <c:pt idx="8" formatCode="General">
                        <c:v>0</c:v>
                      </c:pt>
                      <c:pt idx="9" formatCode="General">
                        <c:v>0</c:v>
                      </c:pt>
                      <c:pt idx="10" formatCode="General">
                        <c:v>0</c:v>
                      </c:pt>
                      <c:pt idx="11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B51-4FF1-8A5B-F407A41725D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現金廃止２!$F$3:$F$4</c15:sqref>
                        </c15:formulaRef>
                      </c:ext>
                    </c:extLst>
                    <c:strCache>
                      <c:ptCount val="2"/>
                      <c:pt idx="0">
                        <c:v>合計</c:v>
                      </c:pt>
                      <c:pt idx="1">
                        <c:v>件数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現金廃止２!$A$5:$A$16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現金廃止２!$F$5:$F$16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22</c:v>
                      </c:pt>
                      <c:pt idx="1">
                        <c:v>4</c:v>
                      </c:pt>
                      <c:pt idx="2">
                        <c:v>2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11</c:v>
                      </c:pt>
                      <c:pt idx="7">
                        <c:v>46</c:v>
                      </c:pt>
                      <c:pt idx="8">
                        <c:v>112</c:v>
                      </c:pt>
                      <c:pt idx="9">
                        <c:v>99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B51-4FF1-8A5B-F407A41725D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現金廃止２!$G$3:$G$4</c15:sqref>
                        </c15:formulaRef>
                      </c:ext>
                    </c:extLst>
                    <c:strCache>
                      <c:ptCount val="2"/>
                      <c:pt idx="0">
                        <c:v>合計</c:v>
                      </c:pt>
                      <c:pt idx="1">
                        <c:v>金額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Meiryo UI" panose="020B0604030504040204" pitchFamily="50" charset="-128"/>
                          <a:ea typeface="Meiryo UI" panose="020B0604030504040204" pitchFamily="50" charset="-128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現金廃止２!$A$5:$A$16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現金廃止２!$G$5:$G$16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134387</c:v>
                      </c:pt>
                      <c:pt idx="1">
                        <c:v>4472</c:v>
                      </c:pt>
                      <c:pt idx="2">
                        <c:v>30029</c:v>
                      </c:pt>
                      <c:pt idx="3">
                        <c:v>11756</c:v>
                      </c:pt>
                      <c:pt idx="4">
                        <c:v>12828</c:v>
                      </c:pt>
                      <c:pt idx="5">
                        <c:v>55924</c:v>
                      </c:pt>
                      <c:pt idx="6">
                        <c:v>53735</c:v>
                      </c:pt>
                      <c:pt idx="7">
                        <c:v>474173</c:v>
                      </c:pt>
                      <c:pt idx="8">
                        <c:v>1359024</c:v>
                      </c:pt>
                      <c:pt idx="9">
                        <c:v>1276961</c:v>
                      </c:pt>
                      <c:pt idx="10" formatCode="General">
                        <c:v>0</c:v>
                      </c:pt>
                      <c:pt idx="11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B51-4FF1-8A5B-F407A41725DC}"/>
                  </c:ext>
                </c:extLst>
              </c15:ser>
            </c15:filteredBarSeries>
          </c:ext>
        </c:extLst>
      </c:barChart>
      <c:catAx>
        <c:axId val="62668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26678328"/>
        <c:crosses val="autoZero"/>
        <c:auto val="1"/>
        <c:lblAlgn val="ctr"/>
        <c:lblOffset val="100"/>
        <c:noMultiLvlLbl val="0"/>
      </c:catAx>
      <c:valAx>
        <c:axId val="62667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62668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g"/><Relationship Id="rId3" Type="http://schemas.openxmlformats.org/officeDocument/2006/relationships/image" Target="../media/image11.jpg"/><Relationship Id="rId7" Type="http://schemas.openxmlformats.org/officeDocument/2006/relationships/image" Target="../media/image15.jpg"/><Relationship Id="rId2" Type="http://schemas.openxmlformats.org/officeDocument/2006/relationships/image" Target="../media/image10.jpg"/><Relationship Id="rId1" Type="http://schemas.openxmlformats.org/officeDocument/2006/relationships/image" Target="../media/image9.jpg"/><Relationship Id="rId6" Type="http://schemas.openxmlformats.org/officeDocument/2006/relationships/image" Target="../media/image14.jpg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582706</xdr:colOff>
      <xdr:row>9</xdr:row>
      <xdr:rowOff>134695</xdr:rowOff>
    </xdr:from>
    <xdr:to>
      <xdr:col>11</xdr:col>
      <xdr:colOff>168088</xdr:colOff>
      <xdr:row>10</xdr:row>
      <xdr:rowOff>168089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DC6788A5-689C-4BB1-AF4D-48CBC19B414E}"/>
            </a:ext>
          </a:extLst>
        </xdr:cNvPr>
        <xdr:cNvSpPr/>
      </xdr:nvSpPr>
      <xdr:spPr>
        <a:xfrm>
          <a:off x="4430806" y="2984575"/>
          <a:ext cx="3288702" cy="269614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在来線間は、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乗換があっても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行で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まとめて申請</a:t>
          </a:r>
        </a:p>
      </xdr:txBody>
    </xdr:sp>
    <xdr:clientData/>
  </xdr:twoCellAnchor>
  <xdr:twoCellAnchor>
    <xdr:from>
      <xdr:col>4</xdr:col>
      <xdr:colOff>605117</xdr:colOff>
      <xdr:row>10</xdr:row>
      <xdr:rowOff>54348</xdr:rowOff>
    </xdr:from>
    <xdr:to>
      <xdr:col>5</xdr:col>
      <xdr:colOff>715272</xdr:colOff>
      <xdr:row>12</xdr:row>
      <xdr:rowOff>78440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9F7CBDD1-A063-48B8-AF4F-A9AF32CCF099}"/>
            </a:ext>
          </a:extLst>
        </xdr:cNvPr>
        <xdr:cNvSpPr/>
      </xdr:nvSpPr>
      <xdr:spPr>
        <a:xfrm>
          <a:off x="3561677" y="3140448"/>
          <a:ext cx="1001695" cy="488912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446331</xdr:colOff>
      <xdr:row>26</xdr:row>
      <xdr:rowOff>93457</xdr:rowOff>
    </xdr:from>
    <xdr:to>
      <xdr:col>8</xdr:col>
      <xdr:colOff>638735</xdr:colOff>
      <xdr:row>27</xdr:row>
      <xdr:rowOff>152849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EF17AA34-E253-4398-9973-37EF0DA58104}"/>
            </a:ext>
          </a:extLst>
        </xdr:cNvPr>
        <xdr:cNvSpPr/>
      </xdr:nvSpPr>
      <xdr:spPr>
        <a:xfrm>
          <a:off x="3402891" y="11378677"/>
          <a:ext cx="2798444" cy="287992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上記申請の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に対応する枠に画像を添付</a:t>
          </a:r>
        </a:p>
      </xdr:txBody>
    </xdr:sp>
    <xdr:clientData/>
  </xdr:twoCellAnchor>
  <xdr:twoCellAnchor>
    <xdr:from>
      <xdr:col>3</xdr:col>
      <xdr:colOff>171898</xdr:colOff>
      <xdr:row>27</xdr:row>
      <xdr:rowOff>63427</xdr:rowOff>
    </xdr:from>
    <xdr:to>
      <xdr:col>4</xdr:col>
      <xdr:colOff>552899</xdr:colOff>
      <xdr:row>27</xdr:row>
      <xdr:rowOff>158789</xdr:rowOff>
    </xdr:to>
    <xdr:sp macro="" textlink="">
      <xdr:nvSpPr>
        <xdr:cNvPr id="21" name="フリーフォーム: 図形 20">
          <a:extLst>
            <a:ext uri="{FF2B5EF4-FFF2-40B4-BE49-F238E27FC236}">
              <a16:creationId xmlns:a16="http://schemas.microsoft.com/office/drawing/2014/main" id="{40D36C82-B137-4A43-9CD7-27B621C77E97}"/>
            </a:ext>
          </a:extLst>
        </xdr:cNvPr>
        <xdr:cNvSpPr/>
      </xdr:nvSpPr>
      <xdr:spPr>
        <a:xfrm>
          <a:off x="2846518" y="11577247"/>
          <a:ext cx="662941" cy="95362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571501</xdr:colOff>
      <xdr:row>27</xdr:row>
      <xdr:rowOff>48634</xdr:rowOff>
    </xdr:from>
    <xdr:to>
      <xdr:col>10</xdr:col>
      <xdr:colOff>190499</xdr:colOff>
      <xdr:row>27</xdr:row>
      <xdr:rowOff>168089</xdr:rowOff>
    </xdr:to>
    <xdr:sp macro="" textlink="">
      <xdr:nvSpPr>
        <xdr:cNvPr id="22" name="フリーフォーム: 図形 21">
          <a:extLst>
            <a:ext uri="{FF2B5EF4-FFF2-40B4-BE49-F238E27FC236}">
              <a16:creationId xmlns:a16="http://schemas.microsoft.com/office/drawing/2014/main" id="{B8FE0084-DDD4-4135-B0C9-686F3FA8A1FE}"/>
            </a:ext>
          </a:extLst>
        </xdr:cNvPr>
        <xdr:cNvSpPr/>
      </xdr:nvSpPr>
      <xdr:spPr>
        <a:xfrm flipH="1">
          <a:off x="6134101" y="11562454"/>
          <a:ext cx="716278" cy="119455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169993</xdr:colOff>
      <xdr:row>3</xdr:row>
      <xdr:rowOff>54125</xdr:rowOff>
    </xdr:from>
    <xdr:to>
      <xdr:col>8</xdr:col>
      <xdr:colOff>885265</xdr:colOff>
      <xdr:row>4</xdr:row>
      <xdr:rowOff>115868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FC13BACB-6189-4F95-A851-EB081CFA7357}"/>
            </a:ext>
          </a:extLst>
        </xdr:cNvPr>
        <xdr:cNvSpPr/>
      </xdr:nvSpPr>
      <xdr:spPr>
        <a:xfrm>
          <a:off x="1066464" y="1197125"/>
          <a:ext cx="5421742" cy="297067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例：横浜～田町まで移動し、横浜～品川まで定期がある場合 ➡ 品川～田町間のみ申請</a:t>
          </a:r>
        </a:p>
      </xdr:txBody>
    </xdr:sp>
    <xdr:clientData/>
  </xdr:twoCellAnchor>
  <xdr:twoCellAnchor>
    <xdr:from>
      <xdr:col>0</xdr:col>
      <xdr:colOff>818030</xdr:colOff>
      <xdr:row>4</xdr:row>
      <xdr:rowOff>4147</xdr:rowOff>
    </xdr:from>
    <xdr:to>
      <xdr:col>1</xdr:col>
      <xdr:colOff>246305</xdr:colOff>
      <xdr:row>4</xdr:row>
      <xdr:rowOff>233419</xdr:rowOff>
    </xdr:to>
    <xdr:sp macro="" textlink="">
      <xdr:nvSpPr>
        <xdr:cNvPr id="27" name="フリーフォーム: 図形 26">
          <a:extLst>
            <a:ext uri="{FF2B5EF4-FFF2-40B4-BE49-F238E27FC236}">
              <a16:creationId xmlns:a16="http://schemas.microsoft.com/office/drawing/2014/main" id="{54D4F238-C8A4-45FE-BDC2-D837D696B390}"/>
            </a:ext>
          </a:extLst>
        </xdr:cNvPr>
        <xdr:cNvSpPr/>
      </xdr:nvSpPr>
      <xdr:spPr>
        <a:xfrm>
          <a:off x="818030" y="1382471"/>
          <a:ext cx="324746" cy="229272"/>
        </a:xfrm>
        <a:custGeom>
          <a:avLst/>
          <a:gdLst>
            <a:gd name="csX0" fmla="*/ 0 w 504264"/>
            <a:gd name="csY0" fmla="*/ 291353 h 291353"/>
            <a:gd name="csX1" fmla="*/ 0 w 504264"/>
            <a:gd name="csY1" fmla="*/ 291353 h 291353"/>
            <a:gd name="csX2" fmla="*/ 156882 w 504264"/>
            <a:gd name="csY2" fmla="*/ 0 h 291353"/>
            <a:gd name="csX3" fmla="*/ 504264 w 504264"/>
            <a:gd name="csY3" fmla="*/ 0 h 29135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04264" h="291353">
              <a:moveTo>
                <a:pt x="0" y="291353"/>
              </a:moveTo>
              <a:lnTo>
                <a:pt x="0" y="291353"/>
              </a:lnTo>
              <a:lnTo>
                <a:pt x="156882" y="0"/>
              </a:lnTo>
              <a:lnTo>
                <a:pt x="504264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112059</xdr:colOff>
      <xdr:row>4</xdr:row>
      <xdr:rowOff>0</xdr:rowOff>
    </xdr:from>
    <xdr:to>
      <xdr:col>12</xdr:col>
      <xdr:colOff>1686373</xdr:colOff>
      <xdr:row>10</xdr:row>
      <xdr:rowOff>13334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8F4CB58D-F8BE-47EE-8603-731DF81FCB8B}"/>
            </a:ext>
          </a:extLst>
        </xdr:cNvPr>
        <xdr:cNvSpPr/>
      </xdr:nvSpPr>
      <xdr:spPr>
        <a:xfrm>
          <a:off x="7933765" y="1378324"/>
          <a:ext cx="1574314" cy="1716628"/>
        </a:xfrm>
        <a:prstGeom prst="roundRect">
          <a:avLst>
            <a:gd name="adj" fmla="val 7565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備考に書くこと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・自宅最寄り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以外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起点・終点とする場合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（自宅発着よりも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安価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な場合に限る）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4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例：親戚の家から来社。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1236231</xdr:colOff>
      <xdr:row>9</xdr:row>
      <xdr:rowOff>130436</xdr:rowOff>
    </xdr:from>
    <xdr:to>
      <xdr:col>12</xdr:col>
      <xdr:colOff>1507079</xdr:colOff>
      <xdr:row>12</xdr:row>
      <xdr:rowOff>272752</xdr:rowOff>
    </xdr:to>
    <xdr:sp macro="" textlink="">
      <xdr:nvSpPr>
        <xdr:cNvPr id="29" name="フリーフォーム: 図形 28">
          <a:extLst>
            <a:ext uri="{FF2B5EF4-FFF2-40B4-BE49-F238E27FC236}">
              <a16:creationId xmlns:a16="http://schemas.microsoft.com/office/drawing/2014/main" id="{D6D168E2-03B5-4105-AE7F-C60013FEE290}"/>
            </a:ext>
          </a:extLst>
        </xdr:cNvPr>
        <xdr:cNvSpPr/>
      </xdr:nvSpPr>
      <xdr:spPr>
        <a:xfrm rot="10800000" flipV="1">
          <a:off x="9057937" y="2976730"/>
          <a:ext cx="270848" cy="837081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212912</xdr:colOff>
      <xdr:row>17</xdr:row>
      <xdr:rowOff>90321</xdr:rowOff>
    </xdr:from>
    <xdr:to>
      <xdr:col>5</xdr:col>
      <xdr:colOff>319704</xdr:colOff>
      <xdr:row>18</xdr:row>
      <xdr:rowOff>130663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A2EF7512-32E7-4EA8-8E57-BB91CB914E23}"/>
            </a:ext>
          </a:extLst>
        </xdr:cNvPr>
        <xdr:cNvSpPr/>
      </xdr:nvSpPr>
      <xdr:spPr>
        <a:xfrm>
          <a:off x="2005853" y="6208733"/>
          <a:ext cx="2191086" cy="26445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金額＝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IC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カード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利用時の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最安値</a:t>
          </a:r>
        </a:p>
      </xdr:txBody>
    </xdr:sp>
    <xdr:clientData/>
  </xdr:twoCellAnchor>
  <xdr:twoCellAnchor>
    <xdr:from>
      <xdr:col>5</xdr:col>
      <xdr:colOff>222436</xdr:colOff>
      <xdr:row>14</xdr:row>
      <xdr:rowOff>414617</xdr:rowOff>
    </xdr:from>
    <xdr:to>
      <xdr:col>5</xdr:col>
      <xdr:colOff>663273</xdr:colOff>
      <xdr:row>18</xdr:row>
      <xdr:rowOff>16922</xdr:rowOff>
    </xdr:to>
    <xdr:sp macro="" textlink="">
      <xdr:nvSpPr>
        <xdr:cNvPr id="32" name="フリーフォーム: 図形 31">
          <a:extLst>
            <a:ext uri="{FF2B5EF4-FFF2-40B4-BE49-F238E27FC236}">
              <a16:creationId xmlns:a16="http://schemas.microsoft.com/office/drawing/2014/main" id="{2E84FB6C-D3A7-4B0A-BC8C-35AFEDE80311}"/>
            </a:ext>
          </a:extLst>
        </xdr:cNvPr>
        <xdr:cNvSpPr/>
      </xdr:nvSpPr>
      <xdr:spPr>
        <a:xfrm flipH="1" flipV="1">
          <a:off x="4099671" y="4986617"/>
          <a:ext cx="440837" cy="1372834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100629</xdr:colOff>
      <xdr:row>17</xdr:row>
      <xdr:rowOff>76536</xdr:rowOff>
    </xdr:from>
    <xdr:to>
      <xdr:col>12</xdr:col>
      <xdr:colOff>965611</xdr:colOff>
      <xdr:row>18</xdr:row>
      <xdr:rowOff>120688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098D67DC-B1D4-4DF3-BE1D-31A4300F83D5}"/>
            </a:ext>
          </a:extLst>
        </xdr:cNvPr>
        <xdr:cNvSpPr/>
      </xdr:nvSpPr>
      <xdr:spPr>
        <a:xfrm>
          <a:off x="6600041" y="6194948"/>
          <a:ext cx="2187276" cy="26826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この経路で来社した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日数</a:t>
          </a:r>
        </a:p>
      </xdr:txBody>
    </xdr:sp>
    <xdr:clientData/>
  </xdr:twoCellAnchor>
  <xdr:twoCellAnchor>
    <xdr:from>
      <xdr:col>8</xdr:col>
      <xdr:colOff>687145</xdr:colOff>
      <xdr:row>17</xdr:row>
      <xdr:rowOff>190051</xdr:rowOff>
    </xdr:from>
    <xdr:to>
      <xdr:col>10</xdr:col>
      <xdr:colOff>24316</xdr:colOff>
      <xdr:row>20</xdr:row>
      <xdr:rowOff>190275</xdr:rowOff>
    </xdr:to>
    <xdr:sp macro="" textlink="">
      <xdr:nvSpPr>
        <xdr:cNvPr id="34" name="フリーフォーム: 図形 33">
          <a:extLst>
            <a:ext uri="{FF2B5EF4-FFF2-40B4-BE49-F238E27FC236}">
              <a16:creationId xmlns:a16="http://schemas.microsoft.com/office/drawing/2014/main" id="{3E2A23C2-F3AA-4ECF-930D-039DB3B00811}"/>
            </a:ext>
          </a:extLst>
        </xdr:cNvPr>
        <xdr:cNvSpPr/>
      </xdr:nvSpPr>
      <xdr:spPr>
        <a:xfrm>
          <a:off x="6290086" y="6308463"/>
          <a:ext cx="446554" cy="672577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125506</xdr:colOff>
      <xdr:row>30</xdr:row>
      <xdr:rowOff>197224</xdr:rowOff>
    </xdr:from>
    <xdr:to>
      <xdr:col>4</xdr:col>
      <xdr:colOff>53788</xdr:colOff>
      <xdr:row>30</xdr:row>
      <xdr:rowOff>532392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31B94EB6-59ED-4994-82BB-F31B2F9A5866}"/>
            </a:ext>
          </a:extLst>
        </xdr:cNvPr>
        <xdr:cNvSpPr/>
      </xdr:nvSpPr>
      <xdr:spPr>
        <a:xfrm>
          <a:off x="125506" y="11313459"/>
          <a:ext cx="2868706" cy="335168"/>
        </a:xfrm>
        <a:prstGeom prst="roundRect">
          <a:avLst>
            <a:gd name="adj" fmla="val 10500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画像の貼り方については、右記参照</a:t>
          </a:r>
        </a:p>
      </xdr:txBody>
    </xdr:sp>
    <xdr:clientData/>
  </xdr:twoCellAnchor>
  <xdr:twoCellAnchor editAs="oneCell">
    <xdr:from>
      <xdr:col>15</xdr:col>
      <xdr:colOff>138546</xdr:colOff>
      <xdr:row>0</xdr:row>
      <xdr:rowOff>0</xdr:rowOff>
    </xdr:from>
    <xdr:to>
      <xdr:col>22</xdr:col>
      <xdr:colOff>436275</xdr:colOff>
      <xdr:row>3</xdr:row>
      <xdr:rowOff>57038</xdr:rowOff>
    </xdr:to>
    <xdr:pic>
      <xdr:nvPicPr>
        <xdr:cNvPr id="17" name="図 3">
          <a:extLst>
            <a:ext uri="{FF2B5EF4-FFF2-40B4-BE49-F238E27FC236}">
              <a16:creationId xmlns:a16="http://schemas.microsoft.com/office/drawing/2014/main" id="{4B236079-8953-9FE7-B0AA-499CD0322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6228" y="0"/>
          <a:ext cx="5035464" cy="1215278"/>
        </a:xfrm>
        <a:prstGeom prst="rect">
          <a:avLst/>
        </a:prstGeom>
      </xdr:spPr>
    </xdr:pic>
    <xdr:clientData/>
  </xdr:twoCellAnchor>
  <xdr:twoCellAnchor editAs="oneCell">
    <xdr:from>
      <xdr:col>15</xdr:col>
      <xdr:colOff>115363</xdr:colOff>
      <xdr:row>10</xdr:row>
      <xdr:rowOff>219274</xdr:rowOff>
    </xdr:from>
    <xdr:to>
      <xdr:col>29</xdr:col>
      <xdr:colOff>14940</xdr:colOff>
      <xdr:row>16</xdr:row>
      <xdr:rowOff>441274</xdr:rowOff>
    </xdr:to>
    <xdr:pic>
      <xdr:nvPicPr>
        <xdr:cNvPr id="19" name="図 5">
          <a:extLst>
            <a:ext uri="{FF2B5EF4-FFF2-40B4-BE49-F238E27FC236}">
              <a16:creationId xmlns:a16="http://schemas.microsoft.com/office/drawing/2014/main" id="{15AFCABD-5A77-7A10-434E-055D0E18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2539" y="3356921"/>
          <a:ext cx="9312519" cy="2717177"/>
        </a:xfrm>
        <a:prstGeom prst="rect">
          <a:avLst/>
        </a:prstGeom>
      </xdr:spPr>
    </xdr:pic>
    <xdr:clientData/>
  </xdr:twoCellAnchor>
  <xdr:twoCellAnchor editAs="oneCell">
    <xdr:from>
      <xdr:col>15</xdr:col>
      <xdr:colOff>161455</xdr:colOff>
      <xdr:row>19</xdr:row>
      <xdr:rowOff>5590</xdr:rowOff>
    </xdr:from>
    <xdr:to>
      <xdr:col>29</xdr:col>
      <xdr:colOff>89647</xdr:colOff>
      <xdr:row>24</xdr:row>
      <xdr:rowOff>437886</xdr:rowOff>
    </xdr:to>
    <xdr:pic>
      <xdr:nvPicPr>
        <xdr:cNvPr id="24" name="図 8">
          <a:extLst>
            <a:ext uri="{FF2B5EF4-FFF2-40B4-BE49-F238E27FC236}">
              <a16:creationId xmlns:a16="http://schemas.microsoft.com/office/drawing/2014/main" id="{770C94AE-6D96-FF60-91CB-5CE80D59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631" y="6594649"/>
          <a:ext cx="9341134" cy="2688413"/>
        </a:xfrm>
        <a:prstGeom prst="rect">
          <a:avLst/>
        </a:prstGeom>
      </xdr:spPr>
    </xdr:pic>
    <xdr:clientData/>
  </xdr:twoCellAnchor>
  <xdr:twoCellAnchor editAs="oneCell">
    <xdr:from>
      <xdr:col>15</xdr:col>
      <xdr:colOff>172909</xdr:colOff>
      <xdr:row>25</xdr:row>
      <xdr:rowOff>185746</xdr:rowOff>
    </xdr:from>
    <xdr:to>
      <xdr:col>29</xdr:col>
      <xdr:colOff>53340</xdr:colOff>
      <xdr:row>30</xdr:row>
      <xdr:rowOff>3602968</xdr:rowOff>
    </xdr:to>
    <xdr:pic>
      <xdr:nvPicPr>
        <xdr:cNvPr id="36" name="図 10">
          <a:extLst>
            <a:ext uri="{FF2B5EF4-FFF2-40B4-BE49-F238E27FC236}">
              <a16:creationId xmlns:a16="http://schemas.microsoft.com/office/drawing/2014/main" id="{C9302D69-22EB-5548-6887-90358A87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0591" y="9468291"/>
          <a:ext cx="9352091" cy="5152677"/>
        </a:xfrm>
        <a:prstGeom prst="rect">
          <a:avLst/>
        </a:prstGeom>
      </xdr:spPr>
    </xdr:pic>
    <xdr:clientData/>
  </xdr:twoCellAnchor>
  <xdr:twoCellAnchor editAs="oneCell">
    <xdr:from>
      <xdr:col>15</xdr:col>
      <xdr:colOff>167047</xdr:colOff>
      <xdr:row>30</xdr:row>
      <xdr:rowOff>3643518</xdr:rowOff>
    </xdr:from>
    <xdr:to>
      <xdr:col>29</xdr:col>
      <xdr:colOff>53340</xdr:colOff>
      <xdr:row>34</xdr:row>
      <xdr:rowOff>3637287</xdr:rowOff>
    </xdr:to>
    <xdr:pic>
      <xdr:nvPicPr>
        <xdr:cNvPr id="44" name="図 12">
          <a:extLst>
            <a:ext uri="{FF2B5EF4-FFF2-40B4-BE49-F238E27FC236}">
              <a16:creationId xmlns:a16="http://schemas.microsoft.com/office/drawing/2014/main" id="{53CF9CF2-184A-7CAA-474B-D9423F97A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4729" y="14657882"/>
          <a:ext cx="9357953" cy="4971534"/>
        </a:xfrm>
        <a:prstGeom prst="rect">
          <a:avLst/>
        </a:prstGeom>
      </xdr:spPr>
    </xdr:pic>
    <xdr:clientData/>
  </xdr:twoCellAnchor>
  <xdr:twoCellAnchor editAs="oneCell">
    <xdr:from>
      <xdr:col>15</xdr:col>
      <xdr:colOff>175649</xdr:colOff>
      <xdr:row>34</xdr:row>
      <xdr:rowOff>3672292</xdr:rowOff>
    </xdr:from>
    <xdr:to>
      <xdr:col>29</xdr:col>
      <xdr:colOff>53340</xdr:colOff>
      <xdr:row>38</xdr:row>
      <xdr:rowOff>3620726</xdr:rowOff>
    </xdr:to>
    <xdr:pic>
      <xdr:nvPicPr>
        <xdr:cNvPr id="48" name="図 14">
          <a:extLst>
            <a:ext uri="{FF2B5EF4-FFF2-40B4-BE49-F238E27FC236}">
              <a16:creationId xmlns:a16="http://schemas.microsoft.com/office/drawing/2014/main" id="{6464D23D-5C89-AE68-D128-7AD6FA8D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331" y="19656974"/>
          <a:ext cx="9349351" cy="4907149"/>
        </a:xfrm>
        <a:prstGeom prst="rect">
          <a:avLst/>
        </a:prstGeom>
      </xdr:spPr>
    </xdr:pic>
    <xdr:clientData/>
  </xdr:twoCellAnchor>
  <xdr:twoCellAnchor editAs="oneCell">
    <xdr:from>
      <xdr:col>0</xdr:col>
      <xdr:colOff>713154</xdr:colOff>
      <xdr:row>30</xdr:row>
      <xdr:rowOff>9769</xdr:rowOff>
    </xdr:from>
    <xdr:to>
      <xdr:col>5</xdr:col>
      <xdr:colOff>293077</xdr:colOff>
      <xdr:row>30</xdr:row>
      <xdr:rowOff>3637353</xdr:rowOff>
    </xdr:to>
    <xdr:pic>
      <xdr:nvPicPr>
        <xdr:cNvPr id="4" name="図 3" descr="The image is a detailed timetable for a train journey in Japan, showing various routes, stations, and fares for different services, including shuttle options and local lines.&#10;&#10;AI 生成コンテンツは誤りを含む可能性があります。">
          <a:extLst>
            <a:ext uri="{FF2B5EF4-FFF2-40B4-BE49-F238E27FC236}">
              <a16:creationId xmlns:a16="http://schemas.microsoft.com/office/drawing/2014/main" id="{CD9A21F4-EA30-A46B-3D41-0CF60CD66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154" y="11019692"/>
          <a:ext cx="3419231" cy="3627584"/>
        </a:xfrm>
        <a:prstGeom prst="rect">
          <a:avLst/>
        </a:prstGeom>
      </xdr:spPr>
    </xdr:pic>
    <xdr:clientData/>
  </xdr:twoCellAnchor>
  <xdr:twoCellAnchor editAs="oneCell">
    <xdr:from>
      <xdr:col>7</xdr:col>
      <xdr:colOff>482865</xdr:colOff>
      <xdr:row>29</xdr:row>
      <xdr:rowOff>621771</xdr:rowOff>
    </xdr:from>
    <xdr:to>
      <xdr:col>12</xdr:col>
      <xdr:colOff>1144323</xdr:colOff>
      <xdr:row>30</xdr:row>
      <xdr:rowOff>3655918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5DFCD29-ADA7-EDC1-4ABD-8BADDB482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97500" y="11072813"/>
          <a:ext cx="3459427" cy="3682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211006</xdr:colOff>
      <xdr:row>17</xdr:row>
      <xdr:rowOff>93905</xdr:rowOff>
    </xdr:from>
    <xdr:to>
      <xdr:col>5</xdr:col>
      <xdr:colOff>319703</xdr:colOff>
      <xdr:row>18</xdr:row>
      <xdr:rowOff>134247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347B7780-9155-47B1-8564-B8FE660A32E4}"/>
            </a:ext>
          </a:extLst>
        </xdr:cNvPr>
        <xdr:cNvSpPr/>
      </xdr:nvSpPr>
      <xdr:spPr>
        <a:xfrm>
          <a:off x="2003947" y="6212317"/>
          <a:ext cx="2192991" cy="26445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金額＝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IC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カード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利用時の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最安値</a:t>
          </a:r>
        </a:p>
      </xdr:txBody>
    </xdr:sp>
    <xdr:clientData/>
  </xdr:twoCellAnchor>
  <xdr:twoCellAnchor>
    <xdr:from>
      <xdr:col>5</xdr:col>
      <xdr:colOff>582706</xdr:colOff>
      <xdr:row>9</xdr:row>
      <xdr:rowOff>134695</xdr:rowOff>
    </xdr:from>
    <xdr:to>
      <xdr:col>11</xdr:col>
      <xdr:colOff>168088</xdr:colOff>
      <xdr:row>10</xdr:row>
      <xdr:rowOff>168089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A2100F19-1E79-4356-BCDE-2C4E9591C081}"/>
            </a:ext>
          </a:extLst>
        </xdr:cNvPr>
        <xdr:cNvSpPr/>
      </xdr:nvSpPr>
      <xdr:spPr>
        <a:xfrm>
          <a:off x="4451761" y="3102685"/>
          <a:ext cx="3311562" cy="27913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在来線間は、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乗換があっても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行で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まとめて申請</a:t>
          </a:r>
        </a:p>
      </xdr:txBody>
    </xdr:sp>
    <xdr:clientData/>
  </xdr:twoCellAnchor>
  <xdr:twoCellAnchor>
    <xdr:from>
      <xdr:col>4</xdr:col>
      <xdr:colOff>605117</xdr:colOff>
      <xdr:row>10</xdr:row>
      <xdr:rowOff>54348</xdr:rowOff>
    </xdr:from>
    <xdr:to>
      <xdr:col>5</xdr:col>
      <xdr:colOff>715272</xdr:colOff>
      <xdr:row>12</xdr:row>
      <xdr:rowOff>78440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03A49B4C-6D0A-4571-8398-A124511FEC72}"/>
            </a:ext>
          </a:extLst>
        </xdr:cNvPr>
        <xdr:cNvSpPr/>
      </xdr:nvSpPr>
      <xdr:spPr>
        <a:xfrm>
          <a:off x="3575012" y="3268083"/>
          <a:ext cx="1005505" cy="487007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113963</xdr:colOff>
      <xdr:row>4</xdr:row>
      <xdr:rowOff>1904</xdr:rowOff>
    </xdr:from>
    <xdr:to>
      <xdr:col>12</xdr:col>
      <xdr:colOff>1692087</xdr:colOff>
      <xdr:row>10</xdr:row>
      <xdr:rowOff>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115926F2-C126-4B97-BE13-689B97C110B2}"/>
            </a:ext>
          </a:extLst>
        </xdr:cNvPr>
        <xdr:cNvSpPr/>
      </xdr:nvSpPr>
      <xdr:spPr>
        <a:xfrm>
          <a:off x="7935669" y="1380228"/>
          <a:ext cx="1578124" cy="1701390"/>
        </a:xfrm>
        <a:prstGeom prst="roundRect">
          <a:avLst>
            <a:gd name="adj" fmla="val 7565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備考に書くこと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・自宅最寄り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以外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起点・終点とする場合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（自宅発着よりも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安価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な場合に限る）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4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例：親戚の家から来社。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1247660</xdr:colOff>
      <xdr:row>9</xdr:row>
      <xdr:rowOff>130661</xdr:rowOff>
    </xdr:from>
    <xdr:to>
      <xdr:col>12</xdr:col>
      <xdr:colOff>1516603</xdr:colOff>
      <xdr:row>12</xdr:row>
      <xdr:rowOff>265357</xdr:rowOff>
    </xdr:to>
    <xdr:sp macro="" textlink="">
      <xdr:nvSpPr>
        <xdr:cNvPr id="10" name="フリーフォーム: 図形 9">
          <a:extLst>
            <a:ext uri="{FF2B5EF4-FFF2-40B4-BE49-F238E27FC236}">
              <a16:creationId xmlns:a16="http://schemas.microsoft.com/office/drawing/2014/main" id="{D6AA0311-5D06-493B-BE40-EEF503B21CF1}"/>
            </a:ext>
          </a:extLst>
        </xdr:cNvPr>
        <xdr:cNvSpPr/>
      </xdr:nvSpPr>
      <xdr:spPr>
        <a:xfrm rot="10800000" flipV="1">
          <a:off x="9069366" y="2976955"/>
          <a:ext cx="268943" cy="829461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185010</xdr:colOff>
      <xdr:row>3</xdr:row>
      <xdr:rowOff>63426</xdr:rowOff>
    </xdr:from>
    <xdr:to>
      <xdr:col>8</xdr:col>
      <xdr:colOff>886947</xdr:colOff>
      <xdr:row>4</xdr:row>
      <xdr:rowOff>125169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57B9978-8119-4899-9B2E-EDF082B44DF4}"/>
            </a:ext>
          </a:extLst>
        </xdr:cNvPr>
        <xdr:cNvSpPr/>
      </xdr:nvSpPr>
      <xdr:spPr>
        <a:xfrm>
          <a:off x="1081481" y="1206426"/>
          <a:ext cx="5408407" cy="297067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例：横浜～田町まで移動し、横浜～品川まで定期がある場合 ➡ 品川～田町間のみ申請</a:t>
          </a:r>
        </a:p>
      </xdr:txBody>
    </xdr:sp>
    <xdr:clientData/>
  </xdr:twoCellAnchor>
  <xdr:twoCellAnchor>
    <xdr:from>
      <xdr:col>9</xdr:col>
      <xdr:colOff>98947</xdr:colOff>
      <xdr:row>17</xdr:row>
      <xdr:rowOff>73398</xdr:rowOff>
    </xdr:from>
    <xdr:to>
      <xdr:col>12</xdr:col>
      <xdr:colOff>960119</xdr:colOff>
      <xdr:row>18</xdr:row>
      <xdr:rowOff>113740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AFFF203F-DF8A-45F3-86B4-1B13B2C3FA0C}"/>
            </a:ext>
          </a:extLst>
        </xdr:cNvPr>
        <xdr:cNvSpPr/>
      </xdr:nvSpPr>
      <xdr:spPr>
        <a:xfrm>
          <a:off x="6598359" y="6191810"/>
          <a:ext cx="2183466" cy="264459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ホテル↔会社間の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往復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回数</a:t>
          </a:r>
        </a:p>
      </xdr:txBody>
    </xdr:sp>
    <xdr:clientData/>
  </xdr:twoCellAnchor>
  <xdr:twoCellAnchor>
    <xdr:from>
      <xdr:col>8</xdr:col>
      <xdr:colOff>689273</xdr:colOff>
      <xdr:row>17</xdr:row>
      <xdr:rowOff>179293</xdr:rowOff>
    </xdr:from>
    <xdr:to>
      <xdr:col>10</xdr:col>
      <xdr:colOff>7394</xdr:colOff>
      <xdr:row>20</xdr:row>
      <xdr:rowOff>166406</xdr:rowOff>
    </xdr:to>
    <xdr:sp macro="" textlink="">
      <xdr:nvSpPr>
        <xdr:cNvPr id="13" name="フリーフォーム: 図形 12">
          <a:extLst>
            <a:ext uri="{FF2B5EF4-FFF2-40B4-BE49-F238E27FC236}">
              <a16:creationId xmlns:a16="http://schemas.microsoft.com/office/drawing/2014/main" id="{3B433C7F-2649-41C9-8A83-FDA47ABFABE7}"/>
            </a:ext>
          </a:extLst>
        </xdr:cNvPr>
        <xdr:cNvSpPr/>
      </xdr:nvSpPr>
      <xdr:spPr>
        <a:xfrm>
          <a:off x="6292214" y="6297705"/>
          <a:ext cx="427504" cy="670672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831142</xdr:colOff>
      <xdr:row>4</xdr:row>
      <xdr:rowOff>6052</xdr:rowOff>
    </xdr:from>
    <xdr:to>
      <xdr:col>1</xdr:col>
      <xdr:colOff>278467</xdr:colOff>
      <xdr:row>4</xdr:row>
      <xdr:rowOff>233419</xdr:rowOff>
    </xdr:to>
    <xdr:sp macro="" textlink="">
      <xdr:nvSpPr>
        <xdr:cNvPr id="14" name="フリーフォーム: 図形 13">
          <a:extLst>
            <a:ext uri="{FF2B5EF4-FFF2-40B4-BE49-F238E27FC236}">
              <a16:creationId xmlns:a16="http://schemas.microsoft.com/office/drawing/2014/main" id="{BD2B38FD-F94A-4267-8F90-7EA78019C719}"/>
            </a:ext>
          </a:extLst>
        </xdr:cNvPr>
        <xdr:cNvSpPr/>
      </xdr:nvSpPr>
      <xdr:spPr>
        <a:xfrm>
          <a:off x="831142" y="1384376"/>
          <a:ext cx="343796" cy="227367"/>
        </a:xfrm>
        <a:custGeom>
          <a:avLst/>
          <a:gdLst>
            <a:gd name="csX0" fmla="*/ 0 w 504264"/>
            <a:gd name="csY0" fmla="*/ 291353 h 291353"/>
            <a:gd name="csX1" fmla="*/ 0 w 504264"/>
            <a:gd name="csY1" fmla="*/ 291353 h 291353"/>
            <a:gd name="csX2" fmla="*/ 156882 w 504264"/>
            <a:gd name="csY2" fmla="*/ 0 h 291353"/>
            <a:gd name="csX3" fmla="*/ 504264 w 504264"/>
            <a:gd name="csY3" fmla="*/ 0 h 29135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504264" h="291353">
              <a:moveTo>
                <a:pt x="0" y="291353"/>
              </a:moveTo>
              <a:lnTo>
                <a:pt x="0" y="291353"/>
              </a:lnTo>
              <a:lnTo>
                <a:pt x="156882" y="0"/>
              </a:lnTo>
              <a:lnTo>
                <a:pt x="504264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446331</xdr:colOff>
      <xdr:row>31</xdr:row>
      <xdr:rowOff>93457</xdr:rowOff>
    </xdr:from>
    <xdr:to>
      <xdr:col>8</xdr:col>
      <xdr:colOff>638735</xdr:colOff>
      <xdr:row>32</xdr:row>
      <xdr:rowOff>152849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DC4F5BED-69B0-4F60-B61E-1FFD38AC1E92}"/>
            </a:ext>
          </a:extLst>
        </xdr:cNvPr>
        <xdr:cNvSpPr/>
      </xdr:nvSpPr>
      <xdr:spPr>
        <a:xfrm>
          <a:off x="3416226" y="11555842"/>
          <a:ext cx="2811779" cy="284182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上記申請の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に対応する枠に画像を添付</a:t>
          </a:r>
        </a:p>
      </xdr:txBody>
    </xdr:sp>
    <xdr:clientData/>
  </xdr:twoCellAnchor>
  <xdr:twoCellAnchor>
    <xdr:from>
      <xdr:col>3</xdr:col>
      <xdr:colOff>171898</xdr:colOff>
      <xdr:row>32</xdr:row>
      <xdr:rowOff>63427</xdr:rowOff>
    </xdr:from>
    <xdr:to>
      <xdr:col>4</xdr:col>
      <xdr:colOff>552899</xdr:colOff>
      <xdr:row>32</xdr:row>
      <xdr:rowOff>158789</xdr:rowOff>
    </xdr:to>
    <xdr:sp macro="" textlink="">
      <xdr:nvSpPr>
        <xdr:cNvPr id="21" name="フリーフォーム: 図形 20">
          <a:extLst>
            <a:ext uri="{FF2B5EF4-FFF2-40B4-BE49-F238E27FC236}">
              <a16:creationId xmlns:a16="http://schemas.microsoft.com/office/drawing/2014/main" id="{C3052A43-F8A2-40D8-908C-E154F765E015}"/>
            </a:ext>
          </a:extLst>
        </xdr:cNvPr>
        <xdr:cNvSpPr/>
      </xdr:nvSpPr>
      <xdr:spPr>
        <a:xfrm>
          <a:off x="2854138" y="11746792"/>
          <a:ext cx="666751" cy="101077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571501</xdr:colOff>
      <xdr:row>32</xdr:row>
      <xdr:rowOff>48634</xdr:rowOff>
    </xdr:from>
    <xdr:to>
      <xdr:col>10</xdr:col>
      <xdr:colOff>190499</xdr:colOff>
      <xdr:row>32</xdr:row>
      <xdr:rowOff>168089</xdr:rowOff>
    </xdr:to>
    <xdr:sp macro="" textlink="">
      <xdr:nvSpPr>
        <xdr:cNvPr id="22" name="フリーフォーム: 図形 21">
          <a:extLst>
            <a:ext uri="{FF2B5EF4-FFF2-40B4-BE49-F238E27FC236}">
              <a16:creationId xmlns:a16="http://schemas.microsoft.com/office/drawing/2014/main" id="{BB43869B-4947-4861-8886-838CF9EE0607}"/>
            </a:ext>
          </a:extLst>
        </xdr:cNvPr>
        <xdr:cNvSpPr/>
      </xdr:nvSpPr>
      <xdr:spPr>
        <a:xfrm flipH="1">
          <a:off x="6162676" y="11737714"/>
          <a:ext cx="723898" cy="121360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222435</xdr:colOff>
      <xdr:row>14</xdr:row>
      <xdr:rowOff>420106</xdr:rowOff>
    </xdr:from>
    <xdr:to>
      <xdr:col>5</xdr:col>
      <xdr:colOff>655652</xdr:colOff>
      <xdr:row>18</xdr:row>
      <xdr:rowOff>20506</xdr:rowOff>
    </xdr:to>
    <xdr:sp macro="" textlink="">
      <xdr:nvSpPr>
        <xdr:cNvPr id="26" name="フリーフォーム: 図形 25">
          <a:extLst>
            <a:ext uri="{FF2B5EF4-FFF2-40B4-BE49-F238E27FC236}">
              <a16:creationId xmlns:a16="http://schemas.microsoft.com/office/drawing/2014/main" id="{8F1100EE-8A20-4ADB-B054-20DA35F109D6}"/>
            </a:ext>
          </a:extLst>
        </xdr:cNvPr>
        <xdr:cNvSpPr/>
      </xdr:nvSpPr>
      <xdr:spPr>
        <a:xfrm flipH="1" flipV="1">
          <a:off x="4099670" y="4992106"/>
          <a:ext cx="433217" cy="1370929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152400</xdr:colOff>
      <xdr:row>35</xdr:row>
      <xdr:rowOff>143434</xdr:rowOff>
    </xdr:from>
    <xdr:to>
      <xdr:col>4</xdr:col>
      <xdr:colOff>80682</xdr:colOff>
      <xdr:row>35</xdr:row>
      <xdr:rowOff>478602</xdr:rowOff>
    </xdr:to>
    <xdr:sp macro="" textlink="">
      <xdr:nvSpPr>
        <xdr:cNvPr id="5" name="四角形: 角を丸くする 34">
          <a:extLst>
            <a:ext uri="{FF2B5EF4-FFF2-40B4-BE49-F238E27FC236}">
              <a16:creationId xmlns:a16="http://schemas.microsoft.com/office/drawing/2014/main" id="{359D9B15-3D4B-47FF-AE21-956AE647F20F}"/>
            </a:ext>
          </a:extLst>
        </xdr:cNvPr>
        <xdr:cNvSpPr/>
      </xdr:nvSpPr>
      <xdr:spPr>
        <a:xfrm>
          <a:off x="152400" y="12989858"/>
          <a:ext cx="2868706" cy="335168"/>
        </a:xfrm>
        <a:prstGeom prst="roundRect">
          <a:avLst>
            <a:gd name="adj" fmla="val 10500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画像の貼り方については、右記参照</a:t>
          </a:r>
        </a:p>
      </xdr:txBody>
    </xdr:sp>
    <xdr:clientData/>
  </xdr:twoCellAnchor>
  <xdr:twoCellAnchor editAs="oneCell">
    <xdr:from>
      <xdr:col>15</xdr:col>
      <xdr:colOff>197557</xdr:colOff>
      <xdr:row>0</xdr:row>
      <xdr:rowOff>0</xdr:rowOff>
    </xdr:from>
    <xdr:to>
      <xdr:col>22</xdr:col>
      <xdr:colOff>555697</xdr:colOff>
      <xdr:row>3</xdr:row>
      <xdr:rowOff>114300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E5D57D7-E824-8D07-F9E1-F05BED7D1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4890" y="0"/>
          <a:ext cx="5086350" cy="1257300"/>
        </a:xfrm>
        <a:prstGeom prst="rect">
          <a:avLst/>
        </a:prstGeom>
      </xdr:spPr>
    </xdr:pic>
    <xdr:clientData/>
  </xdr:twoCellAnchor>
  <xdr:twoCellAnchor editAs="oneCell">
    <xdr:from>
      <xdr:col>15</xdr:col>
      <xdr:colOff>178223</xdr:colOff>
      <xdr:row>10</xdr:row>
      <xdr:rowOff>220556</xdr:rowOff>
    </xdr:from>
    <xdr:to>
      <xdr:col>29</xdr:col>
      <xdr:colOff>133421</xdr:colOff>
      <xdr:row>16</xdr:row>
      <xdr:rowOff>474766</xdr:rowOff>
    </xdr:to>
    <xdr:pic>
      <xdr:nvPicPr>
        <xdr:cNvPr id="4" name="図 43">
          <a:extLst>
            <a:ext uri="{FF2B5EF4-FFF2-40B4-BE49-F238E27FC236}">
              <a16:creationId xmlns:a16="http://schemas.microsoft.com/office/drawing/2014/main" id="{786CDFDA-D643-33E3-9A34-B5981E055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5556" y="3325000"/>
          <a:ext cx="9417333" cy="2793575"/>
        </a:xfrm>
        <a:prstGeom prst="rect">
          <a:avLst/>
        </a:prstGeom>
      </xdr:spPr>
    </xdr:pic>
    <xdr:clientData/>
  </xdr:twoCellAnchor>
  <xdr:twoCellAnchor editAs="oneCell">
    <xdr:from>
      <xdr:col>15</xdr:col>
      <xdr:colOff>187111</xdr:colOff>
      <xdr:row>18</xdr:row>
      <xdr:rowOff>229445</xdr:rowOff>
    </xdr:from>
    <xdr:to>
      <xdr:col>29</xdr:col>
      <xdr:colOff>131516</xdr:colOff>
      <xdr:row>22</xdr:row>
      <xdr:rowOff>2574</xdr:rowOff>
    </xdr:to>
    <xdr:pic>
      <xdr:nvPicPr>
        <xdr:cNvPr id="7" name="図 45">
          <a:extLst>
            <a:ext uri="{FF2B5EF4-FFF2-40B4-BE49-F238E27FC236}">
              <a16:creationId xmlns:a16="http://schemas.microsoft.com/office/drawing/2014/main" id="{090A5D25-EEFB-CE56-F9FE-65A41B6CB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4444" y="6565334"/>
          <a:ext cx="9408445" cy="1268554"/>
        </a:xfrm>
        <a:prstGeom prst="rect">
          <a:avLst/>
        </a:prstGeom>
      </xdr:spPr>
    </xdr:pic>
    <xdr:clientData/>
  </xdr:twoCellAnchor>
  <xdr:twoCellAnchor editAs="oneCell">
    <xdr:from>
      <xdr:col>15</xdr:col>
      <xdr:colOff>181889</xdr:colOff>
      <xdr:row>23</xdr:row>
      <xdr:rowOff>224223</xdr:rowOff>
    </xdr:from>
    <xdr:to>
      <xdr:col>29</xdr:col>
      <xdr:colOff>154023</xdr:colOff>
      <xdr:row>29</xdr:row>
      <xdr:rowOff>511415</xdr:rowOff>
    </xdr:to>
    <xdr:pic>
      <xdr:nvPicPr>
        <xdr:cNvPr id="16" name="図 47">
          <a:extLst>
            <a:ext uri="{FF2B5EF4-FFF2-40B4-BE49-F238E27FC236}">
              <a16:creationId xmlns:a16="http://schemas.microsoft.com/office/drawing/2014/main" id="{E9396D6D-7BD5-092D-1D3B-BC4EADEEF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222" y="8267556"/>
          <a:ext cx="9441889" cy="2799887"/>
        </a:xfrm>
        <a:prstGeom prst="rect">
          <a:avLst/>
        </a:prstGeom>
      </xdr:spPr>
    </xdr:pic>
    <xdr:clientData/>
  </xdr:twoCellAnchor>
  <xdr:twoCellAnchor editAs="oneCell">
    <xdr:from>
      <xdr:col>15</xdr:col>
      <xdr:colOff>233111</xdr:colOff>
      <xdr:row>30</xdr:row>
      <xdr:rowOff>190777</xdr:rowOff>
    </xdr:from>
    <xdr:to>
      <xdr:col>29</xdr:col>
      <xdr:colOff>247086</xdr:colOff>
      <xdr:row>36</xdr:row>
      <xdr:rowOff>3421</xdr:rowOff>
    </xdr:to>
    <xdr:pic>
      <xdr:nvPicPr>
        <xdr:cNvPr id="35" name="図 49">
          <a:extLst>
            <a:ext uri="{FF2B5EF4-FFF2-40B4-BE49-F238E27FC236}">
              <a16:creationId xmlns:a16="http://schemas.microsoft.com/office/drawing/2014/main" id="{3352646C-C781-FA0A-5F57-36B4EFA0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0444" y="11225666"/>
          <a:ext cx="9489445" cy="5223629"/>
        </a:xfrm>
        <a:prstGeom prst="rect">
          <a:avLst/>
        </a:prstGeom>
      </xdr:spPr>
    </xdr:pic>
    <xdr:clientData/>
  </xdr:twoCellAnchor>
  <xdr:twoCellAnchor editAs="oneCell">
    <xdr:from>
      <xdr:col>15</xdr:col>
      <xdr:colOff>213777</xdr:colOff>
      <xdr:row>35</xdr:row>
      <xdr:rowOff>3656890</xdr:rowOff>
    </xdr:from>
    <xdr:to>
      <xdr:col>29</xdr:col>
      <xdr:colOff>205882</xdr:colOff>
      <xdr:row>40</xdr:row>
      <xdr:rowOff>547</xdr:rowOff>
    </xdr:to>
    <xdr:pic>
      <xdr:nvPicPr>
        <xdr:cNvPr id="32" name="図 51">
          <a:extLst>
            <a:ext uri="{FF2B5EF4-FFF2-40B4-BE49-F238E27FC236}">
              <a16:creationId xmlns:a16="http://schemas.microsoft.com/office/drawing/2014/main" id="{E39CF952-8550-75D7-2258-2014E41C8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1110" y="16427446"/>
          <a:ext cx="9452335" cy="4982832"/>
        </a:xfrm>
        <a:prstGeom prst="rect">
          <a:avLst/>
        </a:prstGeom>
      </xdr:spPr>
    </xdr:pic>
    <xdr:clientData/>
  </xdr:twoCellAnchor>
  <xdr:twoCellAnchor editAs="oneCell">
    <xdr:from>
      <xdr:col>15</xdr:col>
      <xdr:colOff>222668</xdr:colOff>
      <xdr:row>39</xdr:row>
      <xdr:rowOff>3609335</xdr:rowOff>
    </xdr:from>
    <xdr:to>
      <xdr:col>29</xdr:col>
      <xdr:colOff>206659</xdr:colOff>
      <xdr:row>43</xdr:row>
      <xdr:rowOff>3660677</xdr:rowOff>
    </xdr:to>
    <xdr:pic>
      <xdr:nvPicPr>
        <xdr:cNvPr id="33" name="図 53">
          <a:extLst>
            <a:ext uri="{FF2B5EF4-FFF2-40B4-BE49-F238E27FC236}">
              <a16:creationId xmlns:a16="http://schemas.microsoft.com/office/drawing/2014/main" id="{9C4015CB-A391-6994-EB95-49C0DFC9E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0001" y="21347002"/>
          <a:ext cx="9457556" cy="5015772"/>
        </a:xfrm>
        <a:prstGeom prst="rect">
          <a:avLst/>
        </a:prstGeom>
      </xdr:spPr>
    </xdr:pic>
    <xdr:clientData/>
  </xdr:twoCellAnchor>
  <xdr:twoCellAnchor editAs="oneCell">
    <xdr:from>
      <xdr:col>15</xdr:col>
      <xdr:colOff>231556</xdr:colOff>
      <xdr:row>43</xdr:row>
      <xdr:rowOff>3618224</xdr:rowOff>
    </xdr:from>
    <xdr:to>
      <xdr:col>29</xdr:col>
      <xdr:colOff>208564</xdr:colOff>
      <xdr:row>47</xdr:row>
      <xdr:rowOff>3657417</xdr:rowOff>
    </xdr:to>
    <xdr:pic>
      <xdr:nvPicPr>
        <xdr:cNvPr id="34" name="図 55">
          <a:extLst>
            <a:ext uri="{FF2B5EF4-FFF2-40B4-BE49-F238E27FC236}">
              <a16:creationId xmlns:a16="http://schemas.microsoft.com/office/drawing/2014/main" id="{158F5105-E048-39A3-1FC6-6ABBA16A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8889" y="26323002"/>
          <a:ext cx="9448668" cy="50017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739140</xdr:colOff>
      <xdr:row>7</xdr:row>
      <xdr:rowOff>83820</xdr:rowOff>
    </xdr:from>
    <xdr:to>
      <xdr:col>15</xdr:col>
      <xdr:colOff>114300</xdr:colOff>
      <xdr:row>10</xdr:row>
      <xdr:rowOff>259080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7ADC5988-7A84-4626-BC8C-C77DD9B4D296}"/>
            </a:ext>
          </a:extLst>
        </xdr:cNvPr>
        <xdr:cNvSpPr/>
      </xdr:nvSpPr>
      <xdr:spPr>
        <a:xfrm>
          <a:off x="7406640" y="2080260"/>
          <a:ext cx="1592580" cy="662940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「～円」や「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」は不要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NG:</a:t>
          </a:r>
          <a:r>
            <a:rPr kumimoji="1" lang="en-US" altLang="ja-JP" sz="1100" baseline="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1100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円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100</a:t>
          </a:r>
          <a:endParaRPr kumimoji="1" lang="ja-JP" altLang="en-US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666750</xdr:colOff>
      <xdr:row>0</xdr:row>
      <xdr:rowOff>123825</xdr:rowOff>
    </xdr:from>
    <xdr:to>
      <xdr:col>13</xdr:col>
      <xdr:colOff>76200</xdr:colOff>
      <xdr:row>2</xdr:row>
      <xdr:rowOff>266700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6BAA905B-10EF-4293-9A7F-7A59EC71A86C}"/>
            </a:ext>
          </a:extLst>
        </xdr:cNvPr>
        <xdr:cNvSpPr/>
      </xdr:nvSpPr>
      <xdr:spPr>
        <a:xfrm>
          <a:off x="6585857" y="123825"/>
          <a:ext cx="1641022" cy="632732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半角ｶﾅ</a:t>
          </a:r>
          <a:endParaRPr kumimoji="1" lang="en-US" altLang="ja-JP" sz="1100">
            <a:solidFill>
              <a:srgbClr val="C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姓と名の間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は半角ｽﾍﾟｰｽ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510540</xdr:colOff>
      <xdr:row>7</xdr:row>
      <xdr:rowOff>76200</xdr:rowOff>
    </xdr:from>
    <xdr:to>
      <xdr:col>11</xdr:col>
      <xdr:colOff>91440</xdr:colOff>
      <xdr:row>11</xdr:row>
      <xdr:rowOff>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EBC7856-7D6A-4B18-B5EF-6A34C008D759}"/>
            </a:ext>
          </a:extLst>
        </xdr:cNvPr>
        <xdr:cNvSpPr/>
      </xdr:nvSpPr>
      <xdr:spPr>
        <a:xfrm>
          <a:off x="5245826" y="2049236"/>
          <a:ext cx="1812471" cy="944335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 b="1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ゆうちょ銀行</a:t>
          </a:r>
          <a:r>
            <a:rPr kumimoji="1" lang="ja-JP" altLang="en-US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の場合のみ</a:t>
          </a:r>
          <a:r>
            <a:rPr kumimoji="1" lang="en-US" altLang="ja-JP" sz="1100" b="1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最後の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除いて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記入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123456</a:t>
          </a:r>
          <a:r>
            <a:rPr kumimoji="1" lang="en-US" altLang="ja-JP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→ </a:t>
          </a:r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123456</a:t>
          </a:r>
        </a:p>
      </xdr:txBody>
    </xdr:sp>
    <xdr:clientData/>
  </xdr:twoCellAnchor>
  <xdr:twoCellAnchor>
    <xdr:from>
      <xdr:col>6</xdr:col>
      <xdr:colOff>891540</xdr:colOff>
      <xdr:row>0</xdr:row>
      <xdr:rowOff>106680</xdr:rowOff>
    </xdr:from>
    <xdr:to>
      <xdr:col>8</xdr:col>
      <xdr:colOff>982980</xdr:colOff>
      <xdr:row>2</xdr:row>
      <xdr:rowOff>266700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9B507A94-79F9-4F50-B9E3-D98D1150EF4D}"/>
            </a:ext>
          </a:extLst>
        </xdr:cNvPr>
        <xdr:cNvSpPr/>
      </xdr:nvSpPr>
      <xdr:spPr>
        <a:xfrm>
          <a:off x="4038600" y="106680"/>
          <a:ext cx="1264920" cy="647700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「～支店」は不要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NG:</a:t>
          </a:r>
          <a:r>
            <a:rPr kumimoji="1" lang="en-US" altLang="ja-JP" sz="1100" baseline="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aseline="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新橋</a:t>
          </a:r>
          <a:r>
            <a:rPr kumimoji="1" lang="ja-JP" altLang="en-US" sz="1100" baseline="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支店</a:t>
          </a:r>
          <a:endParaRPr kumimoji="1" lang="en-US" altLang="ja-JP" sz="1100">
            <a:solidFill>
              <a:srgbClr val="C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1417320</xdr:colOff>
      <xdr:row>0</xdr:row>
      <xdr:rowOff>99060</xdr:rowOff>
    </xdr:from>
    <xdr:to>
      <xdr:col>5</xdr:col>
      <xdr:colOff>106680</xdr:colOff>
      <xdr:row>2</xdr:row>
      <xdr:rowOff>266700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ACC50F4-BD99-4B25-8642-D6AEE825F4CF}"/>
            </a:ext>
          </a:extLst>
        </xdr:cNvPr>
        <xdr:cNvSpPr/>
      </xdr:nvSpPr>
      <xdr:spPr>
        <a:xfrm>
          <a:off x="2270760" y="99060"/>
          <a:ext cx="1303020" cy="655320"/>
        </a:xfrm>
        <a:prstGeom prst="roundRect">
          <a:avLst/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「～銀行」は不要</a:t>
          </a:r>
          <a:endParaRPr kumimoji="1" lang="en-US" altLang="ja-JP" sz="1100">
            <a:solidFill>
              <a:srgbClr val="00206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NG:</a:t>
          </a:r>
          <a:r>
            <a:rPr kumimoji="1" lang="en-US" altLang="ja-JP" sz="1100" baseline="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aseline="0">
              <a:solidFill>
                <a:srgbClr val="00206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みずほ</a:t>
          </a:r>
          <a:r>
            <a:rPr kumimoji="1" lang="ja-JP" altLang="en-US" sz="1100" baseline="0">
              <a:solidFill>
                <a:srgbClr val="C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銀行</a:t>
          </a:r>
          <a:endParaRPr kumimoji="1" lang="en-US" altLang="ja-JP" sz="1100">
            <a:solidFill>
              <a:srgbClr val="C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1019175</xdr:colOff>
      <xdr:row>2</xdr:row>
      <xdr:rowOff>114300</xdr:rowOff>
    </xdr:from>
    <xdr:to>
      <xdr:col>6</xdr:col>
      <xdr:colOff>161925</xdr:colOff>
      <xdr:row>6</xdr:row>
      <xdr:rowOff>209549</xdr:rowOff>
    </xdr:to>
    <xdr:sp macro="" textlink="">
      <xdr:nvSpPr>
        <xdr:cNvPr id="13" name="フリーフォーム: 図形 12">
          <a:extLst>
            <a:ext uri="{FF2B5EF4-FFF2-40B4-BE49-F238E27FC236}">
              <a16:creationId xmlns:a16="http://schemas.microsoft.com/office/drawing/2014/main" id="{BC4A329E-ECB2-40E2-B55B-A53CE9499D14}"/>
            </a:ext>
          </a:extLst>
        </xdr:cNvPr>
        <xdr:cNvSpPr/>
      </xdr:nvSpPr>
      <xdr:spPr>
        <a:xfrm flipH="1">
          <a:off x="3381375" y="609600"/>
          <a:ext cx="323850" cy="1142999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853440</xdr:colOff>
      <xdr:row>2</xdr:row>
      <xdr:rowOff>91440</xdr:rowOff>
    </xdr:from>
    <xdr:to>
      <xdr:col>10</xdr:col>
      <xdr:colOff>228600</xdr:colOff>
      <xdr:row>6</xdr:row>
      <xdr:rowOff>205739</xdr:rowOff>
    </xdr:to>
    <xdr:sp macro="" textlink="">
      <xdr:nvSpPr>
        <xdr:cNvPr id="14" name="フリーフォーム: 図形 13">
          <a:extLst>
            <a:ext uri="{FF2B5EF4-FFF2-40B4-BE49-F238E27FC236}">
              <a16:creationId xmlns:a16="http://schemas.microsoft.com/office/drawing/2014/main" id="{82E8AF4B-4815-48AB-964F-1A557B220093}"/>
            </a:ext>
          </a:extLst>
        </xdr:cNvPr>
        <xdr:cNvSpPr/>
      </xdr:nvSpPr>
      <xdr:spPr>
        <a:xfrm flipH="1">
          <a:off x="5173980" y="579120"/>
          <a:ext cx="548640" cy="1173479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952500</xdr:colOff>
      <xdr:row>6</xdr:row>
      <xdr:rowOff>266698</xdr:rowOff>
    </xdr:from>
    <xdr:to>
      <xdr:col>12</xdr:col>
      <xdr:colOff>198120</xdr:colOff>
      <xdr:row>9</xdr:row>
      <xdr:rowOff>129537</xdr:rowOff>
    </xdr:to>
    <xdr:sp macro="" textlink="">
      <xdr:nvSpPr>
        <xdr:cNvPr id="15" name="フリーフォーム: 図形 14">
          <a:extLst>
            <a:ext uri="{FF2B5EF4-FFF2-40B4-BE49-F238E27FC236}">
              <a16:creationId xmlns:a16="http://schemas.microsoft.com/office/drawing/2014/main" id="{25C11FC8-012F-45EE-8FFB-E74CD1D7344B}"/>
            </a:ext>
          </a:extLst>
        </xdr:cNvPr>
        <xdr:cNvSpPr/>
      </xdr:nvSpPr>
      <xdr:spPr>
        <a:xfrm flipH="1" flipV="1">
          <a:off x="6446520" y="1813558"/>
          <a:ext cx="419100" cy="502919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2</xdr:row>
      <xdr:rowOff>95250</xdr:rowOff>
    </xdr:from>
    <xdr:to>
      <xdr:col>14</xdr:col>
      <xdr:colOff>123825</xdr:colOff>
      <xdr:row>6</xdr:row>
      <xdr:rowOff>219074</xdr:rowOff>
    </xdr:to>
    <xdr:sp macro="" textlink="">
      <xdr:nvSpPr>
        <xdr:cNvPr id="16" name="フリーフォーム: 図形 15">
          <a:extLst>
            <a:ext uri="{FF2B5EF4-FFF2-40B4-BE49-F238E27FC236}">
              <a16:creationId xmlns:a16="http://schemas.microsoft.com/office/drawing/2014/main" id="{885CA251-67DA-4A67-950E-48F12CC255AE}"/>
            </a:ext>
          </a:extLst>
        </xdr:cNvPr>
        <xdr:cNvSpPr/>
      </xdr:nvSpPr>
      <xdr:spPr>
        <a:xfrm flipH="1">
          <a:off x="8143875" y="590550"/>
          <a:ext cx="247650" cy="1171574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1005840</xdr:colOff>
      <xdr:row>6</xdr:row>
      <xdr:rowOff>312419</xdr:rowOff>
    </xdr:from>
    <xdr:to>
      <xdr:col>16</xdr:col>
      <xdr:colOff>182880</xdr:colOff>
      <xdr:row>9</xdr:row>
      <xdr:rowOff>137157</xdr:rowOff>
    </xdr:to>
    <xdr:sp macro="" textlink="">
      <xdr:nvSpPr>
        <xdr:cNvPr id="17" name="フリーフォーム: 図形 16">
          <a:extLst>
            <a:ext uri="{FF2B5EF4-FFF2-40B4-BE49-F238E27FC236}">
              <a16:creationId xmlns:a16="http://schemas.microsoft.com/office/drawing/2014/main" id="{9CE44D3B-EB94-4522-96E7-917C78251A34}"/>
            </a:ext>
          </a:extLst>
        </xdr:cNvPr>
        <xdr:cNvSpPr/>
      </xdr:nvSpPr>
      <xdr:spPr>
        <a:xfrm flipH="1" flipV="1">
          <a:off x="8846820" y="1859279"/>
          <a:ext cx="350520" cy="464818"/>
        </a:xfrm>
        <a:custGeom>
          <a:avLst/>
          <a:gdLst>
            <a:gd name="csX0" fmla="*/ 0 w 896471"/>
            <a:gd name="csY0" fmla="*/ 470647 h 470647"/>
            <a:gd name="csX1" fmla="*/ 302559 w 896471"/>
            <a:gd name="csY1" fmla="*/ 0 h 470647"/>
            <a:gd name="csX2" fmla="*/ 896471 w 896471"/>
            <a:gd name="csY2" fmla="*/ 0 h 4706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896471" h="470647">
              <a:moveTo>
                <a:pt x="0" y="470647"/>
              </a:moveTo>
              <a:lnTo>
                <a:pt x="302559" y="0"/>
              </a:lnTo>
              <a:lnTo>
                <a:pt x="896471" y="0"/>
              </a:lnTo>
            </a:path>
          </a:pathLst>
        </a:custGeom>
        <a:noFill/>
        <a:ln>
          <a:headEnd type="oval" w="med" len="med"/>
          <a:tailEnd type="oval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59431</xdr:colOff>
      <xdr:row>13</xdr:row>
      <xdr:rowOff>246562</xdr:rowOff>
    </xdr:from>
    <xdr:to>
      <xdr:col>7</xdr:col>
      <xdr:colOff>96883</xdr:colOff>
      <xdr:row>13</xdr:row>
      <xdr:rowOff>4859927</xdr:rowOff>
    </xdr:to>
    <xdr:pic>
      <xdr:nvPicPr>
        <xdr:cNvPr id="24" name="図 20">
          <a:extLst>
            <a:ext uri="{FF2B5EF4-FFF2-40B4-BE49-F238E27FC236}">
              <a16:creationId xmlns:a16="http://schemas.microsoft.com/office/drawing/2014/main" id="{8A4F0D96-BA05-9C74-3D61-F0C3CDEF8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1" y="3920491"/>
          <a:ext cx="4632856" cy="4624795"/>
        </a:xfrm>
        <a:prstGeom prst="rect">
          <a:avLst/>
        </a:prstGeom>
      </xdr:spPr>
    </xdr:pic>
    <xdr:clientData/>
  </xdr:twoCellAnchor>
  <xdr:twoCellAnchor>
    <xdr:from>
      <xdr:col>17</xdr:col>
      <xdr:colOff>439782</xdr:colOff>
      <xdr:row>1</xdr:row>
      <xdr:rowOff>212816</xdr:rowOff>
    </xdr:from>
    <xdr:to>
      <xdr:col>21</xdr:col>
      <xdr:colOff>596810</xdr:colOff>
      <xdr:row>14</xdr:row>
      <xdr:rowOff>40822</xdr:rowOff>
    </xdr:to>
    <xdr:grpSp>
      <xdr:nvGrpSpPr>
        <xdr:cNvPr id="567" name="グループ化 566">
          <a:extLst>
            <a:ext uri="{FF2B5EF4-FFF2-40B4-BE49-F238E27FC236}">
              <a16:creationId xmlns:a16="http://schemas.microsoft.com/office/drawing/2014/main" id="{25EA89CE-BBEF-468D-7088-0EC2781C32CE}"/>
            </a:ext>
          </a:extLst>
        </xdr:cNvPr>
        <xdr:cNvGrpSpPr/>
      </xdr:nvGrpSpPr>
      <xdr:grpSpPr>
        <a:xfrm>
          <a:off x="11048128" y="468267"/>
          <a:ext cx="6537653" cy="8718079"/>
          <a:chOff x="10958103" y="457745"/>
          <a:chExt cx="6429921" cy="8454934"/>
        </a:xfrm>
      </xdr:grpSpPr>
      <xdr:sp macro="" textlink="">
        <xdr:nvSpPr>
          <xdr:cNvPr id="565" name="テキスト ボックス 1">
            <a:extLst>
              <a:ext uri="{FF2B5EF4-FFF2-40B4-BE49-F238E27FC236}">
                <a16:creationId xmlns:a16="http://schemas.microsoft.com/office/drawing/2014/main" id="{FDE095A4-BC81-815E-F825-18C615AD8032}"/>
              </a:ext>
            </a:extLst>
          </xdr:cNvPr>
          <xdr:cNvSpPr txBox="1"/>
        </xdr:nvSpPr>
        <xdr:spPr>
          <a:xfrm>
            <a:off x="10958103" y="457745"/>
            <a:ext cx="6429921" cy="84549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000" b="1">
                <a:latin typeface="Meiryo UI" panose="020B0604030504040204" pitchFamily="50" charset="-128"/>
                <a:ea typeface="Meiryo UI" panose="020B0604030504040204" pitchFamily="50" charset="-128"/>
              </a:rPr>
              <a:t>ファイル提出の流れ</a:t>
            </a:r>
            <a:endParaRPr kumimoji="1" lang="en-US" altLang="ja-JP" sz="2000" b="1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１．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Ctrl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キーを押したまま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PDF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化したいシートを選択</a:t>
            </a:r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      例）宿泊無で来社した場合➡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【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交通費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(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宿泊無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)】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と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【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口座情報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】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シートを選択</a:t>
            </a:r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２．①印刷タブを開く➡②プリンターで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【Microsoft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 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PDF】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を選択➡③印刷ボタンで保存</a:t>
            </a:r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</a:t>
            </a:r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３．ファイル名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【</a:t>
            </a:r>
            <a:r>
              <a:rPr kumimoji="1" lang="ja-JP" altLang="en-US" sz="1400" b="1">
                <a:latin typeface="Meiryo UI" panose="020B0604030504040204" pitchFamily="50" charset="-128"/>
                <a:ea typeface="Meiryo UI" panose="020B0604030504040204" pitchFamily="50" charset="-128"/>
              </a:rPr>
              <a:t>来社した日付</a:t>
            </a:r>
            <a:r>
              <a:rPr kumimoji="1" lang="en-US" altLang="ja-JP" sz="1400" b="1">
                <a:latin typeface="Meiryo UI" panose="020B0604030504040204" pitchFamily="50" charset="-128"/>
                <a:ea typeface="Meiryo UI" panose="020B0604030504040204" pitchFamily="50" charset="-128"/>
              </a:rPr>
              <a:t>_</a:t>
            </a:r>
            <a:r>
              <a:rPr kumimoji="1" lang="ja-JP" altLang="en-US" sz="1400" b="1">
                <a:latin typeface="Meiryo UI" panose="020B0604030504040204" pitchFamily="50" charset="-128"/>
                <a:ea typeface="Meiryo UI" panose="020B0604030504040204" pitchFamily="50" charset="-128"/>
              </a:rPr>
              <a:t>氏名</a:t>
            </a:r>
            <a:r>
              <a:rPr kumimoji="1" lang="en-US" altLang="ja-JP" sz="1400" b="1">
                <a:latin typeface="Meiryo UI" panose="020B0604030504040204" pitchFamily="50" charset="-128"/>
                <a:ea typeface="Meiryo UI" panose="020B0604030504040204" pitchFamily="50" charset="-128"/>
              </a:rPr>
              <a:t>_EDS</a:t>
            </a:r>
            <a:r>
              <a:rPr kumimoji="1" lang="ja-JP" altLang="en-US" sz="1400" b="1">
                <a:latin typeface="Meiryo UI" panose="020B0604030504040204" pitchFamily="50" charset="-128"/>
                <a:ea typeface="Meiryo UI" panose="020B0604030504040204" pitchFamily="50" charset="-128"/>
              </a:rPr>
              <a:t>交通費申請書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】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として保存</a:t>
            </a: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　　例）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20260401_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サンプル太郎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_EDS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交通費申請書</a:t>
            </a: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　　  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※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複数日来社した場合は、</a:t>
            </a:r>
            <a:r>
              <a:rPr kumimoji="1" lang="ja-JP" altLang="en-US" sz="1400" b="1">
                <a:latin typeface="Meiryo UI" panose="020B0604030504040204" pitchFamily="50" charset="-128"/>
                <a:ea typeface="Meiryo UI" panose="020B0604030504040204" pitchFamily="50" charset="-128"/>
              </a:rPr>
              <a:t>来社初日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をファイル名に記載</a:t>
            </a:r>
          </a:p>
          <a:p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４．マイページ上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【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交通費申請</a:t>
            </a:r>
            <a:r>
              <a:rPr kumimoji="1" lang="en-US" altLang="ja-JP" sz="1400">
                <a:latin typeface="Meiryo UI" panose="020B0604030504040204" pitchFamily="50" charset="-128"/>
                <a:ea typeface="Meiryo UI" panose="020B0604030504040204" pitchFamily="50" charset="-128"/>
              </a:rPr>
              <a:t>】</a:t>
            </a:r>
            <a:r>
              <a:rPr kumimoji="1" lang="ja-JP" altLang="en-US" sz="1400">
                <a:latin typeface="Meiryo UI" panose="020B0604030504040204" pitchFamily="50" charset="-128"/>
                <a:ea typeface="Meiryo UI" panose="020B0604030504040204" pitchFamily="50" charset="-128"/>
              </a:rPr>
              <a:t>より提出　　</a:t>
            </a:r>
            <a:endPara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566" name="グループ化 565">
            <a:extLst>
              <a:ext uri="{FF2B5EF4-FFF2-40B4-BE49-F238E27FC236}">
                <a16:creationId xmlns:a16="http://schemas.microsoft.com/office/drawing/2014/main" id="{29277F8E-E062-AA50-D088-CB0DD153AE68}"/>
              </a:ext>
            </a:extLst>
          </xdr:cNvPr>
          <xdr:cNvGrpSpPr/>
        </xdr:nvGrpSpPr>
        <xdr:grpSpPr>
          <a:xfrm>
            <a:off x="10963548" y="2451464"/>
            <a:ext cx="6035856" cy="3459362"/>
            <a:chOff x="10967358" y="2457179"/>
            <a:chExt cx="6039666" cy="3457457"/>
          </a:xfrm>
        </xdr:grpSpPr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F56BE7C6-C423-3D84-81EA-D2974EEACD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19880" y="2457179"/>
              <a:ext cx="5987144" cy="3457457"/>
            </a:xfrm>
            <a:prstGeom prst="rect">
              <a:avLst/>
            </a:prstGeom>
            <a:ln>
              <a:solidFill>
                <a:schemeClr val="accent5"/>
              </a:solidFill>
            </a:ln>
          </xdr:spPr>
        </xdr:pic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7645B750-E1A9-7367-2CC7-AE164901BD6B}"/>
                </a:ext>
              </a:extLst>
            </xdr:cNvPr>
            <xdr:cNvSpPr txBox="1"/>
          </xdr:nvSpPr>
          <xdr:spPr>
            <a:xfrm flipH="1">
              <a:off x="10967358" y="4778012"/>
              <a:ext cx="567418" cy="4800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600" b="1">
                  <a:solidFill>
                    <a:srgbClr val="FF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①</a:t>
              </a:r>
            </a:p>
          </xdr:txBody>
        </xdr:sp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33F37CF3-D669-4BC7-AD13-F901F36DDC0F}"/>
                </a:ext>
              </a:extLst>
            </xdr:cNvPr>
            <xdr:cNvSpPr txBox="1"/>
          </xdr:nvSpPr>
          <xdr:spPr>
            <a:xfrm flipH="1">
              <a:off x="12462239" y="3842928"/>
              <a:ext cx="569323" cy="4724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600" b="1">
                  <a:solidFill>
                    <a:srgbClr val="FF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②</a:t>
              </a:r>
            </a:p>
          </xdr:txBody>
        </xdr: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C5259305-BD8B-46BF-A6DB-21EA9C5068EC}"/>
                </a:ext>
              </a:extLst>
            </xdr:cNvPr>
            <xdr:cNvSpPr txBox="1"/>
          </xdr:nvSpPr>
          <xdr:spPr>
            <a:xfrm flipH="1">
              <a:off x="12489452" y="2941047"/>
              <a:ext cx="569323" cy="4800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600" b="1">
                  <a:solidFill>
                    <a:srgbClr val="FF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③①</a:t>
              </a:r>
            </a:p>
          </xdr:txBody>
        </xdr:sp>
      </xdr:grpSp>
    </xdr:grpSp>
    <xdr:clientData/>
  </xdr:twoCellAnchor>
  <xdr:twoCellAnchor editAs="oneCell">
    <xdr:from>
      <xdr:col>8</xdr:col>
      <xdr:colOff>18143</xdr:colOff>
      <xdr:row>13</xdr:row>
      <xdr:rowOff>9072</xdr:rowOff>
    </xdr:from>
    <xdr:to>
      <xdr:col>16</xdr:col>
      <xdr:colOff>988786</xdr:colOff>
      <xdr:row>13</xdr:row>
      <xdr:rowOff>4862286</xdr:rowOff>
    </xdr:to>
    <xdr:pic>
      <xdr:nvPicPr>
        <xdr:cNvPr id="5" name="図 4" descr="The image displays a Japanese banking transaction form with fields for account name, account holder, bank, account number, and a limit of ￂﾥ50,000 for today's transfer.&#10;&#10;AI 生成コンテンツは誤りを含む可能性があります。">
          <a:extLst>
            <a:ext uri="{FF2B5EF4-FFF2-40B4-BE49-F238E27FC236}">
              <a16:creationId xmlns:a16="http://schemas.microsoft.com/office/drawing/2014/main" id="{AD6564A0-D41C-69A0-BEFB-FE7FFD332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0" y="3719286"/>
          <a:ext cx="5651500" cy="48532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140970</xdr:colOff>
      <xdr:row>17</xdr:row>
      <xdr:rowOff>64770</xdr:rowOff>
    </xdr:from>
    <xdr:to>
      <xdr:col>14</xdr:col>
      <xdr:colOff>190500</xdr:colOff>
      <xdr:row>19</xdr:row>
      <xdr:rowOff>135255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A833270A-7A19-200B-7E5C-5EB93852F841}"/>
            </a:ext>
          </a:extLst>
        </xdr:cNvPr>
        <xdr:cNvSpPr/>
      </xdr:nvSpPr>
      <xdr:spPr>
        <a:xfrm>
          <a:off x="14857095" y="3531870"/>
          <a:ext cx="1516380" cy="565785"/>
        </a:xfrm>
        <a:prstGeom prst="downArrow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415290</xdr:colOff>
      <xdr:row>2</xdr:row>
      <xdr:rowOff>38100</xdr:rowOff>
    </xdr:from>
    <xdr:to>
      <xdr:col>20</xdr:col>
      <xdr:colOff>289560</xdr:colOff>
      <xdr:row>16</xdr:row>
      <xdr:rowOff>83820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DF60454-994C-1E5E-F1E0-E6322E5CE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776232</xdr:colOff>
      <xdr:row>0</xdr:row>
      <xdr:rowOff>95700</xdr:rowOff>
    </xdr:from>
    <xdr:to>
      <xdr:col>8</xdr:col>
      <xdr:colOff>1545179</xdr:colOff>
      <xdr:row>1</xdr:row>
      <xdr:rowOff>346151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B8D95E-A64A-47E0-A525-27AFD7A5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5142" y="91890"/>
          <a:ext cx="765137" cy="682886"/>
        </a:xfrm>
        <a:prstGeom prst="rect">
          <a:avLst/>
        </a:prstGeom>
      </xdr:spPr>
    </xdr:pic>
    <xdr:clientData/>
  </xdr:twoCellAnchor>
  <xdr:twoCellAnchor>
    <xdr:from>
      <xdr:col>9</xdr:col>
      <xdr:colOff>694073</xdr:colOff>
      <xdr:row>0</xdr:row>
      <xdr:rowOff>0</xdr:rowOff>
    </xdr:from>
    <xdr:to>
      <xdr:col>10</xdr:col>
      <xdr:colOff>0</xdr:colOff>
      <xdr:row>3</xdr:row>
      <xdr:rowOff>11307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9B3D8D2-149D-4F0E-832C-552F9FBD4DFD}"/>
            </a:ext>
          </a:extLst>
        </xdr:cNvPr>
        <xdr:cNvGrpSpPr/>
      </xdr:nvGrpSpPr>
      <xdr:grpSpPr>
        <a:xfrm>
          <a:off x="9952373" y="0"/>
          <a:ext cx="874377" cy="1059057"/>
          <a:chOff x="9952101" y="30270"/>
          <a:chExt cx="880484" cy="1066762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F4B06E32-5AC8-1F80-664B-6E12A9BD453A}"/>
              </a:ext>
            </a:extLst>
          </xdr:cNvPr>
          <xdr:cNvSpPr/>
        </xdr:nvSpPr>
        <xdr:spPr>
          <a:xfrm>
            <a:off x="9956038" y="53506"/>
            <a:ext cx="876537" cy="1043526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637C3C3F-6055-6049-2EAF-570DACE92EC6}"/>
              </a:ext>
            </a:extLst>
          </xdr:cNvPr>
          <xdr:cNvCxnSpPr/>
        </xdr:nvCxnSpPr>
        <xdr:spPr>
          <a:xfrm>
            <a:off x="9952101" y="301752"/>
            <a:ext cx="871943" cy="3048"/>
          </a:xfrm>
          <a:prstGeom prst="line">
            <a:avLst/>
          </a:prstGeom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47309D6C-109C-9215-FD51-421AE429642A}"/>
              </a:ext>
            </a:extLst>
          </xdr:cNvPr>
          <xdr:cNvSpPr txBox="1"/>
        </xdr:nvSpPr>
        <xdr:spPr>
          <a:xfrm>
            <a:off x="9999554" y="30270"/>
            <a:ext cx="833031" cy="2767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900" b="1">
                <a:latin typeface="Meiryo UI" panose="020B0604030504040204" pitchFamily="50" charset="-128"/>
                <a:ea typeface="Meiryo UI" panose="020B0604030504040204" pitchFamily="50" charset="-128"/>
              </a:rPr>
              <a:t>受領サイン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ransit.yahoo.co.jp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ransit.yahoo.co.j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ransit.yahoo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1C1A-BA50-48F7-AF7C-99E2950DB7DA}">
  <sheetPr>
    <tabColor theme="7"/>
  </sheetPr>
  <dimension ref="A1:R47"/>
  <sheetViews>
    <sheetView tabSelected="1" view="pageBreakPreview" zoomScale="79" zoomScaleNormal="70" zoomScaleSheetLayoutView="85" workbookViewId="0">
      <selection activeCell="G31" sqref="G31:M31"/>
    </sheetView>
  </sheetViews>
  <sheetFormatPr defaultColWidth="8.9140625" defaultRowHeight="18" x14ac:dyDescent="0.55000000000000004"/>
  <cols>
    <col min="1" max="3" width="11.6640625" style="3" customWidth="1"/>
    <col min="4" max="4" width="3.6640625" style="10" customWidth="1"/>
    <col min="5" max="6" width="11.6640625" style="3" customWidth="1"/>
    <col min="7" max="7" width="2.6640625" style="3" customWidth="1"/>
    <col min="8" max="8" width="8.08203125" style="3" customWidth="1"/>
    <col min="9" max="9" width="11.6640625" style="3" customWidth="1"/>
    <col min="10" max="10" width="2.6640625" style="3" customWidth="1"/>
    <col min="11" max="11" width="11.6640625" style="3" customWidth="1"/>
    <col min="12" max="12" width="2.6640625" style="3" customWidth="1"/>
    <col min="13" max="13" width="22.6640625" style="3" customWidth="1"/>
    <col min="14" max="14" width="0.9140625" style="145" customWidth="1"/>
    <col min="15" max="15" width="8.9140625" style="149" hidden="1" customWidth="1"/>
    <col min="16" max="16384" width="8.9140625" style="3"/>
  </cols>
  <sheetData>
    <row r="1" spans="1:18" ht="30" customHeight="1" x14ac:dyDescent="0.55000000000000004">
      <c r="A1" s="32" t="s">
        <v>0</v>
      </c>
      <c r="B1" s="186">
        <v>46237</v>
      </c>
      <c r="C1" s="187"/>
      <c r="D1" s="25" t="s">
        <v>1</v>
      </c>
      <c r="E1" s="188">
        <v>46241</v>
      </c>
      <c r="F1" s="189"/>
      <c r="G1" s="100"/>
      <c r="H1" s="100"/>
      <c r="I1" s="119"/>
      <c r="J1" s="119"/>
      <c r="K1" s="36" t="s">
        <v>2</v>
      </c>
      <c r="L1" s="34"/>
      <c r="M1" s="34"/>
    </row>
    <row r="2" spans="1:18" ht="30" customHeight="1" x14ac:dyDescent="0.55000000000000004">
      <c r="A2" s="32" t="s">
        <v>3</v>
      </c>
      <c r="B2" s="190" t="s">
        <v>199</v>
      </c>
      <c r="C2" s="191"/>
      <c r="D2" s="191"/>
      <c r="E2" s="191"/>
      <c r="F2" s="192"/>
      <c r="G2" s="100"/>
      <c r="H2" s="100"/>
      <c r="I2" s="119"/>
      <c r="J2" s="119"/>
      <c r="K2" s="120" t="s">
        <v>4</v>
      </c>
      <c r="L2" s="37"/>
      <c r="M2" s="37"/>
    </row>
    <row r="3" spans="1:18" ht="30" customHeight="1" x14ac:dyDescent="0.55000000000000004">
      <c r="A3" s="32" t="s">
        <v>5</v>
      </c>
      <c r="B3" s="193">
        <f>SUM(K13:K25)</f>
        <v>10450</v>
      </c>
      <c r="C3" s="194"/>
      <c r="D3" s="194"/>
      <c r="E3" s="194"/>
      <c r="F3" s="195"/>
      <c r="G3" s="100"/>
      <c r="H3" s="100"/>
      <c r="I3" s="101"/>
      <c r="J3" s="101"/>
      <c r="K3" s="101"/>
      <c r="L3" s="100"/>
      <c r="M3" s="100"/>
    </row>
    <row r="4" spans="1:18" ht="18.649999999999999" customHeight="1" x14ac:dyDescent="0.55000000000000004">
      <c r="A4" s="128"/>
      <c r="B4" s="100"/>
      <c r="C4" s="100"/>
      <c r="D4" s="103"/>
      <c r="E4" s="100"/>
      <c r="F4" s="100"/>
      <c r="G4" s="100"/>
      <c r="H4" s="100"/>
      <c r="I4" s="100"/>
      <c r="J4" s="100"/>
      <c r="K4" s="100"/>
      <c r="L4" s="100"/>
      <c r="M4" s="102"/>
    </row>
    <row r="5" spans="1:18" ht="18.649999999999999" customHeight="1" x14ac:dyDescent="0.55000000000000004">
      <c r="A5" s="100" t="s">
        <v>6</v>
      </c>
      <c r="B5" s="100"/>
      <c r="C5" s="100"/>
      <c r="D5" s="103"/>
      <c r="E5" s="100"/>
      <c r="F5" s="100"/>
      <c r="G5" s="100"/>
      <c r="H5" s="100"/>
      <c r="I5" s="100"/>
      <c r="J5" s="100"/>
      <c r="K5" s="100"/>
      <c r="L5" s="100"/>
      <c r="M5" s="102"/>
      <c r="O5" s="150"/>
    </row>
    <row r="6" spans="1:18" ht="18.649999999999999" customHeight="1" x14ac:dyDescent="0.55000000000000004">
      <c r="A6" s="129" t="s">
        <v>7</v>
      </c>
      <c r="B6" s="100"/>
      <c r="C6" s="100"/>
      <c r="D6" s="103"/>
      <c r="E6" s="100"/>
      <c r="F6" s="100"/>
      <c r="G6" s="100"/>
      <c r="H6" s="100"/>
      <c r="I6" s="100"/>
      <c r="J6" s="100"/>
      <c r="K6" s="100"/>
      <c r="L6" s="100"/>
      <c r="M6" s="100"/>
    </row>
    <row r="7" spans="1:18" ht="18.649999999999999" customHeight="1" x14ac:dyDescent="0.55000000000000004">
      <c r="A7" s="177" t="s">
        <v>8</v>
      </c>
      <c r="B7" s="179"/>
      <c r="C7" s="182" t="s">
        <v>9</v>
      </c>
      <c r="D7" s="182"/>
      <c r="E7" s="182"/>
      <c r="F7" s="182"/>
      <c r="G7" s="182" t="s">
        <v>10</v>
      </c>
      <c r="H7" s="182"/>
      <c r="I7" s="182"/>
      <c r="J7" s="182"/>
      <c r="K7" s="182"/>
      <c r="L7" s="182"/>
      <c r="M7"/>
    </row>
    <row r="8" spans="1:18" ht="30" customHeight="1" x14ac:dyDescent="0.55000000000000004">
      <c r="A8" s="184" t="s">
        <v>196</v>
      </c>
      <c r="B8" s="185"/>
      <c r="C8" s="183" t="s">
        <v>12</v>
      </c>
      <c r="D8" s="183"/>
      <c r="E8" s="183"/>
      <c r="F8" s="183"/>
      <c r="G8" s="183" t="s">
        <v>13</v>
      </c>
      <c r="H8" s="183"/>
      <c r="I8" s="183"/>
      <c r="J8" s="183"/>
      <c r="K8" s="183"/>
      <c r="L8" s="183"/>
      <c r="M8" s="102"/>
      <c r="O8" s="150"/>
    </row>
    <row r="9" spans="1:18" ht="30" customHeight="1" x14ac:dyDescent="0.55000000000000004">
      <c r="A9" s="184" t="s">
        <v>197</v>
      </c>
      <c r="B9" s="185"/>
      <c r="C9" s="183" t="s">
        <v>15</v>
      </c>
      <c r="D9" s="183"/>
      <c r="E9" s="183"/>
      <c r="F9" s="183"/>
      <c r="G9" s="183" t="s">
        <v>16</v>
      </c>
      <c r="H9" s="183"/>
      <c r="I9" s="183"/>
      <c r="J9" s="183"/>
      <c r="K9" s="183"/>
      <c r="L9" s="183"/>
      <c r="M9" s="102"/>
      <c r="O9" s="150"/>
      <c r="Q9" s="2"/>
      <c r="R9" s="2"/>
    </row>
    <row r="10" spans="1:18" ht="18.649999999999999" customHeight="1" x14ac:dyDescent="0.55000000000000004">
      <c r="A10" s="128"/>
      <c r="B10" s="100"/>
      <c r="C10" s="100"/>
      <c r="D10" s="103"/>
      <c r="E10" s="100"/>
      <c r="F10" s="100"/>
      <c r="G10" s="100"/>
      <c r="H10" s="100"/>
      <c r="I10" s="100"/>
      <c r="J10" s="100"/>
      <c r="K10" s="100"/>
      <c r="L10" s="100"/>
      <c r="M10" s="100"/>
      <c r="O10" s="151"/>
      <c r="Q10" s="2"/>
      <c r="R10" s="2"/>
    </row>
    <row r="11" spans="1:18" ht="18.649999999999999" customHeight="1" x14ac:dyDescent="0.55000000000000004">
      <c r="A11" s="129" t="s">
        <v>182</v>
      </c>
      <c r="B11" s="100"/>
      <c r="C11" s="100"/>
      <c r="D11" s="103"/>
      <c r="E11" s="100"/>
      <c r="F11" s="100"/>
      <c r="G11" s="100"/>
      <c r="H11" s="100"/>
      <c r="I11" s="100"/>
      <c r="J11" s="100"/>
      <c r="K11" s="100"/>
      <c r="L11" s="100"/>
      <c r="M11" s="100"/>
    </row>
    <row r="12" spans="1:18" x14ac:dyDescent="0.55000000000000004">
      <c r="A12" s="20" t="s">
        <v>17</v>
      </c>
      <c r="B12" s="20" t="s">
        <v>18</v>
      </c>
      <c r="C12" s="177" t="s">
        <v>19</v>
      </c>
      <c r="D12" s="178"/>
      <c r="E12" s="179"/>
      <c r="F12" s="177" t="s">
        <v>20</v>
      </c>
      <c r="G12" s="180"/>
      <c r="H12" s="27"/>
      <c r="I12" s="181" t="s">
        <v>21</v>
      </c>
      <c r="J12" s="179"/>
      <c r="K12" s="177" t="s">
        <v>22</v>
      </c>
      <c r="L12" s="179"/>
      <c r="M12" s="20" t="s">
        <v>23</v>
      </c>
    </row>
    <row r="13" spans="1:18" s="9" customFormat="1" ht="40.25" customHeight="1" x14ac:dyDescent="0.55000000000000004">
      <c r="A13" s="23">
        <f>IF(B13="","",COUNTIF($B$13:B13,"&lt;&gt;"))</f>
        <v>1</v>
      </c>
      <c r="B13" s="147" t="s">
        <v>196</v>
      </c>
      <c r="C13" s="134" t="s">
        <v>200</v>
      </c>
      <c r="D13" s="24" t="s">
        <v>25</v>
      </c>
      <c r="E13" s="136" t="s">
        <v>201</v>
      </c>
      <c r="F13" s="138">
        <v>1045</v>
      </c>
      <c r="G13" s="30" t="s">
        <v>183</v>
      </c>
      <c r="H13" s="28" t="s">
        <v>28</v>
      </c>
      <c r="I13" s="139">
        <v>5</v>
      </c>
      <c r="J13" s="26" t="s">
        <v>29</v>
      </c>
      <c r="K13" s="114">
        <f>IF(D13=マスタ!$A$3,F13*2,F13)*I13</f>
        <v>5225</v>
      </c>
      <c r="L13" s="115" t="s">
        <v>27</v>
      </c>
      <c r="M13" s="22"/>
      <c r="N13" s="146"/>
      <c r="O13" s="152"/>
    </row>
    <row r="14" spans="1:18" s="9" customFormat="1" ht="40.25" customHeight="1" x14ac:dyDescent="0.55000000000000004">
      <c r="A14" s="23" t="str">
        <f>IF(B14="","",COUNTIF($B$13:B14,"&lt;&gt;"))</f>
        <v/>
      </c>
      <c r="B14" s="147"/>
      <c r="C14" s="134"/>
      <c r="D14" s="24" t="s">
        <v>25</v>
      </c>
      <c r="E14" s="136"/>
      <c r="F14" s="138"/>
      <c r="G14" s="30" t="s">
        <v>183</v>
      </c>
      <c r="H14" s="28" t="s">
        <v>28</v>
      </c>
      <c r="I14" s="139"/>
      <c r="J14" s="26" t="s">
        <v>29</v>
      </c>
      <c r="K14" s="114">
        <f>IF(D14=マスタ!$A$3,F14*2,F14)*I14</f>
        <v>0</v>
      </c>
      <c r="L14" s="115" t="s">
        <v>27</v>
      </c>
      <c r="M14" s="22"/>
      <c r="N14" s="146"/>
      <c r="O14" s="150"/>
    </row>
    <row r="15" spans="1:18" s="9" customFormat="1" ht="40.25" customHeight="1" x14ac:dyDescent="0.55000000000000004">
      <c r="A15" s="23" t="str">
        <f>IF(B15="","",COUNTIF($B$13:B15,"&lt;&gt;"))</f>
        <v/>
      </c>
      <c r="B15" s="147"/>
      <c r="C15" s="134"/>
      <c r="D15" s="24" t="s">
        <v>25</v>
      </c>
      <c r="E15" s="136"/>
      <c r="F15" s="138"/>
      <c r="G15" s="30" t="s">
        <v>183</v>
      </c>
      <c r="H15" s="28" t="s">
        <v>28</v>
      </c>
      <c r="I15" s="139"/>
      <c r="J15" s="26" t="s">
        <v>29</v>
      </c>
      <c r="K15" s="114">
        <f>IF(D15=マスタ!$A$3,F15*2,F15)*I15</f>
        <v>0</v>
      </c>
      <c r="L15" s="115" t="s">
        <v>27</v>
      </c>
      <c r="M15" s="22"/>
      <c r="N15" s="146"/>
      <c r="O15" s="150"/>
    </row>
    <row r="16" spans="1:18" s="9" customFormat="1" ht="40.25" customHeight="1" x14ac:dyDescent="0.55000000000000004">
      <c r="A16" s="23" t="str">
        <f>IF(B16="","",COUNTIF($B$13:B16,"&lt;&gt;"))</f>
        <v/>
      </c>
      <c r="B16" s="147"/>
      <c r="C16" s="134"/>
      <c r="D16" s="24" t="s">
        <v>25</v>
      </c>
      <c r="E16" s="136"/>
      <c r="F16" s="138"/>
      <c r="G16" s="30" t="s">
        <v>183</v>
      </c>
      <c r="H16" s="28" t="s">
        <v>28</v>
      </c>
      <c r="I16" s="139"/>
      <c r="J16" s="26" t="s">
        <v>29</v>
      </c>
      <c r="K16" s="114">
        <f>IF(D16=マスタ!$A$3,F16*2,F16)*I16</f>
        <v>0</v>
      </c>
      <c r="L16" s="115" t="s">
        <v>27</v>
      </c>
      <c r="M16" s="22"/>
      <c r="N16" s="146"/>
      <c r="O16" s="151"/>
    </row>
    <row r="17" spans="1:18" s="9" customFormat="1" ht="40.25" customHeight="1" x14ac:dyDescent="0.55000000000000004">
      <c r="A17" s="4" t="str">
        <f>IF(B17="","",COUNTIF($B$13:B17,"&lt;&gt;"))</f>
        <v/>
      </c>
      <c r="B17" s="148"/>
      <c r="C17" s="135"/>
      <c r="D17" s="8" t="s">
        <v>25</v>
      </c>
      <c r="E17" s="137"/>
      <c r="F17" s="138"/>
      <c r="G17" s="31" t="s">
        <v>183</v>
      </c>
      <c r="H17" s="29" t="s">
        <v>28</v>
      </c>
      <c r="I17" s="139"/>
      <c r="J17" s="26" t="s">
        <v>29</v>
      </c>
      <c r="K17" s="116">
        <f>IF(D17=マスタ!$A$3,F17*2,F17)*I17</f>
        <v>0</v>
      </c>
      <c r="L17" s="117" t="s">
        <v>27</v>
      </c>
      <c r="M17" s="21"/>
      <c r="N17" s="146"/>
      <c r="O17" s="153"/>
      <c r="R17" s="96"/>
    </row>
    <row r="18" spans="1:18" s="9" customFormat="1" ht="18" customHeight="1" x14ac:dyDescent="0.55000000000000004">
      <c r="A18" s="130"/>
      <c r="B18" s="104"/>
      <c r="C18" s="104"/>
      <c r="D18" s="105"/>
      <c r="E18" s="104"/>
      <c r="F18" s="106"/>
      <c r="G18" s="107"/>
      <c r="H18" s="108"/>
      <c r="I18" s="109"/>
      <c r="J18" s="110"/>
      <c r="K18" s="111"/>
      <c r="L18" s="112"/>
      <c r="M18" s="113"/>
      <c r="N18" s="146"/>
      <c r="O18" s="153"/>
    </row>
    <row r="19" spans="1:18" s="9" customFormat="1" ht="18" customHeight="1" x14ac:dyDescent="0.55000000000000004">
      <c r="A19" s="131" t="s">
        <v>184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46"/>
      <c r="O19" s="153"/>
    </row>
    <row r="20" spans="1:18" s="9" customFormat="1" ht="18" customHeight="1" x14ac:dyDescent="0.55000000000000004">
      <c r="A20" s="20" t="s">
        <v>17</v>
      </c>
      <c r="B20" s="20" t="s">
        <v>18</v>
      </c>
      <c r="C20" s="177" t="s">
        <v>32</v>
      </c>
      <c r="D20" s="178"/>
      <c r="E20" s="179"/>
      <c r="F20" s="177" t="s">
        <v>20</v>
      </c>
      <c r="G20" s="180"/>
      <c r="H20" s="27"/>
      <c r="I20" s="181" t="s">
        <v>21</v>
      </c>
      <c r="J20" s="179"/>
      <c r="K20" s="177" t="s">
        <v>22</v>
      </c>
      <c r="L20" s="179"/>
      <c r="M20" s="20" t="s">
        <v>23</v>
      </c>
      <c r="N20" s="146"/>
      <c r="O20" s="153"/>
    </row>
    <row r="21" spans="1:18" s="9" customFormat="1" ht="40.25" customHeight="1" x14ac:dyDescent="0.55000000000000004">
      <c r="A21" s="23">
        <f>IF(B21="","",COUNTIF($B$13:B21,"&lt;&gt;")-1)</f>
        <v>2</v>
      </c>
      <c r="B21" s="147" t="s">
        <v>196</v>
      </c>
      <c r="C21" s="134" t="s">
        <v>201</v>
      </c>
      <c r="D21" s="24" t="s">
        <v>25</v>
      </c>
      <c r="E21" s="136" t="s">
        <v>200</v>
      </c>
      <c r="F21" s="138">
        <v>1045</v>
      </c>
      <c r="G21" s="30" t="s">
        <v>27</v>
      </c>
      <c r="H21" s="28" t="s">
        <v>28</v>
      </c>
      <c r="I21" s="139">
        <v>5</v>
      </c>
      <c r="J21" s="26" t="s">
        <v>29</v>
      </c>
      <c r="K21" s="114">
        <f>IF(D21=マスタ!$A$3,F21*2,F21)*I21</f>
        <v>5225</v>
      </c>
      <c r="L21" s="115" t="s">
        <v>27</v>
      </c>
      <c r="M21" s="22"/>
      <c r="N21" s="146"/>
      <c r="O21" s="153"/>
    </row>
    <row r="22" spans="1:18" s="9" customFormat="1" ht="40.25" customHeight="1" x14ac:dyDescent="0.55000000000000004">
      <c r="A22" s="23" t="str">
        <f>IF(B22="","",COUNTIF($B$13:B22,"&lt;&gt;")-1)</f>
        <v/>
      </c>
      <c r="B22" s="147"/>
      <c r="C22" s="134"/>
      <c r="D22" s="24" t="s">
        <v>25</v>
      </c>
      <c r="E22" s="136"/>
      <c r="F22" s="138"/>
      <c r="G22" s="30" t="s">
        <v>27</v>
      </c>
      <c r="H22" s="28" t="s">
        <v>28</v>
      </c>
      <c r="I22" s="139"/>
      <c r="J22" s="26" t="s">
        <v>29</v>
      </c>
      <c r="K22" s="114">
        <f>IF(D22=マスタ!$A$3,F22*2,F22)*I22</f>
        <v>0</v>
      </c>
      <c r="L22" s="115" t="s">
        <v>27</v>
      </c>
      <c r="M22" s="22"/>
      <c r="N22" s="146"/>
      <c r="O22" s="153"/>
    </row>
    <row r="23" spans="1:18" s="9" customFormat="1" ht="40.25" customHeight="1" x14ac:dyDescent="0.55000000000000004">
      <c r="A23" s="23" t="str">
        <f>IF(B23="","",COUNTIF($B$13:B23,"&lt;&gt;")-1)</f>
        <v/>
      </c>
      <c r="B23" s="148"/>
      <c r="C23" s="135"/>
      <c r="D23" s="24" t="s">
        <v>25</v>
      </c>
      <c r="E23" s="137"/>
      <c r="F23" s="138"/>
      <c r="G23" s="31" t="s">
        <v>27</v>
      </c>
      <c r="H23" s="29" t="s">
        <v>28</v>
      </c>
      <c r="I23" s="139"/>
      <c r="J23" s="26" t="s">
        <v>29</v>
      </c>
      <c r="K23" s="116">
        <f>IF(D23=マスタ!$A$3,F23*2,F23)*I23</f>
        <v>0</v>
      </c>
      <c r="L23" s="117" t="s">
        <v>27</v>
      </c>
      <c r="M23" s="21"/>
      <c r="N23" s="146"/>
      <c r="O23" s="153"/>
    </row>
    <row r="24" spans="1:18" s="9" customFormat="1" ht="40.25" customHeight="1" x14ac:dyDescent="0.55000000000000004">
      <c r="A24" s="23" t="str">
        <f>IF(B24="","",COUNTIF($B$13:B24,"&lt;&gt;")-1)</f>
        <v/>
      </c>
      <c r="B24" s="148"/>
      <c r="C24" s="135"/>
      <c r="D24" s="24" t="s">
        <v>25</v>
      </c>
      <c r="E24" s="137"/>
      <c r="F24" s="138"/>
      <c r="G24" s="31" t="s">
        <v>27</v>
      </c>
      <c r="H24" s="29" t="s">
        <v>28</v>
      </c>
      <c r="I24" s="139"/>
      <c r="J24" s="26" t="s">
        <v>29</v>
      </c>
      <c r="K24" s="116">
        <f>IF(D24=マスタ!$A$3,F24*2,F24)*I24</f>
        <v>0</v>
      </c>
      <c r="L24" s="117" t="s">
        <v>27</v>
      </c>
      <c r="M24" s="21"/>
      <c r="N24" s="146"/>
      <c r="O24" s="153"/>
    </row>
    <row r="25" spans="1:18" s="9" customFormat="1" ht="40.25" customHeight="1" x14ac:dyDescent="0.55000000000000004">
      <c r="A25" s="4" t="str">
        <f>IF(B25="","",COUNTIF($B$13:B25,"&lt;&gt;")-1)</f>
        <v/>
      </c>
      <c r="B25" s="148"/>
      <c r="C25" s="135"/>
      <c r="D25" s="8" t="s">
        <v>25</v>
      </c>
      <c r="E25" s="137"/>
      <c r="F25" s="138"/>
      <c r="G25" s="31" t="s">
        <v>27</v>
      </c>
      <c r="H25" s="29" t="s">
        <v>28</v>
      </c>
      <c r="I25" s="139"/>
      <c r="J25" s="26" t="s">
        <v>29</v>
      </c>
      <c r="K25" s="116">
        <f>IF(D25=マスタ!$A$3,F25*2,F25)*I25</f>
        <v>0</v>
      </c>
      <c r="L25" s="117" t="s">
        <v>27</v>
      </c>
      <c r="M25" s="21"/>
      <c r="N25" s="146"/>
      <c r="O25" s="153"/>
    </row>
    <row r="26" spans="1:18" s="9" customFormat="1" ht="17.399999999999999" customHeight="1" x14ac:dyDescent="0.55000000000000004">
      <c r="A26" s="133"/>
      <c r="B26" s="104"/>
      <c r="C26" s="104"/>
      <c r="D26" s="105"/>
      <c r="E26" s="104"/>
      <c r="F26" s="118"/>
      <c r="G26" s="107"/>
      <c r="H26" s="108"/>
      <c r="I26" s="109"/>
      <c r="J26" s="110"/>
      <c r="K26" s="111"/>
      <c r="L26" s="112"/>
      <c r="M26" s="113"/>
      <c r="N26" s="146"/>
      <c r="O26" s="153"/>
    </row>
    <row r="27" spans="1:18" x14ac:dyDescent="0.55000000000000004">
      <c r="A27" s="129" t="s">
        <v>35</v>
      </c>
      <c r="B27" s="100"/>
      <c r="C27" s="100"/>
      <c r="D27" s="103"/>
      <c r="E27" s="100"/>
      <c r="F27" s="100"/>
      <c r="G27" s="100"/>
      <c r="H27" s="100"/>
      <c r="I27" s="100"/>
      <c r="J27" s="100"/>
      <c r="K27" s="100"/>
      <c r="L27" s="100"/>
      <c r="M27" s="100"/>
    </row>
    <row r="28" spans="1:18" x14ac:dyDescent="0.55000000000000004">
      <c r="A28" s="167">
        <v>1</v>
      </c>
      <c r="B28" s="167"/>
      <c r="C28" s="167"/>
      <c r="D28" s="167"/>
      <c r="E28" s="167"/>
      <c r="F28" s="167"/>
      <c r="G28" s="167">
        <v>2</v>
      </c>
      <c r="H28" s="167"/>
      <c r="I28" s="167"/>
      <c r="J28" s="167"/>
      <c r="K28" s="167"/>
      <c r="L28" s="167"/>
      <c r="M28" s="167"/>
    </row>
    <row r="29" spans="1:18" ht="32.4" customHeight="1" x14ac:dyDescent="0.55000000000000004">
      <c r="A29" s="35" t="s">
        <v>10</v>
      </c>
      <c r="B29" s="175" t="str">
        <f>IF(B13=マスタ!$B$2,マスタ!$C$2,IF(B13=マスタ!$B$3,マスタ!$C$3,""))</f>
        <v>Yahoo!乗換案内のスクリーンショット</v>
      </c>
      <c r="C29" s="175"/>
      <c r="D29" s="175"/>
      <c r="E29" s="175"/>
      <c r="F29" s="176"/>
      <c r="G29" s="168" t="str">
        <f>IF(I29="","",$A$29)</f>
        <v>添付書類</v>
      </c>
      <c r="H29" s="169"/>
      <c r="I29" s="175" t="str">
        <f>IF(O29=マスタ!$B$2,マスタ!$C$2,IF(O29=マスタ!$B$3,マスタ!$C$3,""))</f>
        <v>Yahoo!乗換案内のスクリーンショット</v>
      </c>
      <c r="J29" s="175"/>
      <c r="K29" s="175"/>
      <c r="L29" s="175"/>
      <c r="M29" s="176"/>
      <c r="O29" s="149" t="str">
        <f>IFERROR(INDEX($B$13:$B$25,MATCH(G28,$A$13:$A$25,0)),"2空白")</f>
        <v>電車・バス</v>
      </c>
    </row>
    <row r="30" spans="1:18" ht="51" customHeight="1" x14ac:dyDescent="0.55000000000000004">
      <c r="A30" s="35" t="s">
        <v>36</v>
      </c>
      <c r="B30" s="170" t="str">
        <f>IF(B13=マスタ!$B$2,マスタ!$D$2,IF(B13=マスタ!$B$3,マスタ!$D$3,""))</f>
        <v>　● 区間・金額が申請と一致している　
　● 在来線（電車・バス）のみ → 乗換があっても1行で申請
　● 在来線以外も利用 → その前後で区間を分けて申請</v>
      </c>
      <c r="C30" s="170"/>
      <c r="D30" s="170"/>
      <c r="E30" s="170"/>
      <c r="F30" s="171"/>
      <c r="G30" s="168" t="str">
        <f>IF(I30="","",$A$30)</f>
        <v>確認事項</v>
      </c>
      <c r="H30" s="169"/>
      <c r="I30" s="170" t="str">
        <f>IF(O29=マスタ!$B$2,マスタ!$D$2,IF(O29=マスタ!$B$3,マスタ!$D$3,""))</f>
        <v>　● 区間・金額が申請と一致している　
　● 在来線（電車・バス）のみ → 乗換があっても1行で申請
　● 在来線以外も利用 → その前後で区間を分けて申請</v>
      </c>
      <c r="J30" s="170"/>
      <c r="K30" s="170"/>
      <c r="L30" s="170"/>
      <c r="M30" s="171"/>
    </row>
    <row r="31" spans="1:18" ht="290" customHeight="1" x14ac:dyDescent="0.55000000000000004">
      <c r="A31" s="172" t="str">
        <f>IF(B13=マスタ!$B$2,マスタ!$E$2,IF(B13=マスタ!$B$3,マスタ!$E$3,""))</f>
        <v>この枠いっぱいに画像を貼付
※行き帰り同じ経路・金額の場合、帰りは画像空欄でOK</v>
      </c>
      <c r="B31" s="173"/>
      <c r="C31" s="173"/>
      <c r="D31" s="173"/>
      <c r="E31" s="173"/>
      <c r="F31" s="174"/>
      <c r="G31" s="172" t="str">
        <f>IF(O29=マスタ!$B$2,マスタ!$E$2,IF(O29=マスタ!$B$3,マスタ!$E$3,""))</f>
        <v>この枠いっぱいに画像を貼付
※行き帰り同じ経路・金額の場合、帰りは画像空欄でOK</v>
      </c>
      <c r="H31" s="173"/>
      <c r="I31" s="173"/>
      <c r="J31" s="173"/>
      <c r="K31" s="173"/>
      <c r="L31" s="173"/>
      <c r="M31" s="174"/>
    </row>
    <row r="32" spans="1:18" x14ac:dyDescent="0.55000000000000004">
      <c r="A32" s="167">
        <v>3</v>
      </c>
      <c r="B32" s="167"/>
      <c r="C32" s="167"/>
      <c r="D32" s="167"/>
      <c r="E32" s="167"/>
      <c r="F32" s="167"/>
      <c r="G32" s="167">
        <v>4</v>
      </c>
      <c r="H32" s="167"/>
      <c r="I32" s="167"/>
      <c r="J32" s="167"/>
      <c r="K32" s="167"/>
      <c r="L32" s="167"/>
      <c r="M32" s="167"/>
    </row>
    <row r="33" spans="1:15" ht="32.4" customHeight="1" x14ac:dyDescent="0.55000000000000004">
      <c r="A33" s="35" t="str">
        <f>IF(B33="","",$A$29)</f>
        <v/>
      </c>
      <c r="B33" s="175" t="str">
        <f>IF(O33=マスタ!$B$2,マスタ!$C$2,IF(O33=マスタ!$B$3,マスタ!$C$3,""))</f>
        <v/>
      </c>
      <c r="C33" s="175"/>
      <c r="D33" s="175"/>
      <c r="E33" s="175"/>
      <c r="F33" s="176"/>
      <c r="G33" s="168" t="str">
        <f>IF(I33="","",$A$29)</f>
        <v/>
      </c>
      <c r="H33" s="169"/>
      <c r="I33" s="175" t="str">
        <f>IF(O34=マスタ!$B$2,マスタ!$C$2,IF(O34=マスタ!$B$3,マスタ!$C$3,""))</f>
        <v/>
      </c>
      <c r="J33" s="175"/>
      <c r="K33" s="175"/>
      <c r="L33" s="175"/>
      <c r="M33" s="176"/>
      <c r="O33" s="149" t="str">
        <f>IFERROR(INDEX($B$13:$B$25,MATCH(A32,$A$13:$A$25,0)),"3空白")</f>
        <v>3空白</v>
      </c>
    </row>
    <row r="34" spans="1:15" ht="51" customHeight="1" x14ac:dyDescent="0.55000000000000004">
      <c r="A34" s="35" t="str">
        <f>IF(B34="","",$A$30)</f>
        <v/>
      </c>
      <c r="B34" s="170" t="str">
        <f>IF(O33=マスタ!$B$2,マスタ!$D$2,IF(O33=マスタ!$B$3,マスタ!$D$3,""))</f>
        <v/>
      </c>
      <c r="C34" s="170"/>
      <c r="D34" s="170"/>
      <c r="E34" s="170"/>
      <c r="F34" s="171"/>
      <c r="G34" s="168" t="str">
        <f>IF(I34="","",$A$30)</f>
        <v/>
      </c>
      <c r="H34" s="169"/>
      <c r="I34" s="170" t="str">
        <f>IF(O34=マスタ!$B$2,マスタ!$D$2,IF(O34=マスタ!$B$3,マスタ!$D$3,""))</f>
        <v/>
      </c>
      <c r="J34" s="170"/>
      <c r="K34" s="170"/>
      <c r="L34" s="170"/>
      <c r="M34" s="171"/>
      <c r="O34" s="149" t="str">
        <f>IFERROR(INDEX($B$13:$B$25,MATCH(G32,$A$13:$A$25,0)),"4空白")</f>
        <v>4空白</v>
      </c>
    </row>
    <row r="35" spans="1:15" ht="290" customHeight="1" x14ac:dyDescent="0.55000000000000004">
      <c r="A35" s="172" t="str">
        <f>IF(O33=マスタ!$B$2,マスタ!$E$2,IF(O33=マスタ!$B$3,マスタ!$E$3,""))</f>
        <v/>
      </c>
      <c r="B35" s="173"/>
      <c r="C35" s="173"/>
      <c r="D35" s="173"/>
      <c r="E35" s="173"/>
      <c r="F35" s="174"/>
      <c r="G35" s="172" t="str">
        <f>IF(O34=マスタ!$B$2,マスタ!$E$2,IF(O34=マスタ!$B$3,マスタ!$E$3,""))</f>
        <v/>
      </c>
      <c r="H35" s="173"/>
      <c r="I35" s="173"/>
      <c r="J35" s="173"/>
      <c r="K35" s="173"/>
      <c r="L35" s="173"/>
      <c r="M35" s="174"/>
    </row>
    <row r="36" spans="1:15" x14ac:dyDescent="0.55000000000000004">
      <c r="A36" s="167">
        <v>5</v>
      </c>
      <c r="B36" s="167"/>
      <c r="C36" s="167"/>
      <c r="D36" s="167"/>
      <c r="E36" s="167"/>
      <c r="F36" s="167"/>
      <c r="G36" s="167">
        <v>6</v>
      </c>
      <c r="H36" s="167"/>
      <c r="I36" s="167"/>
      <c r="J36" s="167"/>
      <c r="K36" s="167"/>
      <c r="L36" s="167"/>
      <c r="M36" s="167"/>
    </row>
    <row r="37" spans="1:15" ht="32.4" customHeight="1" x14ac:dyDescent="0.55000000000000004">
      <c r="A37" s="35" t="str">
        <f>IF(B37="","",$A$29)</f>
        <v/>
      </c>
      <c r="B37" s="175" t="str">
        <f>IF(O37=マスタ!$B$2,マスタ!$C$2,IF(O37=マスタ!$B$3,マスタ!$C$3,""))</f>
        <v/>
      </c>
      <c r="C37" s="175"/>
      <c r="D37" s="175"/>
      <c r="E37" s="175"/>
      <c r="F37" s="176"/>
      <c r="G37" s="168" t="str">
        <f>IF(I37="","",$A$29)</f>
        <v/>
      </c>
      <c r="H37" s="169"/>
      <c r="I37" s="175" t="str">
        <f>IF(O38=マスタ!$B$2,マスタ!$C$2,IF(O38=マスタ!$B$3,マスタ!$C$3,""))</f>
        <v/>
      </c>
      <c r="J37" s="175"/>
      <c r="K37" s="175"/>
      <c r="L37" s="175"/>
      <c r="M37" s="176"/>
      <c r="O37" s="149" t="str">
        <f>IFERROR(INDEX($B$13:$B$25,MATCH(A36,$A$13:$A$25,0)),"5空白")</f>
        <v>5空白</v>
      </c>
    </row>
    <row r="38" spans="1:15" ht="51" customHeight="1" x14ac:dyDescent="0.55000000000000004">
      <c r="A38" s="35" t="str">
        <f>IF(B38="","",$A$30)</f>
        <v/>
      </c>
      <c r="B38" s="170" t="str">
        <f>IF(O37=マスタ!$B$2,マスタ!$D$2,IF(O37=マスタ!$B$3,マスタ!$D$3,""))</f>
        <v/>
      </c>
      <c r="C38" s="170"/>
      <c r="D38" s="170"/>
      <c r="E38" s="170"/>
      <c r="F38" s="171"/>
      <c r="G38" s="168" t="str">
        <f>IF(I38="","",$A$30)</f>
        <v/>
      </c>
      <c r="H38" s="169"/>
      <c r="I38" s="170" t="str">
        <f>IF(O38=マスタ!$B$2,マスタ!$D$2,IF(O38=マスタ!$B$3,マスタ!$D$3,""))</f>
        <v/>
      </c>
      <c r="J38" s="170"/>
      <c r="K38" s="170"/>
      <c r="L38" s="170"/>
      <c r="M38" s="171"/>
      <c r="O38" s="149" t="str">
        <f>IFERROR(INDEX($B$13:$B$25,MATCH(G36,$A$13:$A$25,0)),"6空白")</f>
        <v>6空白</v>
      </c>
    </row>
    <row r="39" spans="1:15" ht="290" customHeight="1" x14ac:dyDescent="0.55000000000000004">
      <c r="A39" s="172" t="str">
        <f>IF(O37=マスタ!$B$2,マスタ!$E$2,IF(O37=マスタ!$B$3,マスタ!$E$3,""))</f>
        <v/>
      </c>
      <c r="B39" s="173"/>
      <c r="C39" s="173"/>
      <c r="D39" s="173"/>
      <c r="E39" s="173"/>
      <c r="F39" s="174"/>
      <c r="G39" s="172" t="str">
        <f>IF(O38=マスタ!$B$2,マスタ!$E$2,IF(O38=マスタ!$B$3,マスタ!$E$3,""))</f>
        <v/>
      </c>
      <c r="H39" s="173"/>
      <c r="I39" s="173"/>
      <c r="J39" s="173"/>
      <c r="K39" s="173"/>
      <c r="L39" s="173"/>
      <c r="M39" s="174"/>
    </row>
    <row r="40" spans="1:15" x14ac:dyDescent="0.55000000000000004">
      <c r="A40" s="167">
        <v>7</v>
      </c>
      <c r="B40" s="167"/>
      <c r="C40" s="167"/>
      <c r="D40" s="167"/>
      <c r="E40" s="167"/>
      <c r="F40" s="167"/>
      <c r="G40" s="167">
        <v>8</v>
      </c>
      <c r="H40" s="167"/>
      <c r="I40" s="167"/>
      <c r="J40" s="167"/>
      <c r="K40" s="167"/>
      <c r="L40" s="167"/>
      <c r="M40" s="167"/>
    </row>
    <row r="41" spans="1:15" ht="32.4" customHeight="1" x14ac:dyDescent="0.55000000000000004">
      <c r="A41" s="35" t="str">
        <f>IF(B41="","",$A$29)</f>
        <v/>
      </c>
      <c r="B41" s="175" t="str">
        <f>IF(O41=マスタ!$B$2,マスタ!$C$2,IF(O41=マスタ!$B$3,マスタ!$C$3,""))</f>
        <v/>
      </c>
      <c r="C41" s="175"/>
      <c r="D41" s="175"/>
      <c r="E41" s="175"/>
      <c r="F41" s="176"/>
      <c r="G41" s="168" t="str">
        <f>IF(I41="","",$A$29)</f>
        <v/>
      </c>
      <c r="H41" s="169"/>
      <c r="I41" s="175" t="str">
        <f>IF(O42=マスタ!$B$2,マスタ!$C$2,IF(O42=マスタ!$B$3,マスタ!$C$3,""))</f>
        <v/>
      </c>
      <c r="J41" s="175"/>
      <c r="K41" s="175"/>
      <c r="L41" s="175"/>
      <c r="M41" s="176"/>
      <c r="O41" s="149" t="str">
        <f>IFERROR(INDEX($B$13:$B$25,MATCH(A40,$A$13:$A$25,0)),"7空白")</f>
        <v>7空白</v>
      </c>
    </row>
    <row r="42" spans="1:15" ht="51" customHeight="1" x14ac:dyDescent="0.55000000000000004">
      <c r="A42" s="35" t="str">
        <f>IF(B42="","",$A$30)</f>
        <v/>
      </c>
      <c r="B42" s="170" t="str">
        <f>IF(O41=マスタ!$B$2,マスタ!$D$2,IF(O41=マスタ!$B$3,マスタ!$D$3,""))</f>
        <v/>
      </c>
      <c r="C42" s="170"/>
      <c r="D42" s="170"/>
      <c r="E42" s="170"/>
      <c r="F42" s="171"/>
      <c r="G42" s="168" t="str">
        <f>IF(I42="","",$A$30)</f>
        <v/>
      </c>
      <c r="H42" s="169"/>
      <c r="I42" s="170" t="str">
        <f>IF(O42=マスタ!$B$2,マスタ!$D$2,IF(O42=マスタ!$B$3,マスタ!$D$3,""))</f>
        <v/>
      </c>
      <c r="J42" s="170"/>
      <c r="K42" s="170"/>
      <c r="L42" s="170"/>
      <c r="M42" s="171"/>
      <c r="O42" s="149" t="str">
        <f>IFERROR(INDEX($B$13:$B$25,MATCH(G40,$A$13:$A$25,0)),"8空白")</f>
        <v>8空白</v>
      </c>
    </row>
    <row r="43" spans="1:15" ht="290" customHeight="1" x14ac:dyDescent="0.55000000000000004">
      <c r="A43" s="172" t="str">
        <f>IF(O41=マスタ!$B$2,マスタ!$E$2,IF(O41=マスタ!$B$3,マスタ!$E$3,""))</f>
        <v/>
      </c>
      <c r="B43" s="173"/>
      <c r="C43" s="173"/>
      <c r="D43" s="173"/>
      <c r="E43" s="173"/>
      <c r="F43" s="174"/>
      <c r="G43" s="172" t="str">
        <f>IF(O42=マスタ!$B$2,マスタ!$E$2,IF(O42=マスタ!$B$3,マスタ!$E$3,""))</f>
        <v/>
      </c>
      <c r="H43" s="173"/>
      <c r="I43" s="173"/>
      <c r="J43" s="173"/>
      <c r="K43" s="173"/>
      <c r="L43" s="173"/>
      <c r="M43" s="174"/>
    </row>
    <row r="44" spans="1:15" x14ac:dyDescent="0.55000000000000004">
      <c r="A44" s="167">
        <v>9</v>
      </c>
      <c r="B44" s="167"/>
      <c r="C44" s="167"/>
      <c r="D44" s="167"/>
      <c r="E44" s="167"/>
      <c r="F44" s="167"/>
      <c r="G44" s="167">
        <v>10</v>
      </c>
      <c r="H44" s="167"/>
      <c r="I44" s="167"/>
      <c r="J44" s="167"/>
      <c r="K44" s="167"/>
      <c r="L44" s="167"/>
      <c r="M44" s="167"/>
    </row>
    <row r="45" spans="1:15" ht="32.4" customHeight="1" x14ac:dyDescent="0.55000000000000004">
      <c r="A45" s="35" t="str">
        <f>IF(B45="","",$A$29)</f>
        <v/>
      </c>
      <c r="B45" s="175" t="str">
        <f>IF(O45=マスタ!$B$2,マスタ!$C$2,IF(O45=マスタ!$B$3,マスタ!$C$3,""))</f>
        <v/>
      </c>
      <c r="C45" s="175"/>
      <c r="D45" s="175"/>
      <c r="E45" s="175"/>
      <c r="F45" s="176"/>
      <c r="G45" s="168" t="str">
        <f>IF(I45="","",$A$29)</f>
        <v/>
      </c>
      <c r="H45" s="169"/>
      <c r="I45" s="175" t="str">
        <f>IF(O46=マスタ!$B$2,マスタ!$C$2,IF(O46=マスタ!$B$3,マスタ!$C$3,""))</f>
        <v/>
      </c>
      <c r="J45" s="175"/>
      <c r="K45" s="175"/>
      <c r="L45" s="175"/>
      <c r="M45" s="176"/>
      <c r="O45" s="149" t="str">
        <f>IFERROR(INDEX($B$13:$B$25,MATCH(A44,$A$13:$A$25,0)),"9空白")</f>
        <v>9空白</v>
      </c>
    </row>
    <row r="46" spans="1:15" ht="51" customHeight="1" x14ac:dyDescent="0.55000000000000004">
      <c r="A46" s="35" t="str">
        <f>IF(B46="","",$A$30)</f>
        <v/>
      </c>
      <c r="B46" s="170" t="str">
        <f>IF(O45=マスタ!$B$2,マスタ!$D$2,IF(O45=マスタ!$B$3,マスタ!$D$3,""))</f>
        <v/>
      </c>
      <c r="C46" s="170"/>
      <c r="D46" s="170"/>
      <c r="E46" s="170"/>
      <c r="F46" s="171"/>
      <c r="G46" s="168" t="str">
        <f>IF(I46="","",$A$30)</f>
        <v/>
      </c>
      <c r="H46" s="169"/>
      <c r="I46" s="170" t="str">
        <f>IF(O46=マスタ!$B$2,マスタ!$D$2,IF(O46=マスタ!$B$3,マスタ!$D$3,""))</f>
        <v/>
      </c>
      <c r="J46" s="170"/>
      <c r="K46" s="170"/>
      <c r="L46" s="170"/>
      <c r="M46" s="171"/>
      <c r="O46" s="149" t="str">
        <f>IFERROR(INDEX($B$13:$B$25,MATCH(G44,$A$13:$A$25,0)),"10空白")</f>
        <v>10空白</v>
      </c>
    </row>
    <row r="47" spans="1:15" ht="290" customHeight="1" x14ac:dyDescent="0.55000000000000004">
      <c r="A47" s="172" t="str">
        <f>IF(O45=マスタ!$B$2,マスタ!$E$2,IF(O45=マスタ!$B$3,マスタ!$E$3,""))</f>
        <v/>
      </c>
      <c r="B47" s="173"/>
      <c r="C47" s="173"/>
      <c r="D47" s="173"/>
      <c r="E47" s="173"/>
      <c r="F47" s="174"/>
      <c r="G47" s="172" t="str">
        <f>IF(O46=マスタ!$B$2,マスタ!$E$2,IF(O46=マスタ!$B$3,マスタ!$E$3,""))</f>
        <v/>
      </c>
      <c r="H47" s="173"/>
      <c r="I47" s="173"/>
      <c r="J47" s="173"/>
      <c r="K47" s="173"/>
      <c r="L47" s="173"/>
      <c r="M47" s="174"/>
    </row>
  </sheetData>
  <sheetProtection algorithmName="SHA-512" hashValue="BgKgdCnFsGpmshiDRaX04E/7/39ivrFsIGUtGOxRXnxshOl2Zqlfa9OIx+PSeqt6fqVoVuGgTl7cE22eXm7cVg==" saltValue="/zuXEmwLHItiLqAbOm/WWQ==" spinCount="100000" sheet="1" scenarios="1"/>
  <mergeCells count="71">
    <mergeCell ref="A8:B8"/>
    <mergeCell ref="A9:B9"/>
    <mergeCell ref="B1:C1"/>
    <mergeCell ref="E1:F1"/>
    <mergeCell ref="B2:F2"/>
    <mergeCell ref="B3:F3"/>
    <mergeCell ref="A7:B7"/>
    <mergeCell ref="C12:E12"/>
    <mergeCell ref="F12:G12"/>
    <mergeCell ref="I12:J12"/>
    <mergeCell ref="K12:L12"/>
    <mergeCell ref="C7:F7"/>
    <mergeCell ref="C8:F8"/>
    <mergeCell ref="C9:F9"/>
    <mergeCell ref="G7:L7"/>
    <mergeCell ref="G8:L8"/>
    <mergeCell ref="G9:L9"/>
    <mergeCell ref="C20:E20"/>
    <mergeCell ref="F20:G20"/>
    <mergeCell ref="I20:J20"/>
    <mergeCell ref="K20:L20"/>
    <mergeCell ref="A28:F28"/>
    <mergeCell ref="G28:M28"/>
    <mergeCell ref="B29:F29"/>
    <mergeCell ref="G29:H29"/>
    <mergeCell ref="I29:M29"/>
    <mergeCell ref="B30:F30"/>
    <mergeCell ref="G30:H30"/>
    <mergeCell ref="I30:M30"/>
    <mergeCell ref="B34:F34"/>
    <mergeCell ref="G34:H34"/>
    <mergeCell ref="I34:M34"/>
    <mergeCell ref="A35:F35"/>
    <mergeCell ref="G35:M35"/>
    <mergeCell ref="A31:F31"/>
    <mergeCell ref="G31:M31"/>
    <mergeCell ref="A32:F32"/>
    <mergeCell ref="G32:M32"/>
    <mergeCell ref="B33:F33"/>
    <mergeCell ref="G33:H33"/>
    <mergeCell ref="I33:M33"/>
    <mergeCell ref="B41:F41"/>
    <mergeCell ref="G41:H41"/>
    <mergeCell ref="I41:M41"/>
    <mergeCell ref="G46:H46"/>
    <mergeCell ref="I46:M46"/>
    <mergeCell ref="A44:F44"/>
    <mergeCell ref="G44:M44"/>
    <mergeCell ref="B42:F42"/>
    <mergeCell ref="A47:F47"/>
    <mergeCell ref="G47:M47"/>
    <mergeCell ref="B45:F45"/>
    <mergeCell ref="G45:H45"/>
    <mergeCell ref="I45:M45"/>
    <mergeCell ref="B46:F46"/>
    <mergeCell ref="A36:F36"/>
    <mergeCell ref="G36:M36"/>
    <mergeCell ref="G42:H42"/>
    <mergeCell ref="I42:M42"/>
    <mergeCell ref="A43:F43"/>
    <mergeCell ref="G43:M43"/>
    <mergeCell ref="B37:F37"/>
    <mergeCell ref="G37:H37"/>
    <mergeCell ref="I37:M37"/>
    <mergeCell ref="B38:F38"/>
    <mergeCell ref="G38:H38"/>
    <mergeCell ref="I38:M38"/>
    <mergeCell ref="A39:F39"/>
    <mergeCell ref="G39:M39"/>
    <mergeCell ref="A40:F40"/>
    <mergeCell ref="G40:M40"/>
  </mergeCells>
  <phoneticPr fontId="3"/>
  <dataValidations count="1">
    <dataValidation type="list" allowBlank="1" showInputMessage="1" sqref="B26" xr:uid="{905F174A-C0DB-4175-BEC6-C065C06C04AB}">
      <formula1>"在来線,在来線以外,自家用車"</formula1>
    </dataValidation>
  </dataValidations>
  <hyperlinks>
    <hyperlink ref="K2" r:id="rId1" xr:uid="{FBF23FB6-6814-45E2-A340-3744B400B5FD}"/>
  </hyperlinks>
  <printOptions horizontalCentered="1"/>
  <pageMargins left="0.19685039370078741" right="0.19685039370078741" top="0.74803149606299213" bottom="0.74803149606299213" header="0.31496062992125984" footer="0.31496062992125984"/>
  <pageSetup paperSize="9" scale="59" orientation="portrait" r:id="rId2"/>
  <rowBreaks count="2" manualBreakCount="2">
    <brk id="26" max="13" man="1"/>
    <brk id="39" max="13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BE9BA0-5785-41A7-9E52-5C47FD6AE903}">
          <x14:formula1>
            <xm:f>マスタ!$A$2:$A$3</xm:f>
          </x14:formula1>
          <xm:sqref>D18</xm:sqref>
        </x14:dataValidation>
        <x14:dataValidation type="list" allowBlank="1" showInputMessage="1" xr:uid="{FC05255C-D12D-421C-98A3-2E6808B35EB4}">
          <x14:formula1>
            <xm:f>マスタ!$B$2:$B$3</xm:f>
          </x14:formula1>
          <xm:sqref>B13:B18 B21:B25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2E61-2035-47CE-893E-6AD52A21B010}">
  <sheetPr>
    <tabColor theme="7"/>
  </sheetPr>
  <dimension ref="A1:O56"/>
  <sheetViews>
    <sheetView view="pageBreakPreview" zoomScale="85" zoomScaleNormal="70" zoomScaleSheetLayoutView="85" workbookViewId="0">
      <selection activeCell="G36" sqref="G36:M36"/>
    </sheetView>
  </sheetViews>
  <sheetFormatPr defaultColWidth="8.9140625" defaultRowHeight="18" x14ac:dyDescent="0.55000000000000004"/>
  <cols>
    <col min="1" max="3" width="11.6640625" style="3" customWidth="1"/>
    <col min="4" max="4" width="3.6640625" style="10" customWidth="1"/>
    <col min="5" max="6" width="11.6640625" style="3" customWidth="1"/>
    <col min="7" max="7" width="2.6640625" style="3" customWidth="1"/>
    <col min="8" max="8" width="8.08203125" style="3" customWidth="1"/>
    <col min="9" max="9" width="11.6640625" style="3" customWidth="1"/>
    <col min="10" max="10" width="2.6640625" style="3" customWidth="1"/>
    <col min="11" max="11" width="11.6640625" style="3" customWidth="1"/>
    <col min="12" max="12" width="2.6640625" style="3" customWidth="1"/>
    <col min="13" max="13" width="22.6640625" style="3" customWidth="1"/>
    <col min="14" max="14" width="0.9140625" style="145" customWidth="1"/>
    <col min="15" max="15" width="0" style="149" hidden="1" customWidth="1"/>
    <col min="16" max="16384" width="8.9140625" style="3"/>
  </cols>
  <sheetData>
    <row r="1" spans="1:15" ht="30" customHeight="1" x14ac:dyDescent="0.55000000000000004">
      <c r="A1" s="32" t="s">
        <v>0</v>
      </c>
      <c r="B1" s="186"/>
      <c r="C1" s="187"/>
      <c r="D1" s="25" t="s">
        <v>1</v>
      </c>
      <c r="E1" s="188"/>
      <c r="F1" s="189"/>
      <c r="G1" s="100"/>
      <c r="H1" s="100"/>
      <c r="I1" s="119"/>
      <c r="J1" s="119"/>
      <c r="K1" s="36" t="s">
        <v>2</v>
      </c>
      <c r="L1" s="34"/>
      <c r="M1" s="34"/>
    </row>
    <row r="2" spans="1:15" ht="30" customHeight="1" x14ac:dyDescent="0.55000000000000004">
      <c r="A2" s="32" t="s">
        <v>3</v>
      </c>
      <c r="B2" s="190"/>
      <c r="C2" s="191"/>
      <c r="D2" s="191"/>
      <c r="E2" s="191"/>
      <c r="F2" s="192"/>
      <c r="G2" s="100"/>
      <c r="H2" s="100"/>
      <c r="I2" s="119"/>
      <c r="J2" s="119"/>
      <c r="K2" s="120" t="s">
        <v>4</v>
      </c>
      <c r="L2" s="37"/>
      <c r="M2" s="37"/>
    </row>
    <row r="3" spans="1:15" ht="30" customHeight="1" x14ac:dyDescent="0.55000000000000004">
      <c r="A3" s="32" t="s">
        <v>5</v>
      </c>
      <c r="B3" s="193">
        <f>SUM(K13:K30)</f>
        <v>0</v>
      </c>
      <c r="C3" s="194"/>
      <c r="D3" s="194"/>
      <c r="E3" s="194"/>
      <c r="F3" s="195"/>
      <c r="G3" s="100"/>
      <c r="H3" s="100"/>
      <c r="I3" s="101"/>
      <c r="J3" s="101"/>
      <c r="K3" s="101"/>
      <c r="L3" s="100"/>
      <c r="M3" s="100"/>
    </row>
    <row r="4" spans="1:15" ht="18.649999999999999" customHeight="1" x14ac:dyDescent="0.55000000000000004">
      <c r="A4" s="128"/>
      <c r="B4" s="100"/>
      <c r="C4" s="100"/>
      <c r="D4" s="103"/>
      <c r="E4" s="100"/>
      <c r="F4" s="100"/>
      <c r="G4" s="100"/>
      <c r="H4" s="100"/>
      <c r="I4" s="100"/>
      <c r="J4" s="100"/>
      <c r="K4" s="100"/>
      <c r="L4" s="100"/>
      <c r="M4" s="100"/>
    </row>
    <row r="5" spans="1:15" ht="18.649999999999999" customHeight="1" x14ac:dyDescent="0.55000000000000004">
      <c r="A5" s="100" t="s">
        <v>6</v>
      </c>
      <c r="B5" s="100"/>
      <c r="C5" s="100"/>
      <c r="D5" s="103"/>
      <c r="E5" s="100"/>
      <c r="F5" s="100"/>
      <c r="G5" s="100"/>
      <c r="H5" s="100"/>
      <c r="I5" s="100"/>
      <c r="J5" s="100"/>
      <c r="K5" s="100"/>
      <c r="L5" s="100"/>
      <c r="M5" s="100"/>
    </row>
    <row r="6" spans="1:15" ht="18.649999999999999" customHeight="1" x14ac:dyDescent="0.55000000000000004">
      <c r="A6" s="129" t="s">
        <v>7</v>
      </c>
      <c r="B6" s="100"/>
      <c r="C6" s="100"/>
      <c r="D6" s="103"/>
      <c r="E6" s="100"/>
      <c r="F6" s="100"/>
      <c r="G6" s="100"/>
      <c r="H6" s="100"/>
      <c r="I6" s="100"/>
      <c r="J6" s="100"/>
      <c r="K6" s="100"/>
      <c r="L6" s="100"/>
      <c r="M6" s="100"/>
    </row>
    <row r="7" spans="1:15" ht="18.649999999999999" customHeight="1" x14ac:dyDescent="0.55000000000000004">
      <c r="A7" s="177" t="s">
        <v>8</v>
      </c>
      <c r="B7" s="179"/>
      <c r="C7" s="177" t="s">
        <v>9</v>
      </c>
      <c r="D7" s="178"/>
      <c r="E7" s="178"/>
      <c r="F7" s="179"/>
      <c r="G7" s="178" t="s">
        <v>10</v>
      </c>
      <c r="H7" s="178"/>
      <c r="I7" s="178"/>
      <c r="J7" s="178"/>
      <c r="K7" s="178"/>
      <c r="L7" s="179"/>
      <c r="M7"/>
    </row>
    <row r="8" spans="1:15" ht="30" customHeight="1" x14ac:dyDescent="0.55000000000000004">
      <c r="A8" s="184" t="s">
        <v>196</v>
      </c>
      <c r="B8" s="185"/>
      <c r="C8" s="184" t="s">
        <v>12</v>
      </c>
      <c r="D8" s="198"/>
      <c r="E8" s="198"/>
      <c r="F8" s="185"/>
      <c r="G8" s="198" t="s">
        <v>13</v>
      </c>
      <c r="H8" s="198"/>
      <c r="I8" s="198"/>
      <c r="J8" s="198"/>
      <c r="K8" s="198"/>
      <c r="L8" s="185"/>
      <c r="M8" s="102"/>
    </row>
    <row r="9" spans="1:15" ht="30" customHeight="1" x14ac:dyDescent="0.55000000000000004">
      <c r="A9" s="184" t="s">
        <v>197</v>
      </c>
      <c r="B9" s="185"/>
      <c r="C9" s="184" t="s">
        <v>15</v>
      </c>
      <c r="D9" s="198"/>
      <c r="E9" s="198"/>
      <c r="F9" s="185"/>
      <c r="G9" s="198" t="s">
        <v>16</v>
      </c>
      <c r="H9" s="198"/>
      <c r="I9" s="198"/>
      <c r="J9" s="198"/>
      <c r="K9" s="198"/>
      <c r="L9" s="185"/>
      <c r="M9" s="102"/>
    </row>
    <row r="10" spans="1:15" ht="18.649999999999999" customHeight="1" x14ac:dyDescent="0.55000000000000004">
      <c r="A10" s="128"/>
      <c r="B10" s="100"/>
      <c r="C10" s="100"/>
      <c r="D10" s="103"/>
      <c r="E10" s="100"/>
      <c r="F10" s="100"/>
      <c r="G10" s="100"/>
      <c r="H10" s="100"/>
      <c r="I10" s="100"/>
      <c r="J10" s="100"/>
      <c r="K10" s="100"/>
      <c r="L10" s="100"/>
      <c r="M10" s="100"/>
    </row>
    <row r="11" spans="1:15" ht="18.649999999999999" customHeight="1" x14ac:dyDescent="0.55000000000000004">
      <c r="A11" s="129" t="s">
        <v>179</v>
      </c>
      <c r="B11" s="100"/>
      <c r="C11" s="100"/>
      <c r="D11" s="103"/>
      <c r="E11" s="100"/>
      <c r="F11" s="100"/>
      <c r="G11" s="100"/>
      <c r="H11" s="100"/>
      <c r="I11" s="100"/>
      <c r="J11" s="100"/>
      <c r="K11" s="100"/>
      <c r="L11" s="100"/>
      <c r="M11" s="100"/>
    </row>
    <row r="12" spans="1:15" x14ac:dyDescent="0.55000000000000004">
      <c r="A12" s="20" t="s">
        <v>17</v>
      </c>
      <c r="B12" s="20" t="s">
        <v>18</v>
      </c>
      <c r="C12" s="177" t="s">
        <v>19</v>
      </c>
      <c r="D12" s="178"/>
      <c r="E12" s="179"/>
      <c r="F12" s="177" t="s">
        <v>20</v>
      </c>
      <c r="G12" s="180"/>
      <c r="H12" s="27"/>
      <c r="I12" s="181" t="s">
        <v>21</v>
      </c>
      <c r="J12" s="179"/>
      <c r="K12" s="177" t="s">
        <v>22</v>
      </c>
      <c r="L12" s="179"/>
      <c r="M12" s="20" t="s">
        <v>23</v>
      </c>
    </row>
    <row r="13" spans="1:15" s="9" customFormat="1" ht="40.25" customHeight="1" x14ac:dyDescent="0.55000000000000004">
      <c r="A13" s="23" t="str">
        <f>IF(B13="","",COUNTIF($B$13:B13,"&lt;&gt;"))</f>
        <v/>
      </c>
      <c r="B13" s="147"/>
      <c r="C13" s="134"/>
      <c r="D13" s="24" t="s">
        <v>25</v>
      </c>
      <c r="E13" s="136"/>
      <c r="F13" s="138"/>
      <c r="G13" s="30" t="s">
        <v>27</v>
      </c>
      <c r="H13" s="28" t="s">
        <v>28</v>
      </c>
      <c r="I13" s="121">
        <v>1</v>
      </c>
      <c r="J13" s="122" t="s">
        <v>29</v>
      </c>
      <c r="K13" s="114">
        <f>F13*I13</f>
        <v>0</v>
      </c>
      <c r="L13" s="115" t="s">
        <v>27</v>
      </c>
      <c r="M13" s="22"/>
      <c r="N13" s="146"/>
      <c r="O13" s="153"/>
    </row>
    <row r="14" spans="1:15" s="9" customFormat="1" ht="40.25" customHeight="1" x14ac:dyDescent="0.55000000000000004">
      <c r="A14" s="23" t="str">
        <f>IF(B14="","",COUNTIF($B$13:B14,"&lt;&gt;"))</f>
        <v/>
      </c>
      <c r="B14" s="147"/>
      <c r="C14" s="134"/>
      <c r="D14" s="24" t="s">
        <v>25</v>
      </c>
      <c r="E14" s="136"/>
      <c r="F14" s="138"/>
      <c r="G14" s="30" t="s">
        <v>27</v>
      </c>
      <c r="H14" s="28" t="s">
        <v>28</v>
      </c>
      <c r="I14" s="121">
        <v>1</v>
      </c>
      <c r="J14" s="122" t="s">
        <v>29</v>
      </c>
      <c r="K14" s="114">
        <f t="shared" ref="K14:K16" si="0">F14*I14</f>
        <v>0</v>
      </c>
      <c r="L14" s="115" t="s">
        <v>27</v>
      </c>
      <c r="M14" s="22"/>
      <c r="N14" s="146"/>
      <c r="O14" s="153"/>
    </row>
    <row r="15" spans="1:15" s="9" customFormat="1" ht="40.25" customHeight="1" x14ac:dyDescent="0.55000000000000004">
      <c r="A15" s="23" t="str">
        <f>IF(B15="","",COUNTIF($B$13:B15,"&lt;&gt;"))</f>
        <v/>
      </c>
      <c r="B15" s="147"/>
      <c r="C15" s="134"/>
      <c r="D15" s="24" t="s">
        <v>25</v>
      </c>
      <c r="E15" s="136"/>
      <c r="F15" s="138"/>
      <c r="G15" s="30" t="s">
        <v>27</v>
      </c>
      <c r="H15" s="28" t="s">
        <v>28</v>
      </c>
      <c r="I15" s="121">
        <v>1</v>
      </c>
      <c r="J15" s="122" t="s">
        <v>29</v>
      </c>
      <c r="K15" s="114">
        <f t="shared" si="0"/>
        <v>0</v>
      </c>
      <c r="L15" s="115" t="s">
        <v>27</v>
      </c>
      <c r="M15" s="22"/>
      <c r="N15" s="146"/>
      <c r="O15" s="153"/>
    </row>
    <row r="16" spans="1:15" s="9" customFormat="1" ht="40.25" customHeight="1" x14ac:dyDescent="0.55000000000000004">
      <c r="A16" s="23" t="str">
        <f>IF(B16="","",COUNTIF($B$13:B16,"&lt;&gt;"))</f>
        <v/>
      </c>
      <c r="B16" s="147"/>
      <c r="C16" s="134"/>
      <c r="D16" s="24" t="s">
        <v>25</v>
      </c>
      <c r="E16" s="136"/>
      <c r="F16" s="138"/>
      <c r="G16" s="30" t="s">
        <v>27</v>
      </c>
      <c r="H16" s="28" t="s">
        <v>28</v>
      </c>
      <c r="I16" s="121">
        <v>1</v>
      </c>
      <c r="J16" s="122" t="s">
        <v>29</v>
      </c>
      <c r="K16" s="114">
        <f t="shared" si="0"/>
        <v>0</v>
      </c>
      <c r="L16" s="115" t="s">
        <v>27</v>
      </c>
      <c r="M16" s="22"/>
      <c r="N16" s="146"/>
      <c r="O16" s="153"/>
    </row>
    <row r="17" spans="1:15" s="9" customFormat="1" ht="40.25" customHeight="1" x14ac:dyDescent="0.55000000000000004">
      <c r="A17" s="23" t="str">
        <f>IF(B17="","",COUNTIF($B$13:B17,"&lt;&gt;"))</f>
        <v/>
      </c>
      <c r="B17" s="148"/>
      <c r="C17" s="135"/>
      <c r="D17" s="8" t="s">
        <v>25</v>
      </c>
      <c r="E17" s="137"/>
      <c r="F17" s="138"/>
      <c r="G17" s="31" t="s">
        <v>27</v>
      </c>
      <c r="H17" s="29" t="s">
        <v>28</v>
      </c>
      <c r="I17" s="121">
        <v>1</v>
      </c>
      <c r="J17" s="122" t="s">
        <v>29</v>
      </c>
      <c r="K17" s="116">
        <f>F17*I17</f>
        <v>0</v>
      </c>
      <c r="L17" s="117" t="s">
        <v>27</v>
      </c>
      <c r="M17" s="21"/>
      <c r="N17" s="146"/>
      <c r="O17" s="153"/>
    </row>
    <row r="18" spans="1:15" s="9" customFormat="1" ht="18" customHeight="1" x14ac:dyDescent="0.55000000000000004">
      <c r="A18" s="130"/>
      <c r="B18" s="104"/>
      <c r="C18" s="104"/>
      <c r="D18" s="105"/>
      <c r="E18" s="104"/>
      <c r="F18" s="106"/>
      <c r="G18" s="107"/>
      <c r="H18" s="108"/>
      <c r="I18" s="109"/>
      <c r="J18" s="110"/>
      <c r="K18" s="111"/>
      <c r="L18" s="112"/>
      <c r="M18" s="113"/>
      <c r="N18" s="146"/>
      <c r="O18" s="153"/>
    </row>
    <row r="19" spans="1:15" ht="18.649999999999999" customHeight="1" x14ac:dyDescent="0.55000000000000004">
      <c r="A19" s="129" t="s">
        <v>180</v>
      </c>
      <c r="B19" s="100"/>
      <c r="C19" s="100"/>
      <c r="D19" s="103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1:15" x14ac:dyDescent="0.55000000000000004">
      <c r="A20" s="20" t="s">
        <v>17</v>
      </c>
      <c r="B20" s="20" t="s">
        <v>18</v>
      </c>
      <c r="C20" s="177" t="s">
        <v>32</v>
      </c>
      <c r="D20" s="178"/>
      <c r="E20" s="179"/>
      <c r="F20" s="177" t="s">
        <v>20</v>
      </c>
      <c r="G20" s="180"/>
      <c r="H20" s="27"/>
      <c r="I20" s="181" t="s">
        <v>21</v>
      </c>
      <c r="J20" s="179"/>
      <c r="K20" s="177" t="s">
        <v>22</v>
      </c>
      <c r="L20" s="179"/>
      <c r="M20" s="20" t="s">
        <v>23</v>
      </c>
    </row>
    <row r="21" spans="1:15" s="9" customFormat="1" ht="40.25" customHeight="1" x14ac:dyDescent="0.55000000000000004">
      <c r="A21" s="23" t="str">
        <f>IF(B21="","",COUNTIF($B$13:B21,"&lt;&gt;")-1)</f>
        <v/>
      </c>
      <c r="B21" s="147"/>
      <c r="C21" s="134"/>
      <c r="D21" s="24" t="s">
        <v>33</v>
      </c>
      <c r="E21" s="136"/>
      <c r="F21" s="138"/>
      <c r="G21" s="30" t="s">
        <v>27</v>
      </c>
      <c r="H21" s="28" t="s">
        <v>28</v>
      </c>
      <c r="I21" s="139"/>
      <c r="J21" s="26" t="s">
        <v>29</v>
      </c>
      <c r="K21" s="114">
        <f>IF(D21=マスタ!$A$3,F21*2,F21)*I21</f>
        <v>0</v>
      </c>
      <c r="L21" s="115" t="s">
        <v>27</v>
      </c>
      <c r="M21" s="22"/>
      <c r="N21" s="146"/>
      <c r="O21" s="153"/>
    </row>
    <row r="22" spans="1:15" s="9" customFormat="1" ht="40.25" customHeight="1" x14ac:dyDescent="0.55000000000000004">
      <c r="A22" s="4" t="str">
        <f>IF(B22="","",COUNTIF($B$13:B22,"&lt;&gt;")-1)</f>
        <v/>
      </c>
      <c r="B22" s="148"/>
      <c r="C22" s="135"/>
      <c r="D22" s="8" t="s">
        <v>33</v>
      </c>
      <c r="E22" s="137"/>
      <c r="F22" s="138"/>
      <c r="G22" s="31" t="s">
        <v>27</v>
      </c>
      <c r="H22" s="29" t="s">
        <v>28</v>
      </c>
      <c r="I22" s="139"/>
      <c r="J22" s="26" t="s">
        <v>29</v>
      </c>
      <c r="K22" s="154">
        <f>IF(D22=マスタ!$A$3,F22*2,F22)*I22</f>
        <v>0</v>
      </c>
      <c r="L22" s="117" t="s">
        <v>27</v>
      </c>
      <c r="M22" s="21"/>
      <c r="N22" s="146"/>
      <c r="O22" s="153"/>
    </row>
    <row r="23" spans="1:15" s="9" customFormat="1" ht="18" customHeight="1" x14ac:dyDescent="0.55000000000000004">
      <c r="A23" s="130"/>
      <c r="B23" s="104"/>
      <c r="C23" s="104"/>
      <c r="D23" s="105"/>
      <c r="E23" s="104"/>
      <c r="F23" s="106"/>
      <c r="G23" s="107"/>
      <c r="H23" s="108"/>
      <c r="I23" s="109"/>
      <c r="J23" s="110"/>
      <c r="K23" s="111"/>
      <c r="L23" s="112"/>
      <c r="M23" s="113"/>
      <c r="N23" s="146"/>
      <c r="O23" s="153"/>
    </row>
    <row r="24" spans="1:15" s="9" customFormat="1" ht="18" customHeight="1" x14ac:dyDescent="0.55000000000000004">
      <c r="A24" s="131" t="s">
        <v>181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46"/>
      <c r="O24" s="153"/>
    </row>
    <row r="25" spans="1:15" s="9" customFormat="1" ht="18" customHeight="1" x14ac:dyDescent="0.55000000000000004">
      <c r="A25" s="20" t="s">
        <v>17</v>
      </c>
      <c r="B25" s="20" t="s">
        <v>18</v>
      </c>
      <c r="C25" s="177" t="s">
        <v>32</v>
      </c>
      <c r="D25" s="178"/>
      <c r="E25" s="179"/>
      <c r="F25" s="177" t="s">
        <v>20</v>
      </c>
      <c r="G25" s="180"/>
      <c r="H25" s="27"/>
      <c r="I25" s="181" t="s">
        <v>21</v>
      </c>
      <c r="J25" s="179"/>
      <c r="K25" s="177" t="s">
        <v>22</v>
      </c>
      <c r="L25" s="179"/>
      <c r="M25" s="20" t="s">
        <v>23</v>
      </c>
      <c r="N25" s="146"/>
      <c r="O25" s="153"/>
    </row>
    <row r="26" spans="1:15" s="9" customFormat="1" ht="40.25" customHeight="1" x14ac:dyDescent="0.55000000000000004">
      <c r="A26" s="23" t="str">
        <f>IF(B26="","",COUNTIF($B$13:B26,"&lt;&gt;")-2)</f>
        <v/>
      </c>
      <c r="B26" s="147"/>
      <c r="C26" s="134"/>
      <c r="D26" s="24" t="s">
        <v>25</v>
      </c>
      <c r="E26" s="136"/>
      <c r="F26" s="138"/>
      <c r="G26" s="30" t="s">
        <v>27</v>
      </c>
      <c r="H26" s="28" t="s">
        <v>28</v>
      </c>
      <c r="I26" s="121">
        <v>1</v>
      </c>
      <c r="J26" s="122" t="s">
        <v>29</v>
      </c>
      <c r="K26" s="114">
        <f>IF(D26=マスタ!$A$3,F26*2,F26)*I26</f>
        <v>0</v>
      </c>
      <c r="L26" s="115" t="s">
        <v>27</v>
      </c>
      <c r="M26" s="22"/>
      <c r="N26" s="146"/>
      <c r="O26" s="153"/>
    </row>
    <row r="27" spans="1:15" s="9" customFormat="1" ht="40.25" customHeight="1" x14ac:dyDescent="0.55000000000000004">
      <c r="A27" s="23" t="str">
        <f>IF(B27="","",COUNTIF($B$13:B27,"&lt;&gt;")-2)</f>
        <v/>
      </c>
      <c r="B27" s="147"/>
      <c r="C27" s="134"/>
      <c r="D27" s="24" t="s">
        <v>25</v>
      </c>
      <c r="E27" s="136"/>
      <c r="F27" s="138"/>
      <c r="G27" s="30" t="s">
        <v>27</v>
      </c>
      <c r="H27" s="28" t="s">
        <v>28</v>
      </c>
      <c r="I27" s="121">
        <v>1</v>
      </c>
      <c r="J27" s="122" t="s">
        <v>29</v>
      </c>
      <c r="K27" s="114">
        <f>IF(D27=マスタ!$A$3,F27*2,F27)*I27</f>
        <v>0</v>
      </c>
      <c r="L27" s="115" t="s">
        <v>27</v>
      </c>
      <c r="M27" s="22"/>
      <c r="N27" s="146"/>
      <c r="O27" s="153"/>
    </row>
    <row r="28" spans="1:15" s="9" customFormat="1" ht="40.25" customHeight="1" x14ac:dyDescent="0.55000000000000004">
      <c r="A28" s="23" t="str">
        <f>IF(B28="","",COUNTIF($B$13:B28,"&lt;&gt;")-2)</f>
        <v/>
      </c>
      <c r="B28" s="148"/>
      <c r="C28" s="135"/>
      <c r="D28" s="24" t="s">
        <v>25</v>
      </c>
      <c r="E28" s="137"/>
      <c r="F28" s="138"/>
      <c r="G28" s="31" t="s">
        <v>27</v>
      </c>
      <c r="H28" s="29" t="s">
        <v>28</v>
      </c>
      <c r="I28" s="121">
        <v>1</v>
      </c>
      <c r="J28" s="122" t="s">
        <v>29</v>
      </c>
      <c r="K28" s="116">
        <f>IF(D28=マスタ!$A$3,F28*2,F28)*I28</f>
        <v>0</v>
      </c>
      <c r="L28" s="117" t="s">
        <v>27</v>
      </c>
      <c r="M28" s="21"/>
      <c r="N28" s="146"/>
      <c r="O28" s="153"/>
    </row>
    <row r="29" spans="1:15" s="9" customFormat="1" ht="40.25" customHeight="1" x14ac:dyDescent="0.55000000000000004">
      <c r="A29" s="23" t="str">
        <f>IF(B29="","",COUNTIF($B$13:B29,"&lt;&gt;")-2)</f>
        <v/>
      </c>
      <c r="B29" s="148"/>
      <c r="C29" s="135"/>
      <c r="D29" s="24" t="s">
        <v>25</v>
      </c>
      <c r="E29" s="137"/>
      <c r="F29" s="138"/>
      <c r="G29" s="31" t="s">
        <v>27</v>
      </c>
      <c r="H29" s="29" t="s">
        <v>28</v>
      </c>
      <c r="I29" s="121">
        <v>1</v>
      </c>
      <c r="J29" s="122" t="s">
        <v>29</v>
      </c>
      <c r="K29" s="116">
        <f>IF(D29=マスタ!$A$3,F29*2,F29)*I29</f>
        <v>0</v>
      </c>
      <c r="L29" s="117" t="s">
        <v>27</v>
      </c>
      <c r="M29" s="21"/>
      <c r="N29" s="146"/>
      <c r="O29" s="153"/>
    </row>
    <row r="30" spans="1:15" s="9" customFormat="1" ht="40.25" customHeight="1" x14ac:dyDescent="0.55000000000000004">
      <c r="A30" s="4" t="str">
        <f>IF(B30="","",COUNTIF($B$13:B30,"&lt;&gt;")-2)</f>
        <v/>
      </c>
      <c r="B30" s="148"/>
      <c r="C30" s="135"/>
      <c r="D30" s="8" t="s">
        <v>25</v>
      </c>
      <c r="E30" s="137"/>
      <c r="F30" s="138"/>
      <c r="G30" s="31" t="s">
        <v>27</v>
      </c>
      <c r="H30" s="29" t="s">
        <v>28</v>
      </c>
      <c r="I30" s="121">
        <v>1</v>
      </c>
      <c r="J30" s="122" t="s">
        <v>29</v>
      </c>
      <c r="K30" s="116">
        <f>IF(D30=マスタ!$A$3,F30*2,F30)*I30</f>
        <v>0</v>
      </c>
      <c r="L30" s="117" t="s">
        <v>27</v>
      </c>
      <c r="M30" s="21"/>
      <c r="N30" s="146"/>
      <c r="O30" s="153"/>
    </row>
    <row r="31" spans="1:15" x14ac:dyDescent="0.55000000000000004">
      <c r="A31" s="132"/>
      <c r="B31" s="119"/>
      <c r="C31" s="119"/>
      <c r="D31" s="123"/>
      <c r="E31" s="119"/>
      <c r="F31" s="119"/>
      <c r="G31" s="119"/>
      <c r="H31" s="119"/>
      <c r="I31" s="119"/>
      <c r="J31" s="119"/>
      <c r="K31" s="119"/>
      <c r="L31" s="119"/>
      <c r="M31" s="119"/>
    </row>
    <row r="32" spans="1:15" x14ac:dyDescent="0.55000000000000004">
      <c r="A32" s="129" t="s">
        <v>35</v>
      </c>
      <c r="B32" s="100"/>
      <c r="C32" s="100"/>
      <c r="D32" s="103"/>
      <c r="E32" s="100"/>
      <c r="F32" s="100"/>
      <c r="G32" s="100"/>
      <c r="H32" s="100"/>
      <c r="I32" s="100"/>
      <c r="J32" s="100"/>
      <c r="K32" s="100"/>
      <c r="L32" s="100"/>
      <c r="M32" s="100"/>
    </row>
    <row r="33" spans="1:15" x14ac:dyDescent="0.55000000000000004">
      <c r="A33" s="167">
        <v>1</v>
      </c>
      <c r="B33" s="167"/>
      <c r="C33" s="167"/>
      <c r="D33" s="167"/>
      <c r="E33" s="167"/>
      <c r="F33" s="167"/>
      <c r="G33" s="167">
        <v>2</v>
      </c>
      <c r="H33" s="167"/>
      <c r="I33" s="167"/>
      <c r="J33" s="167"/>
      <c r="K33" s="167"/>
      <c r="L33" s="167"/>
      <c r="M33" s="167"/>
    </row>
    <row r="34" spans="1:15" ht="32.4" customHeight="1" x14ac:dyDescent="0.55000000000000004">
      <c r="A34" s="35" t="s">
        <v>10</v>
      </c>
      <c r="B34" s="196" t="str">
        <f>IF(B13=マスタ!$B$2,マスタ!$C$2,IF(B13=マスタ!$B$3,マスタ!$C$3,""))</f>
        <v/>
      </c>
      <c r="C34" s="196"/>
      <c r="D34" s="196"/>
      <c r="E34" s="196"/>
      <c r="F34" s="197"/>
      <c r="G34" s="168" t="str">
        <f>IF(I34="","",$A$34)</f>
        <v/>
      </c>
      <c r="H34" s="169"/>
      <c r="I34" s="196" t="str">
        <f>IF(O34=マスタ!$B$2,マスタ!$C$2,IF(O34=マスタ!$B$3,マスタ!$C$3,""))</f>
        <v/>
      </c>
      <c r="J34" s="196"/>
      <c r="K34" s="196"/>
      <c r="L34" s="196"/>
      <c r="M34" s="197"/>
      <c r="O34" s="149" t="str">
        <f>IFERROR(INDEX($B$13:$B$30,MATCH(G33,$A$13:$A$30,0)),"2空白")</f>
        <v>2空白</v>
      </c>
    </row>
    <row r="35" spans="1:15" ht="51" customHeight="1" x14ac:dyDescent="0.55000000000000004">
      <c r="A35" s="35" t="s">
        <v>36</v>
      </c>
      <c r="B35" s="170" t="str">
        <f>IF(B13=マスタ!$B$2,マスタ!$D$2,IF(B13=マスタ!$B$3,マスタ!$D$3,""))</f>
        <v/>
      </c>
      <c r="C35" s="170"/>
      <c r="D35" s="170"/>
      <c r="E35" s="170"/>
      <c r="F35" s="171"/>
      <c r="G35" s="168" t="str">
        <f>IF(I35="","",$A$35)</f>
        <v/>
      </c>
      <c r="H35" s="169"/>
      <c r="I35" s="170" t="str">
        <f>IF(O34=マスタ!$B$2,マスタ!$D$2,IF(O34=マスタ!$B$3,マスタ!$D$3,""))</f>
        <v/>
      </c>
      <c r="J35" s="170"/>
      <c r="K35" s="170"/>
      <c r="L35" s="170"/>
      <c r="M35" s="171"/>
    </row>
    <row r="36" spans="1:15" ht="290" customHeight="1" x14ac:dyDescent="0.55000000000000004">
      <c r="A36" s="172" t="str">
        <f>IF(B13=マスタ!$B$2,マスタ!$E$2,IF(B13=マスタ!$B$3,マスタ!$E$3,""))</f>
        <v/>
      </c>
      <c r="B36" s="173"/>
      <c r="C36" s="173"/>
      <c r="D36" s="173"/>
      <c r="E36" s="173"/>
      <c r="F36" s="174"/>
      <c r="G36" s="172" t="str">
        <f>IF(O34=マスタ!$B$2,マスタ!$E$2,IF(O34=マスタ!$B$3,マスタ!$E$3,""))</f>
        <v/>
      </c>
      <c r="H36" s="173"/>
      <c r="I36" s="173"/>
      <c r="J36" s="173"/>
      <c r="K36" s="173"/>
      <c r="L36" s="173"/>
      <c r="M36" s="174"/>
    </row>
    <row r="37" spans="1:15" x14ac:dyDescent="0.55000000000000004">
      <c r="A37" s="167">
        <v>3</v>
      </c>
      <c r="B37" s="167"/>
      <c r="C37" s="167"/>
      <c r="D37" s="167"/>
      <c r="E37" s="167"/>
      <c r="F37" s="167"/>
      <c r="G37" s="167">
        <v>4</v>
      </c>
      <c r="H37" s="167"/>
      <c r="I37" s="167"/>
      <c r="J37" s="167"/>
      <c r="K37" s="167"/>
      <c r="L37" s="167"/>
      <c r="M37" s="167"/>
    </row>
    <row r="38" spans="1:15" ht="32.4" customHeight="1" x14ac:dyDescent="0.55000000000000004">
      <c r="A38" s="35" t="str">
        <f>IF(B38="","",$A$34)</f>
        <v/>
      </c>
      <c r="B38" s="175" t="str">
        <f>IF(O38=マスタ!$B$2,マスタ!$C$2,IF(O38=マスタ!$B$3,マスタ!$C$3,""))</f>
        <v/>
      </c>
      <c r="C38" s="175"/>
      <c r="D38" s="175"/>
      <c r="E38" s="175"/>
      <c r="F38" s="176"/>
      <c r="G38" s="168" t="str">
        <f>IF(I38="","",$A$34)</f>
        <v/>
      </c>
      <c r="H38" s="169"/>
      <c r="I38" s="175" t="str">
        <f>IF(O39=マスタ!$B$2,マスタ!$C$2,IF(O39=マスタ!$B$3,マスタ!$C$3,""))</f>
        <v/>
      </c>
      <c r="J38" s="175"/>
      <c r="K38" s="175"/>
      <c r="L38" s="175"/>
      <c r="M38" s="176"/>
      <c r="O38" s="149" t="str">
        <f>IFERROR(INDEX($B$13:$B$30,MATCH(A37,$A$13:$A$30,0)),"3空白")</f>
        <v>3空白</v>
      </c>
    </row>
    <row r="39" spans="1:15" ht="51" customHeight="1" x14ac:dyDescent="0.55000000000000004">
      <c r="A39" s="35" t="str">
        <f>IF(B39="","",$A$35)</f>
        <v/>
      </c>
      <c r="B39" s="170" t="str">
        <f>IF(O38=マスタ!$B$2,マスタ!$D$2,IF(O38=マスタ!$B$3,マスタ!$D$3,""))</f>
        <v/>
      </c>
      <c r="C39" s="170"/>
      <c r="D39" s="170"/>
      <c r="E39" s="170"/>
      <c r="F39" s="171"/>
      <c r="G39" s="168" t="str">
        <f>IF(I39="","",$A$35)</f>
        <v/>
      </c>
      <c r="H39" s="169"/>
      <c r="I39" s="170" t="str">
        <f>IF(O39=マスタ!$B$2,マスタ!$D$2,IF(O39=マスタ!$B$3,マスタ!$D$3,""))</f>
        <v/>
      </c>
      <c r="J39" s="170"/>
      <c r="K39" s="170"/>
      <c r="L39" s="170"/>
      <c r="M39" s="171"/>
      <c r="O39" s="149" t="str">
        <f>IFERROR(INDEX($B$13:$B$30,MATCH(G37,$A$13:$A$30,0)),"4空白")</f>
        <v>4空白</v>
      </c>
    </row>
    <row r="40" spans="1:15" ht="290" customHeight="1" x14ac:dyDescent="0.55000000000000004">
      <c r="A40" s="172" t="str">
        <f>IF(O38=マスタ!$B$2,マスタ!$E$2,IF(O38=マスタ!$B$3,マスタ!$E$3,""))</f>
        <v/>
      </c>
      <c r="B40" s="173"/>
      <c r="C40" s="173"/>
      <c r="D40" s="173"/>
      <c r="E40" s="173"/>
      <c r="F40" s="174"/>
      <c r="G40" s="172" t="str">
        <f>IF(O39=マスタ!$B$2,マスタ!$E$2,IF(O39=マスタ!$B$3,マスタ!$E$3,""))</f>
        <v/>
      </c>
      <c r="H40" s="173"/>
      <c r="I40" s="173"/>
      <c r="J40" s="173"/>
      <c r="K40" s="173"/>
      <c r="L40" s="173"/>
      <c r="M40" s="174"/>
      <c r="N40" s="145" t="s">
        <v>198</v>
      </c>
    </row>
    <row r="41" spans="1:15" x14ac:dyDescent="0.55000000000000004">
      <c r="A41" s="167">
        <v>5</v>
      </c>
      <c r="B41" s="167"/>
      <c r="C41" s="167"/>
      <c r="D41" s="167"/>
      <c r="E41" s="167"/>
      <c r="F41" s="167"/>
      <c r="G41" s="167">
        <v>6</v>
      </c>
      <c r="H41" s="167"/>
      <c r="I41" s="167"/>
      <c r="J41" s="167"/>
      <c r="K41" s="167"/>
      <c r="L41" s="167"/>
      <c r="M41" s="167"/>
    </row>
    <row r="42" spans="1:15" ht="32.4" customHeight="1" x14ac:dyDescent="0.55000000000000004">
      <c r="A42" s="35" t="str">
        <f>IF(B42="","",$A$34)</f>
        <v/>
      </c>
      <c r="B42" s="175" t="str">
        <f>IF(O42=マスタ!$B$2,マスタ!$C$2,IF(O42=マスタ!$B$3,マスタ!$C$3,""))</f>
        <v/>
      </c>
      <c r="C42" s="175"/>
      <c r="D42" s="175"/>
      <c r="E42" s="175"/>
      <c r="F42" s="176"/>
      <c r="G42" s="168" t="str">
        <f>IF(I42="","",$A$34)</f>
        <v/>
      </c>
      <c r="H42" s="169"/>
      <c r="I42" s="175" t="str">
        <f>IF(O43=マスタ!$B$2,マスタ!$C$2,IF(O43=マスタ!$B$3,マスタ!$C$3,""))</f>
        <v/>
      </c>
      <c r="J42" s="175"/>
      <c r="K42" s="175"/>
      <c r="L42" s="175"/>
      <c r="M42" s="176"/>
      <c r="O42" s="149" t="str">
        <f>IFERROR(INDEX($B$13:$B$30,MATCH(A41,$A$13:$A$30,0)),"5空白")</f>
        <v>5空白</v>
      </c>
    </row>
    <row r="43" spans="1:15" ht="51" customHeight="1" x14ac:dyDescent="0.55000000000000004">
      <c r="A43" s="35" t="str">
        <f>IF(B43="","",$A$35)</f>
        <v/>
      </c>
      <c r="B43" s="170" t="str">
        <f>IF(O42=マスタ!$B$2,マスタ!$D$2,IF(O42=マスタ!$B$3,マスタ!$D$3,""))</f>
        <v/>
      </c>
      <c r="C43" s="170"/>
      <c r="D43" s="170"/>
      <c r="E43" s="170"/>
      <c r="F43" s="171"/>
      <c r="G43" s="168" t="str">
        <f>IF(I43="","",$A$35)</f>
        <v/>
      </c>
      <c r="H43" s="169"/>
      <c r="I43" s="170" t="str">
        <f>IF(O43=マスタ!$B$2,マスタ!$D$2,IF(O43=マスタ!$B$3,マスタ!$D$3,""))</f>
        <v/>
      </c>
      <c r="J43" s="170"/>
      <c r="K43" s="170"/>
      <c r="L43" s="170"/>
      <c r="M43" s="171"/>
      <c r="O43" s="149" t="str">
        <f>IFERROR(INDEX($B$13:$B$30,MATCH(G41,$A$13:$A$30,0)),"6空白")</f>
        <v>6空白</v>
      </c>
    </row>
    <row r="44" spans="1:15" ht="290" customHeight="1" x14ac:dyDescent="0.55000000000000004">
      <c r="A44" s="172" t="str">
        <f>IF(O42=マスタ!$B$2,マスタ!$E$2,IF(O42=マスタ!$B$3,マスタ!$E$3,""))</f>
        <v/>
      </c>
      <c r="B44" s="173"/>
      <c r="C44" s="173"/>
      <c r="D44" s="173"/>
      <c r="E44" s="173"/>
      <c r="F44" s="174"/>
      <c r="G44" s="172" t="str">
        <f>IF(O43=マスタ!$B$2,マスタ!$E$2,IF(O43=マスタ!$B$3,マスタ!$E$3,""))</f>
        <v/>
      </c>
      <c r="H44" s="173"/>
      <c r="I44" s="173"/>
      <c r="J44" s="173"/>
      <c r="K44" s="173"/>
      <c r="L44" s="173"/>
      <c r="M44" s="174"/>
    </row>
    <row r="45" spans="1:15" x14ac:dyDescent="0.55000000000000004">
      <c r="A45" s="167">
        <v>7</v>
      </c>
      <c r="B45" s="167"/>
      <c r="C45" s="167"/>
      <c r="D45" s="167"/>
      <c r="E45" s="167"/>
      <c r="F45" s="167"/>
      <c r="G45" s="167">
        <v>8</v>
      </c>
      <c r="H45" s="167"/>
      <c r="I45" s="167"/>
      <c r="J45" s="167"/>
      <c r="K45" s="167"/>
      <c r="L45" s="167"/>
      <c r="M45" s="167"/>
    </row>
    <row r="46" spans="1:15" ht="32.4" customHeight="1" x14ac:dyDescent="0.55000000000000004">
      <c r="A46" s="35" t="str">
        <f>IF(B46="","",$A$34)</f>
        <v/>
      </c>
      <c r="B46" s="175" t="str">
        <f>IF(O46=マスタ!$B$2,マスタ!$C$2,IF(O46=マスタ!$B$3,マスタ!$C$3,""))</f>
        <v/>
      </c>
      <c r="C46" s="175"/>
      <c r="D46" s="175"/>
      <c r="E46" s="175"/>
      <c r="F46" s="176"/>
      <c r="G46" s="168" t="str">
        <f>IF(I46="","",$A$34)</f>
        <v/>
      </c>
      <c r="H46" s="169"/>
      <c r="I46" s="175" t="str">
        <f>IF(O47=マスタ!$B$2,マスタ!$C$2,IF(O47=マスタ!$B$3,マスタ!$C$3,""))</f>
        <v/>
      </c>
      <c r="J46" s="175"/>
      <c r="K46" s="175"/>
      <c r="L46" s="175"/>
      <c r="M46" s="176"/>
      <c r="O46" s="149" t="str">
        <f>IFERROR(INDEX($B$13:$B$30,MATCH(A45,$A$13:$A$30,0)),"7空白")</f>
        <v>7空白</v>
      </c>
    </row>
    <row r="47" spans="1:15" ht="51" customHeight="1" x14ac:dyDescent="0.55000000000000004">
      <c r="A47" s="35" t="str">
        <f>IF(B47="","",$A$35)</f>
        <v/>
      </c>
      <c r="B47" s="170" t="str">
        <f>IF(O46=マスタ!$B$2,マスタ!$D$2,IF(O46=マスタ!$B$3,マスタ!$D$3,""))</f>
        <v/>
      </c>
      <c r="C47" s="170"/>
      <c r="D47" s="170"/>
      <c r="E47" s="170"/>
      <c r="F47" s="171"/>
      <c r="G47" s="168" t="str">
        <f>IF(I47="","",$A$35)</f>
        <v/>
      </c>
      <c r="H47" s="169"/>
      <c r="I47" s="170" t="str">
        <f>IF(O47=マスタ!$B$2,マスタ!$D$2,IF(O47=マスタ!$B$3,マスタ!$D$3,""))</f>
        <v/>
      </c>
      <c r="J47" s="170"/>
      <c r="K47" s="170"/>
      <c r="L47" s="170"/>
      <c r="M47" s="171"/>
      <c r="O47" s="149" t="str">
        <f>IFERROR(INDEX($B$13:$B$30,MATCH(G45,$A$13:$A$30,0)),"8空白")</f>
        <v>8空白</v>
      </c>
    </row>
    <row r="48" spans="1:15" ht="290" customHeight="1" x14ac:dyDescent="0.55000000000000004">
      <c r="A48" s="172" t="str">
        <f>IF(O46=マスタ!$B$2,マスタ!$E$2,IF(O46=マスタ!$B$3,マスタ!$E$3,""))</f>
        <v/>
      </c>
      <c r="B48" s="173"/>
      <c r="C48" s="173"/>
      <c r="D48" s="173"/>
      <c r="E48" s="173"/>
      <c r="F48" s="174"/>
      <c r="G48" s="172" t="str">
        <f>IF(O47=マスタ!$B$2,マスタ!$E$2,IF(O47=マスタ!$B$3,マスタ!$E$3,""))</f>
        <v/>
      </c>
      <c r="H48" s="173"/>
      <c r="I48" s="173"/>
      <c r="J48" s="173"/>
      <c r="K48" s="173"/>
      <c r="L48" s="173"/>
      <c r="M48" s="174"/>
    </row>
    <row r="49" spans="1:15" x14ac:dyDescent="0.55000000000000004">
      <c r="A49" s="167">
        <v>9</v>
      </c>
      <c r="B49" s="167"/>
      <c r="C49" s="167"/>
      <c r="D49" s="167"/>
      <c r="E49" s="167"/>
      <c r="F49" s="167"/>
      <c r="G49" s="167">
        <v>10</v>
      </c>
      <c r="H49" s="167"/>
      <c r="I49" s="167"/>
      <c r="J49" s="167"/>
      <c r="K49" s="167"/>
      <c r="L49" s="167"/>
      <c r="M49" s="167"/>
    </row>
    <row r="50" spans="1:15" ht="32.4" customHeight="1" x14ac:dyDescent="0.55000000000000004">
      <c r="A50" s="35" t="str">
        <f>IF(B50="","",$A$34)</f>
        <v/>
      </c>
      <c r="B50" s="175" t="str">
        <f>IF(O50=マスタ!$B$2,マスタ!$C$2,IF(O50=マスタ!$B$3,マスタ!$C$3,""))</f>
        <v/>
      </c>
      <c r="C50" s="175"/>
      <c r="D50" s="175"/>
      <c r="E50" s="175"/>
      <c r="F50" s="176"/>
      <c r="G50" s="168" t="str">
        <f>IF(I50="","",$A$34)</f>
        <v/>
      </c>
      <c r="H50" s="169"/>
      <c r="I50" s="175" t="str">
        <f>IF(O51=マスタ!$B$2,マスタ!$C$2,IF(O51=マスタ!$B$3,マスタ!$C$3,""))</f>
        <v/>
      </c>
      <c r="J50" s="175"/>
      <c r="K50" s="175"/>
      <c r="L50" s="175"/>
      <c r="M50" s="176"/>
      <c r="O50" s="149" t="str">
        <f>IFERROR(INDEX($B$13:$B$30,MATCH(A49,$A$13:$A$30,0)),"9空白")</f>
        <v>9空白</v>
      </c>
    </row>
    <row r="51" spans="1:15" ht="51" customHeight="1" x14ac:dyDescent="0.55000000000000004">
      <c r="A51" s="35" t="str">
        <f>IF(B51="","",$A$35)</f>
        <v/>
      </c>
      <c r="B51" s="170" t="str">
        <f>IF(O50=マスタ!$B$2,マスタ!$D$2,IF(O50=マスタ!$B$3,マスタ!$D$3,""))</f>
        <v/>
      </c>
      <c r="C51" s="170"/>
      <c r="D51" s="170"/>
      <c r="E51" s="170"/>
      <c r="F51" s="171"/>
      <c r="G51" s="168" t="str">
        <f>IF(I51="","",$A$35)</f>
        <v/>
      </c>
      <c r="H51" s="169"/>
      <c r="I51" s="170" t="str">
        <f>IF(O51=マスタ!$B$2,マスタ!$D$2,IF(O51=マスタ!$B$3,マスタ!$D$3,""))</f>
        <v/>
      </c>
      <c r="J51" s="170"/>
      <c r="K51" s="170"/>
      <c r="L51" s="170"/>
      <c r="M51" s="171"/>
      <c r="O51" s="149" t="str">
        <f>IFERROR(INDEX($B$13:$B$30,MATCH(G49,$A$13:$A$30,0)),"10空白")</f>
        <v>10空白</v>
      </c>
    </row>
    <row r="52" spans="1:15" ht="290" customHeight="1" x14ac:dyDescent="0.55000000000000004">
      <c r="A52" s="172" t="str">
        <f>IF(O50=マスタ!$B$2,マスタ!$E$2,IF(O50=マスタ!$B$3,マスタ!$E$3,""))</f>
        <v/>
      </c>
      <c r="B52" s="173"/>
      <c r="C52" s="173"/>
      <c r="D52" s="173"/>
      <c r="E52" s="173"/>
      <c r="F52" s="174"/>
      <c r="G52" s="172" t="str">
        <f>IF(O51=マスタ!$B$2,マスタ!$E$2,IF(O51=マスタ!$B$3,マスタ!$E$3,""))</f>
        <v/>
      </c>
      <c r="H52" s="173"/>
      <c r="I52" s="173"/>
      <c r="J52" s="173"/>
      <c r="K52" s="173"/>
      <c r="L52" s="173"/>
      <c r="M52" s="174"/>
    </row>
    <row r="53" spans="1:15" x14ac:dyDescent="0.55000000000000004">
      <c r="A53" s="167">
        <v>11</v>
      </c>
      <c r="B53" s="167"/>
      <c r="C53" s="167"/>
      <c r="D53" s="167"/>
      <c r="E53" s="167"/>
      <c r="F53" s="167"/>
      <c r="G53" s="167">
        <v>12</v>
      </c>
      <c r="H53" s="167"/>
      <c r="I53" s="167"/>
      <c r="J53" s="167"/>
      <c r="K53" s="167"/>
      <c r="L53" s="167"/>
      <c r="M53" s="167"/>
    </row>
    <row r="54" spans="1:15" ht="32.4" customHeight="1" x14ac:dyDescent="0.55000000000000004">
      <c r="A54" s="35" t="str">
        <f>IF(B54="","",$A$34)</f>
        <v/>
      </c>
      <c r="B54" s="175" t="str">
        <f>IF(O54=マスタ!$B$2,マスタ!$C$2,IF(O54=マスタ!$B$3,マスタ!$C$3,""))</f>
        <v/>
      </c>
      <c r="C54" s="175"/>
      <c r="D54" s="175"/>
      <c r="E54" s="175"/>
      <c r="F54" s="176"/>
      <c r="G54" s="168" t="str">
        <f>IF(I54="","",$A$34)</f>
        <v/>
      </c>
      <c r="H54" s="169"/>
      <c r="I54" s="175" t="str">
        <f>IF(O55=マスタ!$B$2,マスタ!$C$2,IF(O55=マスタ!$B$3,マスタ!$C$3,""))</f>
        <v/>
      </c>
      <c r="J54" s="175"/>
      <c r="K54" s="175"/>
      <c r="L54" s="175"/>
      <c r="M54" s="176"/>
      <c r="O54" s="149" t="str">
        <f>IFERROR(INDEX($B$13:$B$30,MATCH(A53,$A$13:$A$30,0)),"11空白")</f>
        <v>11空白</v>
      </c>
    </row>
    <row r="55" spans="1:15" ht="51" customHeight="1" x14ac:dyDescent="0.55000000000000004">
      <c r="A55" s="35" t="str">
        <f>IF(B55="","",$A$35)</f>
        <v/>
      </c>
      <c r="B55" s="170" t="str">
        <f>IF(O54=マスタ!$B$2,マスタ!$D$2,IF(O54=マスタ!$B$3,マスタ!$D$3,""))</f>
        <v/>
      </c>
      <c r="C55" s="170"/>
      <c r="D55" s="170"/>
      <c r="E55" s="170"/>
      <c r="F55" s="171"/>
      <c r="G55" s="168" t="str">
        <f>IF(I55="","",$A$35)</f>
        <v/>
      </c>
      <c r="H55" s="169"/>
      <c r="I55" s="170" t="str">
        <f>IF(O55=マスタ!$B$2,マスタ!$D$2,IF(O55=マスタ!$B$3,マスタ!$D$3,""))</f>
        <v/>
      </c>
      <c r="J55" s="170"/>
      <c r="K55" s="170"/>
      <c r="L55" s="170"/>
      <c r="M55" s="171"/>
      <c r="O55" s="149" t="str">
        <f>IFERROR(INDEX($B$13:$B$30,MATCH(G53,$A$13:$A$30,0)),"12空白")</f>
        <v>12空白</v>
      </c>
    </row>
    <row r="56" spans="1:15" ht="290" customHeight="1" x14ac:dyDescent="0.55000000000000004">
      <c r="A56" s="172" t="str">
        <f>IF(O54=マスタ!$B$2,マスタ!$E$2,IF(O54=マスタ!$B$3,マスタ!$E$3,""))</f>
        <v/>
      </c>
      <c r="B56" s="173"/>
      <c r="C56" s="173"/>
      <c r="D56" s="173"/>
      <c r="E56" s="173"/>
      <c r="F56" s="174"/>
      <c r="G56" s="172" t="str">
        <f>IF(O55=マスタ!$B$2,マスタ!$E$2,IF(O55=マスタ!$B$3,マスタ!$E$3,""))</f>
        <v/>
      </c>
      <c r="H56" s="173"/>
      <c r="I56" s="173"/>
      <c r="J56" s="173"/>
      <c r="K56" s="173"/>
      <c r="L56" s="173"/>
      <c r="M56" s="174"/>
    </row>
  </sheetData>
  <sheetProtection algorithmName="SHA-512" hashValue="IvkWEOXIQgH2jWz2DI59c1p+L9AQg1okmW5By1/TNpWC6JBeFHN/cUqDtCpLlosTeqz9NF77d2qK1jzwckxMUQ==" saltValue="Spdf8pCNRM9jcbX5B/GvFA==" spinCount="100000" sheet="1" scenarios="1"/>
  <mergeCells count="85">
    <mergeCell ref="A8:B8"/>
    <mergeCell ref="A9:B9"/>
    <mergeCell ref="G9:L9"/>
    <mergeCell ref="B1:C1"/>
    <mergeCell ref="E1:F1"/>
    <mergeCell ref="B2:F2"/>
    <mergeCell ref="B3:F3"/>
    <mergeCell ref="A7:B7"/>
    <mergeCell ref="C7:F7"/>
    <mergeCell ref="C8:F8"/>
    <mergeCell ref="C9:F9"/>
    <mergeCell ref="G7:L7"/>
    <mergeCell ref="G8:L8"/>
    <mergeCell ref="C12:E12"/>
    <mergeCell ref="F12:G12"/>
    <mergeCell ref="I12:J12"/>
    <mergeCell ref="K12:L12"/>
    <mergeCell ref="C20:E20"/>
    <mergeCell ref="F20:G20"/>
    <mergeCell ref="I20:J20"/>
    <mergeCell ref="K20:L20"/>
    <mergeCell ref="C25:E25"/>
    <mergeCell ref="F25:G25"/>
    <mergeCell ref="I25:J25"/>
    <mergeCell ref="K25:L25"/>
    <mergeCell ref="A33:F33"/>
    <mergeCell ref="G33:M33"/>
    <mergeCell ref="B34:F34"/>
    <mergeCell ref="G34:H34"/>
    <mergeCell ref="I34:M34"/>
    <mergeCell ref="B35:F35"/>
    <mergeCell ref="G35:H35"/>
    <mergeCell ref="I35:M35"/>
    <mergeCell ref="A41:F41"/>
    <mergeCell ref="G41:M41"/>
    <mergeCell ref="A36:F36"/>
    <mergeCell ref="G36:M36"/>
    <mergeCell ref="A37:F37"/>
    <mergeCell ref="G37:M37"/>
    <mergeCell ref="B38:F38"/>
    <mergeCell ref="G38:H38"/>
    <mergeCell ref="I38:M38"/>
    <mergeCell ref="B39:F39"/>
    <mergeCell ref="G39:H39"/>
    <mergeCell ref="I39:M39"/>
    <mergeCell ref="A40:F40"/>
    <mergeCell ref="G40:M40"/>
    <mergeCell ref="B42:F42"/>
    <mergeCell ref="G42:H42"/>
    <mergeCell ref="I42:M42"/>
    <mergeCell ref="B43:F43"/>
    <mergeCell ref="G43:H43"/>
    <mergeCell ref="I43:M43"/>
    <mergeCell ref="A49:F49"/>
    <mergeCell ref="G49:M49"/>
    <mergeCell ref="A44:F44"/>
    <mergeCell ref="G44:M44"/>
    <mergeCell ref="A45:F45"/>
    <mergeCell ref="G45:M45"/>
    <mergeCell ref="B46:F46"/>
    <mergeCell ref="G46:H46"/>
    <mergeCell ref="I46:M46"/>
    <mergeCell ref="B47:F47"/>
    <mergeCell ref="G47:H47"/>
    <mergeCell ref="I47:M47"/>
    <mergeCell ref="A48:F48"/>
    <mergeCell ref="G48:M48"/>
    <mergeCell ref="B50:F50"/>
    <mergeCell ref="G50:H50"/>
    <mergeCell ref="I50:M50"/>
    <mergeCell ref="B51:F51"/>
    <mergeCell ref="G51:H51"/>
    <mergeCell ref="I51:M51"/>
    <mergeCell ref="A52:F52"/>
    <mergeCell ref="G52:M52"/>
    <mergeCell ref="A53:F53"/>
    <mergeCell ref="G53:M53"/>
    <mergeCell ref="B54:F54"/>
    <mergeCell ref="G54:H54"/>
    <mergeCell ref="I54:M54"/>
    <mergeCell ref="B55:F55"/>
    <mergeCell ref="G55:H55"/>
    <mergeCell ref="I55:M55"/>
    <mergeCell ref="A56:F56"/>
    <mergeCell ref="G56:M56"/>
  </mergeCells>
  <phoneticPr fontId="3"/>
  <hyperlinks>
    <hyperlink ref="K2" r:id="rId1" xr:uid="{C8F46922-3656-47F9-8970-E521C9F8DAD5}"/>
  </hyperlinks>
  <printOptions horizontalCentered="1"/>
  <pageMargins left="0.19685039370078741" right="0.19685039370078741" top="0.74803149606299213" bottom="0.74803149606299213" header="0.31496062992125984" footer="0.31496062992125984"/>
  <pageSetup paperSize="9" scale="59" orientation="portrait" r:id="rId2"/>
  <rowBreaks count="2" manualBreakCount="2">
    <brk id="31" max="13" man="1"/>
    <brk id="44" max="13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AC4C21-0037-483B-9DE9-751EAA75834C}">
          <x14:formula1>
            <xm:f>マスタ!$A$2:$A$3</xm:f>
          </x14:formula1>
          <xm:sqref>D23 D18</xm:sqref>
        </x14:dataValidation>
        <x14:dataValidation type="list" allowBlank="1" showInputMessage="1" xr:uid="{4A211244-19C7-4CD1-91CD-76C6350F5B30}">
          <x14:formula1>
            <xm:f>マスタ!$B$2:$B$3</xm:f>
          </x14:formula1>
          <xm:sqref>B26:B30 B21:B23 B13:B18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2F43-C978-4535-AB08-20C0B307B067}">
  <sheetPr>
    <tabColor theme="7"/>
  </sheetPr>
  <dimension ref="A1:V14"/>
  <sheetViews>
    <sheetView tabSelected="1" view="pageBreakPreview" topLeftCell="A3" zoomScale="70" zoomScaleNormal="100" zoomScaleSheetLayoutView="100" workbookViewId="0">
      <selection activeCell="G31" sqref="G31:M31"/>
    </sheetView>
  </sheetViews>
  <sheetFormatPr defaultColWidth="0" defaultRowHeight="15" x14ac:dyDescent="0.55000000000000004"/>
  <cols>
    <col min="1" max="1" width="8.6640625" style="2" customWidth="1"/>
    <col min="2" max="2" width="1.6640625" style="2" customWidth="1"/>
    <col min="3" max="3" width="18.6640625" style="2" customWidth="1"/>
    <col min="4" max="4" width="1.6640625" style="2" customWidth="1"/>
    <col min="5" max="5" width="13.6640625" style="2" customWidth="1"/>
    <col min="6" max="6" width="1.6640625" style="2" customWidth="1"/>
    <col min="7" max="7" width="13.6640625" style="2" customWidth="1"/>
    <col min="8" max="8" width="1.6640625" style="2" customWidth="1"/>
    <col min="9" max="9" width="13.6640625" style="2" customWidth="1"/>
    <col min="10" max="10" width="1.6640625" style="2" customWidth="1"/>
    <col min="11" max="11" width="13.6640625" style="2" customWidth="1"/>
    <col min="12" max="12" width="1.6640625" style="2" customWidth="1"/>
    <col min="13" max="13" width="13.6640625" style="2" customWidth="1"/>
    <col min="14" max="14" width="1.6640625" style="2" customWidth="1"/>
    <col min="15" max="15" width="13.6640625" style="2" customWidth="1"/>
    <col min="16" max="16" width="1.6640625" style="2" customWidth="1"/>
    <col min="17" max="17" width="13.6640625" style="2" customWidth="1"/>
    <col min="18" max="18" width="8.6640625" style="2" customWidth="1"/>
    <col min="19" max="19" width="56" style="2" customWidth="1"/>
    <col min="20" max="22" width="8.6640625" style="2" customWidth="1"/>
    <col min="23" max="16384" width="8.6640625" style="2" hidden="1"/>
  </cols>
  <sheetData>
    <row r="1" spans="1:19" ht="19.25" customHeight="1" x14ac:dyDescent="0.55000000000000004">
      <c r="A1" s="124"/>
      <c r="B1" s="124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9" ht="19.25" customHeight="1" x14ac:dyDescent="0.55000000000000004">
      <c r="A2" s="124" t="s">
        <v>37</v>
      </c>
      <c r="B2" s="127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9" ht="24" customHeight="1" x14ac:dyDescent="0.55000000000000004">
      <c r="A3" s="127" t="s">
        <v>38</v>
      </c>
      <c r="B3" s="127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9" ht="20" customHeight="1" x14ac:dyDescent="0.55000000000000004">
      <c r="A4" s="157"/>
      <c r="B4" s="158"/>
      <c r="C4" s="157" t="s">
        <v>39</v>
      </c>
      <c r="D4" s="158"/>
      <c r="E4" s="155" t="s">
        <v>40</v>
      </c>
      <c r="F4" s="156"/>
      <c r="G4" s="157" t="s">
        <v>41</v>
      </c>
      <c r="H4" s="158"/>
      <c r="I4" s="157" t="s">
        <v>42</v>
      </c>
      <c r="J4" s="158"/>
      <c r="K4" s="157" t="s">
        <v>43</v>
      </c>
      <c r="L4" s="158"/>
      <c r="M4" s="155" t="s">
        <v>44</v>
      </c>
      <c r="N4" s="156"/>
      <c r="O4" s="157" t="s">
        <v>45</v>
      </c>
      <c r="P4" s="158"/>
      <c r="Q4" s="88" t="s">
        <v>46</v>
      </c>
    </row>
    <row r="5" spans="1:19" ht="20" customHeight="1" x14ac:dyDescent="0.55000000000000004">
      <c r="A5" s="91" t="s">
        <v>47</v>
      </c>
      <c r="B5" s="90"/>
      <c r="C5" s="91" t="s">
        <v>48</v>
      </c>
      <c r="D5" s="90"/>
      <c r="E5" s="93" t="s">
        <v>49</v>
      </c>
      <c r="F5" s="92"/>
      <c r="G5" s="91" t="s">
        <v>50</v>
      </c>
      <c r="H5" s="90"/>
      <c r="I5" s="91">
        <v>130</v>
      </c>
      <c r="J5" s="90"/>
      <c r="K5" s="91" t="s">
        <v>51</v>
      </c>
      <c r="L5" s="90"/>
      <c r="M5" s="93">
        <v>9999999</v>
      </c>
      <c r="N5" s="92"/>
      <c r="O5" s="91" t="s">
        <v>52</v>
      </c>
      <c r="P5" s="94"/>
      <c r="Q5" s="89">
        <v>5000</v>
      </c>
    </row>
    <row r="6" spans="1:19" ht="20" customHeight="1" x14ac:dyDescent="0.55000000000000004">
      <c r="A6" s="91" t="s">
        <v>53</v>
      </c>
      <c r="B6" s="90"/>
      <c r="C6" s="91" t="s">
        <v>54</v>
      </c>
      <c r="D6" s="90"/>
      <c r="E6" s="93" t="s">
        <v>55</v>
      </c>
      <c r="F6" s="92"/>
      <c r="G6" s="91" t="s">
        <v>56</v>
      </c>
      <c r="H6" s="90"/>
      <c r="I6" s="93">
        <v>198</v>
      </c>
      <c r="J6" s="92"/>
      <c r="K6" s="91" t="s">
        <v>57</v>
      </c>
      <c r="L6" s="90"/>
      <c r="M6" s="93" t="s">
        <v>58</v>
      </c>
      <c r="N6" s="92"/>
      <c r="O6" s="91" t="s">
        <v>59</v>
      </c>
      <c r="P6" s="94"/>
      <c r="Q6" s="89">
        <v>5000</v>
      </c>
    </row>
    <row r="7" spans="1:19" ht="35.4" customHeight="1" x14ac:dyDescent="0.55000000000000004">
      <c r="A7" s="86">
        <v>1</v>
      </c>
      <c r="B7" s="95" t="s">
        <v>60</v>
      </c>
      <c r="C7" s="140" t="s">
        <v>199</v>
      </c>
      <c r="D7" s="143" t="s">
        <v>60</v>
      </c>
      <c r="E7" s="141" t="s">
        <v>205</v>
      </c>
      <c r="F7" s="144" t="s">
        <v>60</v>
      </c>
      <c r="G7" s="140" t="s">
        <v>202</v>
      </c>
      <c r="H7" s="143" t="s">
        <v>60</v>
      </c>
      <c r="I7" s="140">
        <v>693</v>
      </c>
      <c r="J7" s="144" t="s">
        <v>60</v>
      </c>
      <c r="K7" s="140" t="s">
        <v>203</v>
      </c>
      <c r="L7" s="143" t="s">
        <v>60</v>
      </c>
      <c r="M7" s="140">
        <v>7677654</v>
      </c>
      <c r="N7" s="143" t="s">
        <v>60</v>
      </c>
      <c r="O7" s="140" t="s">
        <v>204</v>
      </c>
      <c r="P7" s="143" t="s">
        <v>60</v>
      </c>
      <c r="Q7" s="142">
        <v>10450</v>
      </c>
    </row>
    <row r="8" spans="1:19" x14ac:dyDescent="0.55000000000000004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</row>
    <row r="9" spans="1:19" x14ac:dyDescent="0.55000000000000004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9" ht="23.4" customHeight="1" x14ac:dyDescent="0.55000000000000004">
      <c r="A10" s="124" t="s">
        <v>61</v>
      </c>
      <c r="B10" s="124"/>
      <c r="C10" s="100"/>
      <c r="D10" s="100"/>
      <c r="E10" s="100"/>
      <c r="F10" s="100"/>
      <c r="G10" s="100"/>
      <c r="H10" s="100">
        <v>5</v>
      </c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9" ht="27" customHeight="1" x14ac:dyDescent="0.55000000000000004">
      <c r="A11" s="125" t="s">
        <v>62</v>
      </c>
      <c r="B11" s="125"/>
      <c r="C11" s="126"/>
      <c r="D11" s="126"/>
      <c r="E11" s="126"/>
      <c r="F11" s="126"/>
      <c r="G11" s="126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2" spans="1:19" ht="27" customHeight="1" x14ac:dyDescent="0.55000000000000004">
      <c r="A12" s="127" t="s">
        <v>63</v>
      </c>
      <c r="B12" s="127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19" ht="27" customHeight="1" x14ac:dyDescent="0.55000000000000004">
      <c r="A13" s="159" t="s">
        <v>64</v>
      </c>
      <c r="B13" s="160"/>
      <c r="C13" s="160"/>
      <c r="D13" s="160"/>
      <c r="E13" s="160"/>
      <c r="F13" s="160"/>
      <c r="G13" s="160"/>
      <c r="H13" s="161"/>
      <c r="I13" s="166" t="s">
        <v>65</v>
      </c>
      <c r="J13" s="166"/>
      <c r="K13" s="166"/>
      <c r="L13" s="166"/>
      <c r="M13" s="166"/>
      <c r="N13" s="166"/>
      <c r="O13" s="166"/>
      <c r="P13" s="166"/>
      <c r="Q13" s="166"/>
    </row>
    <row r="14" spans="1:19" ht="409.25" customHeight="1" x14ac:dyDescent="0.55000000000000004">
      <c r="A14" s="162"/>
      <c r="B14" s="163"/>
      <c r="C14" s="163"/>
      <c r="D14" s="163"/>
      <c r="E14" s="163"/>
      <c r="F14" s="163"/>
      <c r="G14" s="163"/>
      <c r="H14" s="164"/>
      <c r="I14" s="165" t="s">
        <v>66</v>
      </c>
      <c r="J14" s="165"/>
      <c r="K14" s="165"/>
      <c r="L14" s="165"/>
      <c r="M14" s="165"/>
      <c r="N14" s="165"/>
      <c r="O14" s="165"/>
      <c r="P14" s="165"/>
      <c r="Q14" s="165"/>
      <c r="R14" s="87"/>
      <c r="S14" s="33"/>
    </row>
  </sheetData>
  <sheetProtection algorithmName="SHA-512" hashValue="WhnWkpS+JcK6p0TRghOg9xqs7rVx1mb2rOL0D364WBc17w4oXRafGGmu3gF31KFDgVvB93B6za6i7xnRZv0OaQ==" saltValue="qYKKhel7s8JiWNSSFj2Nfw==" spinCount="100000" sheet="1" scenarios="1"/>
  <mergeCells count="12">
    <mergeCell ref="M4:N4"/>
    <mergeCell ref="O4:P4"/>
    <mergeCell ref="A13:H13"/>
    <mergeCell ref="A14:H14"/>
    <mergeCell ref="A4:B4"/>
    <mergeCell ref="C4:D4"/>
    <mergeCell ref="E4:F4"/>
    <mergeCell ref="G4:H4"/>
    <mergeCell ref="I4:J4"/>
    <mergeCell ref="K4:L4"/>
    <mergeCell ref="I14:Q14"/>
    <mergeCell ref="I13:Q13"/>
  </mergeCells>
  <phoneticPr fontId="3"/>
  <pageMargins left="0.7" right="0.7" top="0.75" bottom="0.75" header="0.3" footer="0.3"/>
  <pageSetup paperSize="9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EFE1-4BC6-4DB9-B711-F50C4E24FCB6}">
  <sheetPr>
    <tabColor theme="7"/>
  </sheetPr>
  <dimension ref="A1:H9"/>
  <sheetViews>
    <sheetView topLeftCell="B1" workbookViewId="0">
      <selection activeCell="E23" sqref="E23"/>
    </sheetView>
  </sheetViews>
  <sheetFormatPr defaultColWidth="8.6640625" defaultRowHeight="15" x14ac:dyDescent="0.35"/>
  <cols>
    <col min="1" max="1" width="8.6640625" style="14"/>
    <col min="2" max="2" width="12.08203125" style="14" customWidth="1"/>
    <col min="3" max="3" width="16.4140625" style="14" customWidth="1"/>
    <col min="4" max="4" width="48.33203125" style="14" customWidth="1"/>
    <col min="5" max="5" width="45.33203125" style="14" customWidth="1"/>
    <col min="6" max="7" width="15" style="14" customWidth="1"/>
    <col min="8" max="8" width="43.5" style="14" customWidth="1"/>
    <col min="9" max="16384" width="8.6640625" style="14"/>
  </cols>
  <sheetData>
    <row r="1" spans="1:8" x14ac:dyDescent="0.35">
      <c r="A1" s="20" t="s">
        <v>67</v>
      </c>
      <c r="B1" s="20" t="s">
        <v>8</v>
      </c>
      <c r="C1" s="20" t="s">
        <v>68</v>
      </c>
      <c r="D1" s="20" t="s">
        <v>69</v>
      </c>
      <c r="E1" s="97" t="s">
        <v>70</v>
      </c>
      <c r="F1" s="20" t="s">
        <v>188</v>
      </c>
      <c r="G1" s="20" t="s">
        <v>68</v>
      </c>
      <c r="H1" s="20" t="s">
        <v>189</v>
      </c>
    </row>
    <row r="2" spans="1:8" ht="73" customHeight="1" x14ac:dyDescent="0.35">
      <c r="A2" s="19" t="s">
        <v>71</v>
      </c>
      <c r="B2" s="17" t="s">
        <v>196</v>
      </c>
      <c r="C2" s="18" t="s">
        <v>72</v>
      </c>
      <c r="D2" s="18" t="s">
        <v>73</v>
      </c>
      <c r="E2" s="98" t="s">
        <v>74</v>
      </c>
      <c r="F2" s="4" t="s">
        <v>185</v>
      </c>
      <c r="G2" s="4" t="s">
        <v>190</v>
      </c>
      <c r="H2" s="21" t="s">
        <v>194</v>
      </c>
    </row>
    <row r="3" spans="1:8" ht="73" customHeight="1" x14ac:dyDescent="0.35">
      <c r="A3" s="19" t="s">
        <v>75</v>
      </c>
      <c r="B3" s="17" t="s">
        <v>197</v>
      </c>
      <c r="C3" s="17" t="s">
        <v>76</v>
      </c>
      <c r="D3" s="18" t="s">
        <v>77</v>
      </c>
      <c r="E3" s="98" t="s">
        <v>78</v>
      </c>
      <c r="F3" s="19" t="s">
        <v>186</v>
      </c>
      <c r="G3" s="4" t="s">
        <v>191</v>
      </c>
      <c r="H3" s="99" t="s">
        <v>193</v>
      </c>
    </row>
    <row r="4" spans="1:8" ht="73" customHeight="1" x14ac:dyDescent="0.35">
      <c r="B4" s="2"/>
      <c r="C4" s="2"/>
      <c r="F4" s="4" t="s">
        <v>187</v>
      </c>
      <c r="G4" s="4" t="s">
        <v>192</v>
      </c>
      <c r="H4" s="21" t="s">
        <v>195</v>
      </c>
    </row>
    <row r="5" spans="1:8" x14ac:dyDescent="0.35">
      <c r="B5" s="2"/>
      <c r="C5" s="2"/>
    </row>
    <row r="6" spans="1:8" x14ac:dyDescent="0.35">
      <c r="B6" s="2"/>
      <c r="C6" s="2"/>
    </row>
    <row r="7" spans="1:8" ht="19" x14ac:dyDescent="0.35">
      <c r="B7" s="15"/>
    </row>
    <row r="8" spans="1:8" x14ac:dyDescent="0.35">
      <c r="B8" s="16"/>
    </row>
    <row r="9" spans="1:8" x14ac:dyDescent="0.35">
      <c r="B9" s="16"/>
    </row>
  </sheetData>
  <sheetProtection algorithmName="SHA-512" hashValue="90JOtpPsa6/H2suBiCH7BtToeN7eH7K5PXwe4ItaPvlalU5x2Ey3OYPQOHPuxN0UcufGY2Wb9p9vbE1agjheXg==" saltValue="Nc4c2Wip1AR4h3ledmUTNA==" spinCount="100000" sheet="1" formatCells="0" formatColumns="0" formatRows="0" insertColumns="0" insertRows="0" insertHyperlinks="0" deleteColumns="0" deleteRows="0" sort="0" autoFilter="0" pivotTables="0"/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1F8E-399D-49B6-9A2C-6767958FAA13}">
  <sheetPr>
    <pageSetUpPr fitToPage="1"/>
  </sheetPr>
  <dimension ref="A1:S56"/>
  <sheetViews>
    <sheetView workbookViewId="0">
      <selection sqref="A1:O1"/>
    </sheetView>
  </sheetViews>
  <sheetFormatPr defaultColWidth="8.6640625" defaultRowHeight="18" x14ac:dyDescent="0.55000000000000004"/>
  <cols>
    <col min="1" max="1" width="8.6640625" style="14"/>
    <col min="2" max="2" width="10.4140625" style="14" customWidth="1"/>
    <col min="3" max="3" width="63.6640625" style="14" customWidth="1"/>
    <col min="4" max="4" width="8.6640625" style="14"/>
    <col min="5" max="5" width="2.1640625" customWidth="1"/>
    <col min="6" max="7" width="8.6640625" style="14"/>
    <col min="8" max="8" width="63.6640625" style="14" customWidth="1"/>
    <col min="9" max="9" width="8.1640625" style="14" customWidth="1"/>
    <col min="10" max="10" width="2.9140625" style="14" customWidth="1"/>
    <col min="11" max="11" width="11.6640625" style="14" customWidth="1"/>
    <col min="12" max="12" width="3.6640625" style="14" customWidth="1"/>
    <col min="13" max="13" width="11.6640625" style="14" customWidth="1"/>
    <col min="14" max="14" width="3.6640625" style="14" customWidth="1"/>
    <col min="15" max="15" width="20.08203125" style="14" customWidth="1"/>
    <col min="16" max="16384" width="8.6640625" style="14"/>
  </cols>
  <sheetData>
    <row r="1" spans="1:19" ht="33" customHeight="1" x14ac:dyDescent="0.35">
      <c r="A1" s="205" t="s">
        <v>79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9" ht="18.649999999999999" customHeight="1" x14ac:dyDescent="0.3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9" ht="18.5" thickBot="1" x14ac:dyDescent="0.6">
      <c r="A3" s="68" t="s">
        <v>80</v>
      </c>
      <c r="F3" s="68" t="s">
        <v>81</v>
      </c>
    </row>
    <row r="4" spans="1:19" s="2" customFormat="1" ht="20" customHeight="1" x14ac:dyDescent="0.55000000000000004">
      <c r="A4" s="40" t="s">
        <v>82</v>
      </c>
      <c r="B4" s="41" t="s">
        <v>83</v>
      </c>
      <c r="C4" s="41" t="s">
        <v>84</v>
      </c>
      <c r="D4" s="42" t="s">
        <v>85</v>
      </c>
      <c r="E4"/>
      <c r="F4" s="40" t="s">
        <v>82</v>
      </c>
      <c r="G4" s="41" t="s">
        <v>83</v>
      </c>
      <c r="H4" s="41" t="s">
        <v>84</v>
      </c>
      <c r="I4" s="42" t="s">
        <v>85</v>
      </c>
    </row>
    <row r="5" spans="1:19" s="2" customFormat="1" ht="25.25" customHeight="1" x14ac:dyDescent="0.55000000000000004">
      <c r="A5" s="43">
        <v>1</v>
      </c>
      <c r="B5" s="19" t="s">
        <v>86</v>
      </c>
      <c r="C5" s="17" t="s">
        <v>87</v>
      </c>
      <c r="D5" s="44">
        <v>2</v>
      </c>
      <c r="E5"/>
      <c r="F5" s="43">
        <v>1</v>
      </c>
      <c r="G5" s="19" t="s">
        <v>86</v>
      </c>
      <c r="H5" s="17" t="s">
        <v>88</v>
      </c>
      <c r="I5" s="44">
        <v>2</v>
      </c>
    </row>
    <row r="6" spans="1:19" s="2" customFormat="1" ht="25.25" customHeight="1" x14ac:dyDescent="0.55000000000000004">
      <c r="A6" s="43">
        <v>2</v>
      </c>
      <c r="B6" s="19" t="s">
        <v>86</v>
      </c>
      <c r="C6" s="17" t="s">
        <v>89</v>
      </c>
      <c r="D6" s="44">
        <v>5</v>
      </c>
      <c r="E6"/>
      <c r="F6" s="43">
        <v>2</v>
      </c>
      <c r="G6" s="19" t="s">
        <v>86</v>
      </c>
      <c r="H6" s="17" t="s">
        <v>90</v>
      </c>
      <c r="I6" s="44">
        <v>5</v>
      </c>
    </row>
    <row r="7" spans="1:19" s="2" customFormat="1" ht="25.25" customHeight="1" x14ac:dyDescent="0.55000000000000004">
      <c r="A7" s="43">
        <v>3</v>
      </c>
      <c r="B7" s="19" t="s">
        <v>86</v>
      </c>
      <c r="C7" s="17" t="s">
        <v>91</v>
      </c>
      <c r="D7" s="44">
        <v>2</v>
      </c>
      <c r="E7"/>
      <c r="F7" s="43">
        <v>3</v>
      </c>
      <c r="G7" s="19" t="s">
        <v>86</v>
      </c>
      <c r="H7" s="17" t="s">
        <v>92</v>
      </c>
      <c r="I7" s="44">
        <v>2</v>
      </c>
      <c r="J7"/>
      <c r="K7"/>
      <c r="L7"/>
      <c r="M7"/>
      <c r="N7"/>
      <c r="O7"/>
      <c r="P7"/>
      <c r="Q7"/>
      <c r="R7"/>
      <c r="S7"/>
    </row>
    <row r="8" spans="1:19" s="2" customFormat="1" ht="25.25" customHeight="1" x14ac:dyDescent="0.55000000000000004">
      <c r="A8" s="43">
        <v>4</v>
      </c>
      <c r="B8" s="19" t="s">
        <v>86</v>
      </c>
      <c r="C8" s="17" t="s">
        <v>93</v>
      </c>
      <c r="D8" s="44">
        <v>5</v>
      </c>
      <c r="E8"/>
      <c r="F8" s="43">
        <v>4</v>
      </c>
      <c r="G8" s="19" t="s">
        <v>86</v>
      </c>
      <c r="H8" s="17" t="s">
        <v>93</v>
      </c>
      <c r="I8" s="44">
        <v>5</v>
      </c>
      <c r="K8" s="177" t="s">
        <v>94</v>
      </c>
      <c r="L8" s="178"/>
      <c r="M8" s="179"/>
    </row>
    <row r="9" spans="1:19" s="2" customFormat="1" ht="25.25" customHeight="1" x14ac:dyDescent="0.55000000000000004">
      <c r="A9" s="43">
        <v>5</v>
      </c>
      <c r="B9" s="19" t="s">
        <v>86</v>
      </c>
      <c r="C9" s="17" t="s">
        <v>95</v>
      </c>
      <c r="D9" s="44">
        <v>2</v>
      </c>
      <c r="E9"/>
      <c r="F9" s="43">
        <v>5</v>
      </c>
      <c r="G9" s="19" t="s">
        <v>96</v>
      </c>
      <c r="H9" s="17" t="s">
        <v>97</v>
      </c>
      <c r="I9" s="44">
        <v>1</v>
      </c>
      <c r="K9" s="212">
        <f>D26-I26</f>
        <v>36</v>
      </c>
      <c r="L9" s="213"/>
      <c r="M9" s="50"/>
    </row>
    <row r="10" spans="1:19" s="2" customFormat="1" ht="25.25" customHeight="1" x14ac:dyDescent="0.55000000000000004">
      <c r="A10" s="43">
        <v>6</v>
      </c>
      <c r="B10" s="19" t="s">
        <v>96</v>
      </c>
      <c r="C10" s="17" t="s">
        <v>97</v>
      </c>
      <c r="D10" s="44">
        <v>1</v>
      </c>
      <c r="E10"/>
      <c r="F10" s="43">
        <v>6</v>
      </c>
      <c r="G10" s="19" t="s">
        <v>96</v>
      </c>
      <c r="H10" s="17" t="s">
        <v>98</v>
      </c>
      <c r="I10" s="44">
        <v>3</v>
      </c>
      <c r="K10" s="212"/>
      <c r="L10" s="213"/>
      <c r="M10" s="50"/>
    </row>
    <row r="11" spans="1:19" s="2" customFormat="1" ht="25.25" customHeight="1" x14ac:dyDescent="0.55000000000000004">
      <c r="A11" s="43">
        <v>7</v>
      </c>
      <c r="B11" s="19" t="s">
        <v>96</v>
      </c>
      <c r="C11" s="17" t="s">
        <v>98</v>
      </c>
      <c r="D11" s="44">
        <v>3</v>
      </c>
      <c r="E11"/>
      <c r="F11" s="43">
        <v>7</v>
      </c>
      <c r="G11" s="19" t="s">
        <v>96</v>
      </c>
      <c r="H11" s="17" t="s">
        <v>99</v>
      </c>
      <c r="I11" s="44">
        <v>2</v>
      </c>
      <c r="K11" s="214"/>
      <c r="L11" s="215"/>
      <c r="M11" s="51" t="s">
        <v>100</v>
      </c>
    </row>
    <row r="12" spans="1:19" s="2" customFormat="1" ht="25.25" customHeight="1" x14ac:dyDescent="0.55000000000000004">
      <c r="A12" s="43">
        <v>8</v>
      </c>
      <c r="B12" s="19" t="s">
        <v>96</v>
      </c>
      <c r="C12" s="17" t="s">
        <v>101</v>
      </c>
      <c r="D12" s="44">
        <v>5</v>
      </c>
      <c r="E12"/>
      <c r="F12" s="43">
        <v>8</v>
      </c>
      <c r="G12" s="19" t="s">
        <v>96</v>
      </c>
      <c r="H12" s="17" t="s">
        <v>102</v>
      </c>
      <c r="I12" s="44">
        <v>3</v>
      </c>
      <c r="M12" s="59" t="s">
        <v>103</v>
      </c>
      <c r="O12" s="59" t="s">
        <v>104</v>
      </c>
    </row>
    <row r="13" spans="1:19" s="2" customFormat="1" ht="25.25" customHeight="1" x14ac:dyDescent="0.55000000000000004">
      <c r="A13" s="43">
        <v>9</v>
      </c>
      <c r="B13" s="19" t="s">
        <v>96</v>
      </c>
      <c r="C13" s="17" t="s">
        <v>105</v>
      </c>
      <c r="D13" s="44">
        <v>5</v>
      </c>
      <c r="E13"/>
      <c r="F13" s="43">
        <v>9</v>
      </c>
      <c r="G13" s="19" t="s">
        <v>96</v>
      </c>
      <c r="H13" s="17" t="s">
        <v>106</v>
      </c>
      <c r="I13" s="44">
        <v>3</v>
      </c>
      <c r="K13" s="53" t="s">
        <v>107</v>
      </c>
      <c r="L13" s="54"/>
      <c r="M13" s="54" t="s">
        <v>108</v>
      </c>
      <c r="N13" s="55"/>
      <c r="O13" s="56" t="s">
        <v>109</v>
      </c>
    </row>
    <row r="14" spans="1:19" s="2" customFormat="1" ht="25.25" customHeight="1" x14ac:dyDescent="0.55000000000000004">
      <c r="A14" s="43">
        <v>10</v>
      </c>
      <c r="B14" s="19" t="s">
        <v>96</v>
      </c>
      <c r="C14" s="17" t="s">
        <v>110</v>
      </c>
      <c r="D14" s="44">
        <v>1</v>
      </c>
      <c r="E14"/>
      <c r="F14" s="43">
        <v>10</v>
      </c>
      <c r="G14" s="19" t="s">
        <v>96</v>
      </c>
      <c r="H14" s="17" t="s">
        <v>111</v>
      </c>
      <c r="I14" s="44">
        <v>2</v>
      </c>
      <c r="K14" s="216">
        <f>K9</f>
        <v>36</v>
      </c>
      <c r="L14" s="199" t="s">
        <v>28</v>
      </c>
      <c r="M14" s="218">
        <f>G32</f>
        <v>28.888888888888889</v>
      </c>
      <c r="N14" s="199" t="s">
        <v>112</v>
      </c>
      <c r="O14" s="201">
        <f>K14*M14</f>
        <v>1040</v>
      </c>
    </row>
    <row r="15" spans="1:19" s="2" customFormat="1" ht="25.25" customHeight="1" x14ac:dyDescent="0.55000000000000004">
      <c r="A15" s="43">
        <v>11</v>
      </c>
      <c r="B15" s="19" t="s">
        <v>96</v>
      </c>
      <c r="C15" s="17" t="s">
        <v>113</v>
      </c>
      <c r="D15" s="44">
        <v>10</v>
      </c>
      <c r="E15"/>
      <c r="F15" s="43">
        <v>11</v>
      </c>
      <c r="G15" s="19" t="s">
        <v>96</v>
      </c>
      <c r="H15" s="17" t="s">
        <v>114</v>
      </c>
      <c r="I15" s="44">
        <v>1</v>
      </c>
      <c r="K15" s="217"/>
      <c r="L15" s="200"/>
      <c r="M15" s="219"/>
      <c r="N15" s="200"/>
      <c r="O15" s="202"/>
    </row>
    <row r="16" spans="1:19" s="2" customFormat="1" ht="25.25" customHeight="1" x14ac:dyDescent="0.55000000000000004">
      <c r="A16" s="43">
        <v>12</v>
      </c>
      <c r="B16" s="19" t="s">
        <v>96</v>
      </c>
      <c r="C16" s="17" t="s">
        <v>115</v>
      </c>
      <c r="D16" s="44">
        <v>5</v>
      </c>
      <c r="E16"/>
      <c r="F16" s="43">
        <v>12</v>
      </c>
      <c r="G16" s="19" t="s">
        <v>96</v>
      </c>
      <c r="H16" s="17" t="s">
        <v>116</v>
      </c>
      <c r="I16" s="44">
        <v>10</v>
      </c>
      <c r="K16" s="2" t="s">
        <v>117</v>
      </c>
    </row>
    <row r="17" spans="1:15" s="2" customFormat="1" ht="25.25" customHeight="1" x14ac:dyDescent="0.55000000000000004">
      <c r="A17" s="43">
        <v>13</v>
      </c>
      <c r="B17" s="19" t="s">
        <v>86</v>
      </c>
      <c r="C17" s="17" t="s">
        <v>118</v>
      </c>
      <c r="D17" s="44">
        <v>3</v>
      </c>
      <c r="E17"/>
      <c r="F17" s="43">
        <v>13</v>
      </c>
      <c r="G17" s="19" t="s">
        <v>96</v>
      </c>
      <c r="H17" s="17" t="s">
        <v>119</v>
      </c>
      <c r="I17" s="44">
        <v>1</v>
      </c>
      <c r="K17" s="2" t="s">
        <v>120</v>
      </c>
    </row>
    <row r="18" spans="1:15" s="2" customFormat="1" ht="25.25" customHeight="1" x14ac:dyDescent="0.55000000000000004">
      <c r="A18" s="43">
        <v>14</v>
      </c>
      <c r="B18" s="19" t="s">
        <v>86</v>
      </c>
      <c r="C18" s="17" t="s">
        <v>121</v>
      </c>
      <c r="D18" s="44">
        <v>5</v>
      </c>
      <c r="E18"/>
      <c r="F18" s="43">
        <v>14</v>
      </c>
      <c r="G18" s="19" t="s">
        <v>96</v>
      </c>
      <c r="H18" s="17" t="s">
        <v>122</v>
      </c>
      <c r="I18" s="44">
        <v>2</v>
      </c>
    </row>
    <row r="19" spans="1:15" s="2" customFormat="1" ht="25.25" customHeight="1" x14ac:dyDescent="0.55000000000000004">
      <c r="A19" s="43">
        <v>15</v>
      </c>
      <c r="B19" s="19" t="s">
        <v>96</v>
      </c>
      <c r="C19" s="17" t="s">
        <v>123</v>
      </c>
      <c r="D19" s="44">
        <v>10</v>
      </c>
      <c r="E19"/>
      <c r="F19" s="43">
        <v>15</v>
      </c>
      <c r="G19" s="19" t="s">
        <v>96</v>
      </c>
      <c r="H19" s="17" t="s">
        <v>124</v>
      </c>
      <c r="I19" s="44">
        <v>1</v>
      </c>
    </row>
    <row r="20" spans="1:15" s="2" customFormat="1" ht="25.25" customHeight="1" x14ac:dyDescent="0.55000000000000004">
      <c r="A20" s="43">
        <v>16</v>
      </c>
      <c r="B20" s="19" t="s">
        <v>96</v>
      </c>
      <c r="C20" s="17" t="s">
        <v>125</v>
      </c>
      <c r="D20" s="44">
        <v>5</v>
      </c>
      <c r="E20"/>
      <c r="F20" s="43">
        <v>16</v>
      </c>
      <c r="G20" s="19" t="s">
        <v>96</v>
      </c>
      <c r="H20" s="17" t="s">
        <v>116</v>
      </c>
      <c r="I20" s="44">
        <v>10</v>
      </c>
      <c r="K20" s="60"/>
    </row>
    <row r="21" spans="1:15" s="2" customFormat="1" ht="25.25" customHeight="1" x14ac:dyDescent="0.55000000000000004">
      <c r="A21" s="43">
        <v>17</v>
      </c>
      <c r="B21" s="19" t="s">
        <v>96</v>
      </c>
      <c r="C21" s="17" t="s">
        <v>113</v>
      </c>
      <c r="D21" s="44">
        <v>10</v>
      </c>
      <c r="E21"/>
      <c r="F21" s="43">
        <v>17</v>
      </c>
      <c r="G21" s="19" t="s">
        <v>96</v>
      </c>
      <c r="H21" s="17" t="s">
        <v>126</v>
      </c>
      <c r="I21" s="44">
        <v>1</v>
      </c>
      <c r="K21" s="61" t="s">
        <v>127</v>
      </c>
      <c r="L21" s="52"/>
      <c r="M21" s="52"/>
      <c r="N21" s="52"/>
      <c r="O21" s="62"/>
    </row>
    <row r="22" spans="1:15" s="2" customFormat="1" ht="25.25" customHeight="1" x14ac:dyDescent="0.55000000000000004">
      <c r="A22" s="43">
        <v>18</v>
      </c>
      <c r="B22" s="19" t="s">
        <v>96</v>
      </c>
      <c r="C22" s="17" t="s">
        <v>128</v>
      </c>
      <c r="D22" s="44">
        <v>1</v>
      </c>
      <c r="E22"/>
      <c r="F22" s="43">
        <v>18</v>
      </c>
      <c r="G22" s="19" t="s">
        <v>96</v>
      </c>
      <c r="H22" s="17" t="s">
        <v>129</v>
      </c>
      <c r="I22" s="44">
        <v>3</v>
      </c>
      <c r="K22" s="203">
        <f>O14-220</f>
        <v>820</v>
      </c>
      <c r="L22" s="63"/>
      <c r="M22" s="63"/>
      <c r="N22" s="63"/>
      <c r="O22" s="50"/>
    </row>
    <row r="23" spans="1:15" s="2" customFormat="1" ht="25.25" customHeight="1" x14ac:dyDescent="0.55000000000000004">
      <c r="A23" s="43">
        <v>19</v>
      </c>
      <c r="B23" s="19" t="s">
        <v>96</v>
      </c>
      <c r="C23" s="17" t="s">
        <v>130</v>
      </c>
      <c r="D23" s="44">
        <v>5</v>
      </c>
      <c r="E23"/>
      <c r="F23" s="43"/>
      <c r="G23" s="19"/>
      <c r="H23" s="17"/>
      <c r="I23" s="44"/>
      <c r="K23" s="204"/>
      <c r="L23" s="64" t="s">
        <v>27</v>
      </c>
      <c r="M23" s="64" t="s">
        <v>131</v>
      </c>
      <c r="N23" s="64"/>
      <c r="O23" s="65"/>
    </row>
    <row r="24" spans="1:15" s="2" customFormat="1" ht="25.25" customHeight="1" x14ac:dyDescent="0.55000000000000004">
      <c r="A24" s="43">
        <v>20</v>
      </c>
      <c r="B24" s="19" t="s">
        <v>96</v>
      </c>
      <c r="C24" s="17" t="s">
        <v>132</v>
      </c>
      <c r="D24" s="44">
        <v>5</v>
      </c>
      <c r="E24"/>
      <c r="F24" s="43"/>
      <c r="G24" s="19"/>
      <c r="H24" s="17"/>
      <c r="I24" s="44"/>
      <c r="O24"/>
    </row>
    <row r="25" spans="1:15" s="2" customFormat="1" ht="25.25" customHeight="1" thickBot="1" x14ac:dyDescent="0.6">
      <c r="A25" s="45">
        <v>21</v>
      </c>
      <c r="B25" s="46" t="s">
        <v>96</v>
      </c>
      <c r="C25" s="47" t="s">
        <v>129</v>
      </c>
      <c r="D25" s="48">
        <v>3</v>
      </c>
      <c r="E25"/>
      <c r="F25" s="45"/>
      <c r="G25" s="19"/>
      <c r="H25" s="47"/>
      <c r="I25" s="48"/>
      <c r="O25"/>
    </row>
    <row r="26" spans="1:15" s="2" customFormat="1" ht="32" customHeight="1" thickTop="1" thickBot="1" x14ac:dyDescent="0.6">
      <c r="A26" s="206" t="s">
        <v>133</v>
      </c>
      <c r="B26" s="207"/>
      <c r="C26" s="208"/>
      <c r="D26" s="49">
        <f>SUM(D5:D25)</f>
        <v>93</v>
      </c>
      <c r="E26"/>
      <c r="F26" s="209" t="s">
        <v>133</v>
      </c>
      <c r="G26" s="210"/>
      <c r="H26" s="211"/>
      <c r="I26" s="49">
        <f>SUM(I5:I24)</f>
        <v>57</v>
      </c>
      <c r="K26"/>
      <c r="L26"/>
      <c r="M26"/>
      <c r="N26"/>
      <c r="O26"/>
    </row>
    <row r="27" spans="1:15" s="2" customFormat="1" ht="20" customHeight="1" x14ac:dyDescent="0.55000000000000004">
      <c r="E27"/>
      <c r="K27"/>
      <c r="L27"/>
      <c r="M27"/>
      <c r="N27"/>
      <c r="O27"/>
    </row>
    <row r="28" spans="1:15" s="2" customFormat="1" ht="20" customHeight="1" x14ac:dyDescent="0.55000000000000004">
      <c r="A28" s="67" t="s">
        <v>134</v>
      </c>
      <c r="E28" s="57"/>
      <c r="F28" s="38" t="s">
        <v>135</v>
      </c>
    </row>
    <row r="29" spans="1:15" s="2" customFormat="1" ht="20" customHeight="1" x14ac:dyDescent="0.55000000000000004">
      <c r="A29" s="16" t="s">
        <v>136</v>
      </c>
      <c r="E29" s="57"/>
      <c r="F29" s="17" t="s">
        <v>137</v>
      </c>
      <c r="G29" s="39">
        <v>260000</v>
      </c>
      <c r="H29" s="2" t="s">
        <v>138</v>
      </c>
    </row>
    <row r="30" spans="1:15" s="2" customFormat="1" ht="20" customHeight="1" x14ac:dyDescent="0.55000000000000004">
      <c r="A30" s="16" t="s">
        <v>139</v>
      </c>
      <c r="E30" s="57"/>
      <c r="F30" s="17" t="s">
        <v>140</v>
      </c>
      <c r="G30" s="39">
        <f>G29/20</f>
        <v>13000</v>
      </c>
    </row>
    <row r="31" spans="1:15" s="2" customFormat="1" ht="20" customHeight="1" x14ac:dyDescent="0.55000000000000004">
      <c r="A31" s="16" t="s">
        <v>141</v>
      </c>
      <c r="E31" s="57"/>
      <c r="F31" s="17" t="s">
        <v>142</v>
      </c>
      <c r="G31" s="39">
        <f>G30/7.5</f>
        <v>1733.3333333333333</v>
      </c>
    </row>
    <row r="32" spans="1:15" s="2" customFormat="1" ht="20" customHeight="1" x14ac:dyDescent="0.55000000000000004">
      <c r="A32" s="16" t="s">
        <v>143</v>
      </c>
      <c r="E32" s="57"/>
      <c r="F32" s="17" t="s">
        <v>144</v>
      </c>
      <c r="G32" s="66">
        <f>G31/60</f>
        <v>28.888888888888889</v>
      </c>
    </row>
    <row r="33" spans="1:11" s="2" customFormat="1" ht="20" customHeight="1" x14ac:dyDescent="0.55000000000000004">
      <c r="A33" s="16" t="s">
        <v>145</v>
      </c>
      <c r="E33" s="57"/>
      <c r="K33" s="58"/>
    </row>
    <row r="34" spans="1:11" s="2" customFormat="1" ht="20" customHeight="1" x14ac:dyDescent="0.55000000000000004">
      <c r="A34" s="16" t="s">
        <v>146</v>
      </c>
      <c r="E34" s="57"/>
    </row>
    <row r="35" spans="1:11" s="2" customFormat="1" ht="20" customHeight="1" x14ac:dyDescent="0.55000000000000004">
      <c r="A35" s="16" t="s">
        <v>147</v>
      </c>
      <c r="E35" s="57"/>
    </row>
    <row r="36" spans="1:11" s="2" customFormat="1" ht="20" customHeight="1" x14ac:dyDescent="0.55000000000000004">
      <c r="E36"/>
    </row>
    <row r="37" spans="1:11" s="2" customFormat="1" ht="20" customHeight="1" x14ac:dyDescent="0.55000000000000004">
      <c r="E37"/>
    </row>
    <row r="38" spans="1:11" s="2" customFormat="1" ht="20" customHeight="1" x14ac:dyDescent="0.55000000000000004">
      <c r="E38"/>
    </row>
    <row r="39" spans="1:11" s="2" customFormat="1" ht="20" customHeight="1" x14ac:dyDescent="0.55000000000000004">
      <c r="E39"/>
    </row>
    <row r="40" spans="1:11" s="2" customFormat="1" ht="20" customHeight="1" x14ac:dyDescent="0.55000000000000004">
      <c r="C40"/>
      <c r="E40"/>
    </row>
    <row r="41" spans="1:11" s="2" customFormat="1" ht="20" customHeight="1" x14ac:dyDescent="0.55000000000000004">
      <c r="C41"/>
      <c r="E41"/>
    </row>
    <row r="42" spans="1:11" s="2" customFormat="1" ht="20" customHeight="1" x14ac:dyDescent="0.55000000000000004">
      <c r="C42"/>
      <c r="E42"/>
    </row>
    <row r="43" spans="1:11" s="2" customFormat="1" ht="20" customHeight="1" x14ac:dyDescent="0.55000000000000004">
      <c r="C43"/>
      <c r="E43"/>
    </row>
    <row r="44" spans="1:11" s="2" customFormat="1" ht="20" customHeight="1" x14ac:dyDescent="0.55000000000000004">
      <c r="E44"/>
    </row>
    <row r="45" spans="1:11" s="2" customFormat="1" ht="20" customHeight="1" x14ac:dyDescent="0.55000000000000004">
      <c r="E45"/>
    </row>
    <row r="46" spans="1:11" s="2" customFormat="1" ht="20" customHeight="1" x14ac:dyDescent="0.55000000000000004">
      <c r="E46"/>
    </row>
    <row r="47" spans="1:11" s="2" customFormat="1" ht="20" customHeight="1" x14ac:dyDescent="0.55000000000000004">
      <c r="E47"/>
    </row>
    <row r="48" spans="1:11" s="2" customFormat="1" ht="20" customHeight="1" x14ac:dyDescent="0.55000000000000004">
      <c r="E48"/>
    </row>
    <row r="49" spans="5:5" s="2" customFormat="1" ht="20" customHeight="1" x14ac:dyDescent="0.55000000000000004">
      <c r="E49"/>
    </row>
    <row r="50" spans="5:5" s="2" customFormat="1" ht="20" customHeight="1" x14ac:dyDescent="0.55000000000000004">
      <c r="E50"/>
    </row>
    <row r="51" spans="5:5" s="2" customFormat="1" ht="20" customHeight="1" x14ac:dyDescent="0.55000000000000004">
      <c r="E51"/>
    </row>
    <row r="52" spans="5:5" s="2" customFormat="1" ht="20" customHeight="1" x14ac:dyDescent="0.55000000000000004">
      <c r="E52"/>
    </row>
    <row r="53" spans="5:5" s="2" customFormat="1" ht="20" customHeight="1" x14ac:dyDescent="0.55000000000000004">
      <c r="E53"/>
    </row>
    <row r="54" spans="5:5" s="2" customFormat="1" ht="20" customHeight="1" x14ac:dyDescent="0.55000000000000004">
      <c r="E54"/>
    </row>
    <row r="55" spans="5:5" s="2" customFormat="1" ht="20" customHeight="1" x14ac:dyDescent="0.55000000000000004">
      <c r="E55"/>
    </row>
    <row r="56" spans="5:5" s="2" customFormat="1" ht="20" customHeight="1" x14ac:dyDescent="0.55000000000000004">
      <c r="E56"/>
    </row>
  </sheetData>
  <mergeCells count="11">
    <mergeCell ref="N14:N15"/>
    <mergeCell ref="O14:O15"/>
    <mergeCell ref="K22:K23"/>
    <mergeCell ref="A1:O1"/>
    <mergeCell ref="A26:C26"/>
    <mergeCell ref="F26:H26"/>
    <mergeCell ref="K8:M8"/>
    <mergeCell ref="K9:L11"/>
    <mergeCell ref="K14:K15"/>
    <mergeCell ref="L14:L15"/>
    <mergeCell ref="M14:M15"/>
  </mergeCells>
  <phoneticPr fontId="3"/>
  <conditionalFormatting sqref="B5:B25 G5:G25">
    <cfRule type="cellIs" dxfId="1" priority="1" operator="equal">
      <formula>"経理"</formula>
    </cfRule>
    <cfRule type="cellIs" dxfId="0" priority="2" operator="equal">
      <formula>"人開"</formula>
    </cfRule>
  </conditionalFormatting>
  <pageMargins left="0.7" right="0.7" top="0.75" bottom="0.75" header="0.3" footer="0.3"/>
  <pageSetup paperSize="9" scale="5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E922-2404-4C84-989C-A4539FB6EB6E}">
  <dimension ref="A1:G19"/>
  <sheetViews>
    <sheetView workbookViewId="0">
      <selection sqref="A1:O1"/>
    </sheetView>
  </sheetViews>
  <sheetFormatPr defaultRowHeight="18" x14ac:dyDescent="0.55000000000000004"/>
  <cols>
    <col min="2" max="2" width="5.5" bestFit="1" customWidth="1"/>
    <col min="3" max="3" width="11.9140625" bestFit="1" customWidth="1"/>
    <col min="4" max="4" width="8.5" bestFit="1" customWidth="1"/>
    <col min="5" max="5" width="9.9140625" bestFit="1" customWidth="1"/>
    <col min="6" max="6" width="5.5" bestFit="1" customWidth="1"/>
    <col min="7" max="7" width="11.9140625" bestFit="1" customWidth="1"/>
  </cols>
  <sheetData>
    <row r="1" spans="1:7" ht="19.5" x14ac:dyDescent="0.55000000000000004">
      <c r="A1" s="70" t="s">
        <v>148</v>
      </c>
      <c r="B1" s="71"/>
      <c r="C1" s="71"/>
      <c r="D1" s="71"/>
      <c r="E1" s="71"/>
      <c r="F1" s="71"/>
      <c r="G1" s="71"/>
    </row>
    <row r="2" spans="1:7" x14ac:dyDescent="0.55000000000000004">
      <c r="A2" s="72" t="s">
        <v>149</v>
      </c>
      <c r="B2" s="71"/>
      <c r="C2" s="71"/>
      <c r="D2" s="71"/>
      <c r="E2" s="71"/>
      <c r="F2" s="71"/>
      <c r="G2" s="71"/>
    </row>
    <row r="3" spans="1:7" x14ac:dyDescent="0.55000000000000004">
      <c r="A3" s="220" t="s">
        <v>150</v>
      </c>
      <c r="B3" s="222" t="s">
        <v>151</v>
      </c>
      <c r="C3" s="223"/>
      <c r="D3" s="222" t="s">
        <v>152</v>
      </c>
      <c r="E3" s="223"/>
      <c r="F3" s="222" t="s">
        <v>153</v>
      </c>
      <c r="G3" s="223"/>
    </row>
    <row r="4" spans="1:7" x14ac:dyDescent="0.55000000000000004">
      <c r="A4" s="221"/>
      <c r="B4" s="73" t="s">
        <v>154</v>
      </c>
      <c r="C4" s="74" t="s">
        <v>155</v>
      </c>
      <c r="D4" s="73" t="s">
        <v>154</v>
      </c>
      <c r="E4" s="74" t="s">
        <v>155</v>
      </c>
      <c r="F4" s="73" t="s">
        <v>154</v>
      </c>
      <c r="G4" s="74" t="s">
        <v>155</v>
      </c>
    </row>
    <row r="5" spans="1:7" x14ac:dyDescent="0.55000000000000004">
      <c r="A5" s="75" t="s">
        <v>156</v>
      </c>
      <c r="B5" s="76">
        <v>11</v>
      </c>
      <c r="C5" s="77">
        <v>121292</v>
      </c>
      <c r="D5" s="76">
        <v>11</v>
      </c>
      <c r="E5" s="77">
        <v>13095</v>
      </c>
      <c r="F5" s="76">
        <v>22</v>
      </c>
      <c r="G5" s="77">
        <v>134387</v>
      </c>
    </row>
    <row r="6" spans="1:7" x14ac:dyDescent="0.55000000000000004">
      <c r="A6" s="75" t="s">
        <v>157</v>
      </c>
      <c r="B6" s="76">
        <v>1</v>
      </c>
      <c r="C6" s="77">
        <v>1564</v>
      </c>
      <c r="D6" s="76">
        <v>3</v>
      </c>
      <c r="E6" s="77">
        <v>2908</v>
      </c>
      <c r="F6" s="76">
        <v>4</v>
      </c>
      <c r="G6" s="77">
        <v>4472</v>
      </c>
    </row>
    <row r="7" spans="1:7" x14ac:dyDescent="0.55000000000000004">
      <c r="A7" s="75" t="s">
        <v>158</v>
      </c>
      <c r="B7" s="76">
        <v>1</v>
      </c>
      <c r="C7" s="77">
        <v>29345</v>
      </c>
      <c r="D7" s="76">
        <v>1</v>
      </c>
      <c r="E7" s="78">
        <v>684</v>
      </c>
      <c r="F7" s="76">
        <v>2</v>
      </c>
      <c r="G7" s="77">
        <v>30029</v>
      </c>
    </row>
    <row r="8" spans="1:7" x14ac:dyDescent="0.55000000000000004">
      <c r="A8" s="75" t="s">
        <v>159</v>
      </c>
      <c r="B8" s="76">
        <v>4</v>
      </c>
      <c r="C8" s="77">
        <v>2854</v>
      </c>
      <c r="D8" s="76">
        <v>7</v>
      </c>
      <c r="E8" s="77">
        <v>8902</v>
      </c>
      <c r="F8" s="76">
        <v>11</v>
      </c>
      <c r="G8" s="77">
        <v>11756</v>
      </c>
    </row>
    <row r="9" spans="1:7" x14ac:dyDescent="0.55000000000000004">
      <c r="A9" s="75" t="s">
        <v>160</v>
      </c>
      <c r="B9" s="76">
        <v>5</v>
      </c>
      <c r="C9" s="77">
        <v>5599</v>
      </c>
      <c r="D9" s="76">
        <v>8</v>
      </c>
      <c r="E9" s="77">
        <v>7229</v>
      </c>
      <c r="F9" s="76">
        <v>13</v>
      </c>
      <c r="G9" s="77">
        <v>12828</v>
      </c>
    </row>
    <row r="10" spans="1:7" x14ac:dyDescent="0.55000000000000004">
      <c r="A10" s="75" t="s">
        <v>161</v>
      </c>
      <c r="B10" s="76">
        <v>6</v>
      </c>
      <c r="C10" s="77">
        <v>24649</v>
      </c>
      <c r="D10" s="76">
        <v>8</v>
      </c>
      <c r="E10" s="77">
        <v>31275</v>
      </c>
      <c r="F10" s="76">
        <v>14</v>
      </c>
      <c r="G10" s="77">
        <v>55924</v>
      </c>
    </row>
    <row r="11" spans="1:7" x14ac:dyDescent="0.55000000000000004">
      <c r="A11" s="75" t="s">
        <v>162</v>
      </c>
      <c r="B11" s="76">
        <v>2</v>
      </c>
      <c r="C11" s="77">
        <v>22429</v>
      </c>
      <c r="D11" s="76">
        <v>9</v>
      </c>
      <c r="E11" s="77">
        <v>31306</v>
      </c>
      <c r="F11" s="76">
        <v>11</v>
      </c>
      <c r="G11" s="77">
        <v>53735</v>
      </c>
    </row>
    <row r="12" spans="1:7" x14ac:dyDescent="0.55000000000000004">
      <c r="A12" s="75" t="s">
        <v>163</v>
      </c>
      <c r="B12" s="76">
        <v>43</v>
      </c>
      <c r="C12" s="77">
        <v>451074</v>
      </c>
      <c r="D12" s="76">
        <v>3</v>
      </c>
      <c r="E12" s="77">
        <v>23099</v>
      </c>
      <c r="F12" s="76">
        <v>46</v>
      </c>
      <c r="G12" s="77">
        <v>474173</v>
      </c>
    </row>
    <row r="13" spans="1:7" x14ac:dyDescent="0.55000000000000004">
      <c r="A13" s="75" t="s">
        <v>164</v>
      </c>
      <c r="B13" s="76">
        <v>112</v>
      </c>
      <c r="C13" s="77">
        <v>1359024</v>
      </c>
      <c r="D13" s="76">
        <v>0</v>
      </c>
      <c r="E13" s="78">
        <v>0</v>
      </c>
      <c r="F13" s="76">
        <v>112</v>
      </c>
      <c r="G13" s="77">
        <v>1359024</v>
      </c>
    </row>
    <row r="14" spans="1:7" x14ac:dyDescent="0.55000000000000004">
      <c r="A14" s="75" t="s">
        <v>165</v>
      </c>
      <c r="B14" s="76">
        <v>99</v>
      </c>
      <c r="C14" s="77">
        <v>1276961</v>
      </c>
      <c r="D14" s="76">
        <v>0</v>
      </c>
      <c r="E14" s="78">
        <v>0</v>
      </c>
      <c r="F14" s="76">
        <v>99</v>
      </c>
      <c r="G14" s="77">
        <v>1276961</v>
      </c>
    </row>
    <row r="15" spans="1:7" x14ac:dyDescent="0.55000000000000004">
      <c r="A15" s="75" t="s">
        <v>166</v>
      </c>
      <c r="B15" s="76">
        <v>0</v>
      </c>
      <c r="C15" s="78">
        <v>0</v>
      </c>
      <c r="D15" s="76">
        <v>0</v>
      </c>
      <c r="E15" s="78">
        <v>0</v>
      </c>
      <c r="F15" s="76">
        <v>0</v>
      </c>
      <c r="G15" s="78">
        <v>0</v>
      </c>
    </row>
    <row r="16" spans="1:7" ht="18.5" thickBot="1" x14ac:dyDescent="0.6">
      <c r="A16" s="79" t="s">
        <v>167</v>
      </c>
      <c r="B16" s="80">
        <v>0</v>
      </c>
      <c r="C16" s="81">
        <v>0</v>
      </c>
      <c r="D16" s="80">
        <v>0</v>
      </c>
      <c r="E16" s="81">
        <v>0</v>
      </c>
      <c r="F16" s="80">
        <v>0</v>
      </c>
      <c r="G16" s="81">
        <v>0</v>
      </c>
    </row>
    <row r="17" spans="1:7" ht="18.5" thickTop="1" x14ac:dyDescent="0.55000000000000004">
      <c r="A17" s="82" t="s">
        <v>153</v>
      </c>
      <c r="B17" s="83">
        <v>284</v>
      </c>
      <c r="C17" s="84">
        <v>3294791</v>
      </c>
      <c r="D17" s="83">
        <v>50</v>
      </c>
      <c r="E17" s="84">
        <v>118498</v>
      </c>
      <c r="F17" s="83">
        <v>334</v>
      </c>
      <c r="G17" s="84">
        <v>3413289</v>
      </c>
    </row>
    <row r="19" spans="1:7" x14ac:dyDescent="0.55000000000000004">
      <c r="D19" s="85">
        <f>現金廃止!K22*現金廃止２!D17</f>
        <v>41000</v>
      </c>
      <c r="E19" t="s">
        <v>168</v>
      </c>
    </row>
  </sheetData>
  <mergeCells count="4">
    <mergeCell ref="A3:A4"/>
    <mergeCell ref="B3:C3"/>
    <mergeCell ref="D3:E3"/>
    <mergeCell ref="F3:G3"/>
  </mergeCells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35DC-767B-47A6-9BA3-75BA7AF69D08}">
  <dimension ref="A1:J36"/>
  <sheetViews>
    <sheetView workbookViewId="0">
      <selection sqref="A1:O1"/>
    </sheetView>
  </sheetViews>
  <sheetFormatPr defaultColWidth="8.9140625" defaultRowHeight="18" x14ac:dyDescent="0.55000000000000004"/>
  <cols>
    <col min="1" max="1" width="11" style="3" customWidth="1"/>
    <col min="2" max="2" width="10.4140625" style="3" customWidth="1"/>
    <col min="3" max="3" width="11" style="3" customWidth="1"/>
    <col min="4" max="4" width="3.9140625" style="10" customWidth="1"/>
    <col min="5" max="5" width="11" style="3" customWidth="1"/>
    <col min="6" max="7" width="9.6640625" style="3" customWidth="1"/>
    <col min="8" max="8" width="18.6640625" style="3" customWidth="1"/>
    <col min="9" max="9" width="36.1640625" style="3" customWidth="1"/>
    <col min="10" max="10" width="20.58203125" style="3" customWidth="1"/>
    <col min="11" max="11" width="8.9140625" style="3"/>
    <col min="12" max="14" width="8.9140625" style="3" customWidth="1"/>
    <col min="15" max="16384" width="8.9140625" style="3"/>
  </cols>
  <sheetData>
    <row r="1" spans="1:10" ht="33.65" customHeight="1" x14ac:dyDescent="0.55000000000000004">
      <c r="A1" s="1" t="s">
        <v>3</v>
      </c>
      <c r="B1" s="251" t="s">
        <v>48</v>
      </c>
      <c r="C1" s="252"/>
      <c r="D1" s="252"/>
      <c r="E1" s="253"/>
      <c r="F1" s="2"/>
      <c r="G1" s="2"/>
      <c r="H1" s="2" t="s">
        <v>169</v>
      </c>
      <c r="I1" s="2"/>
      <c r="J1" s="2"/>
    </row>
    <row r="2" spans="1:10" ht="30.65" customHeight="1" x14ac:dyDescent="0.55000000000000004">
      <c r="A2" s="1" t="s">
        <v>5</v>
      </c>
      <c r="B2" s="254">
        <f>SUM(G12:G36)</f>
        <v>14640</v>
      </c>
      <c r="C2" s="255"/>
      <c r="D2" s="255"/>
      <c r="E2" s="256"/>
      <c r="F2" s="2"/>
      <c r="G2" s="2"/>
      <c r="H2" s="5" t="s">
        <v>4</v>
      </c>
      <c r="I2" s="2"/>
      <c r="J2" s="2"/>
    </row>
    <row r="3" spans="1:10" ht="18.649999999999999" customHeight="1" x14ac:dyDescent="0.55000000000000004">
      <c r="A3" s="2"/>
      <c r="B3" s="2"/>
      <c r="C3" s="2"/>
      <c r="D3" s="6"/>
      <c r="E3" s="2"/>
      <c r="F3" s="2"/>
      <c r="G3" s="2"/>
      <c r="H3" s="2"/>
      <c r="I3" s="2"/>
      <c r="J3" s="2"/>
    </row>
    <row r="4" spans="1:10" ht="18.649999999999999" customHeight="1" x14ac:dyDescent="0.55000000000000004">
      <c r="A4" s="2" t="s">
        <v>6</v>
      </c>
      <c r="B4" s="2"/>
      <c r="C4" s="2"/>
      <c r="D4" s="6"/>
      <c r="E4" s="2"/>
      <c r="F4" s="2"/>
      <c r="G4" s="2"/>
      <c r="H4" s="2"/>
      <c r="I4" s="2"/>
      <c r="J4" s="2"/>
    </row>
    <row r="5" spans="1:10" ht="18.649999999999999" customHeight="1" x14ac:dyDescent="0.55000000000000004">
      <c r="A5" s="2" t="s">
        <v>7</v>
      </c>
      <c r="B5" s="2"/>
      <c r="C5" s="2"/>
      <c r="D5" s="6"/>
      <c r="E5" s="2"/>
      <c r="F5" s="2"/>
      <c r="G5" s="2"/>
      <c r="H5" s="2"/>
      <c r="I5" s="2"/>
      <c r="J5" s="2"/>
    </row>
    <row r="6" spans="1:10" ht="18.649999999999999" customHeight="1" x14ac:dyDescent="0.55000000000000004">
      <c r="A6" s="20" t="s">
        <v>8</v>
      </c>
      <c r="B6" s="182" t="s">
        <v>9</v>
      </c>
      <c r="C6" s="182"/>
      <c r="D6" s="182"/>
      <c r="E6" s="182"/>
      <c r="F6" s="182" t="s">
        <v>170</v>
      </c>
      <c r="G6" s="182"/>
      <c r="H6" s="20" t="s">
        <v>171</v>
      </c>
      <c r="I6" s="20" t="s">
        <v>10</v>
      </c>
      <c r="J6" s="2"/>
    </row>
    <row r="7" spans="1:10" ht="24.65" customHeight="1" x14ac:dyDescent="0.55000000000000004">
      <c r="A7" s="19" t="s">
        <v>11</v>
      </c>
      <c r="B7" s="183" t="s">
        <v>12</v>
      </c>
      <c r="C7" s="183"/>
      <c r="D7" s="183"/>
      <c r="E7" s="183"/>
      <c r="F7" s="183" t="s">
        <v>172</v>
      </c>
      <c r="G7" s="183"/>
      <c r="H7" s="19" t="s">
        <v>173</v>
      </c>
      <c r="I7" s="19" t="s">
        <v>13</v>
      </c>
      <c r="J7" s="2"/>
    </row>
    <row r="8" spans="1:10" ht="24.65" customHeight="1" x14ac:dyDescent="0.55000000000000004">
      <c r="A8" s="19" t="s">
        <v>14</v>
      </c>
      <c r="B8" s="183" t="s">
        <v>15</v>
      </c>
      <c r="C8" s="183"/>
      <c r="D8" s="183"/>
      <c r="E8" s="183"/>
      <c r="F8" s="183" t="s">
        <v>174</v>
      </c>
      <c r="G8" s="183"/>
      <c r="H8" s="183"/>
      <c r="I8" s="19" t="s">
        <v>16</v>
      </c>
      <c r="J8" s="2"/>
    </row>
    <row r="9" spans="1:10" ht="18.649999999999999" customHeight="1" x14ac:dyDescent="0.55000000000000004">
      <c r="A9" s="2"/>
      <c r="B9" s="2"/>
      <c r="C9" s="2"/>
      <c r="D9" s="6"/>
      <c r="E9" s="2"/>
      <c r="F9" s="2"/>
      <c r="G9" s="2"/>
      <c r="H9" s="2"/>
      <c r="I9" s="2"/>
      <c r="J9" s="2"/>
    </row>
    <row r="10" spans="1:10" ht="18.649999999999999" customHeight="1" x14ac:dyDescent="0.55000000000000004">
      <c r="A10" s="2"/>
      <c r="B10" s="2"/>
      <c r="C10" s="2"/>
      <c r="D10" s="6"/>
      <c r="E10" s="2"/>
      <c r="F10" s="2"/>
      <c r="G10" s="2"/>
      <c r="H10" s="2"/>
      <c r="I10" s="2"/>
      <c r="J10" s="2"/>
    </row>
    <row r="11" spans="1:10" x14ac:dyDescent="0.55000000000000004">
      <c r="A11" s="7" t="s">
        <v>175</v>
      </c>
      <c r="B11" s="7" t="s">
        <v>18</v>
      </c>
      <c r="C11" s="257" t="s">
        <v>176</v>
      </c>
      <c r="D11" s="258"/>
      <c r="E11" s="259"/>
      <c r="F11" s="7" t="s">
        <v>20</v>
      </c>
      <c r="G11" s="7" t="s">
        <v>22</v>
      </c>
      <c r="H11" s="257" t="s">
        <v>177</v>
      </c>
      <c r="I11" s="259"/>
      <c r="J11" s="7" t="s">
        <v>23</v>
      </c>
    </row>
    <row r="12" spans="1:10" s="9" customFormat="1" ht="18.649999999999999" customHeight="1" x14ac:dyDescent="0.55000000000000004">
      <c r="A12" s="11">
        <v>46114</v>
      </c>
      <c r="B12" s="236" t="s">
        <v>24</v>
      </c>
      <c r="C12" s="239" t="s">
        <v>178</v>
      </c>
      <c r="D12" s="242" t="s">
        <v>33</v>
      </c>
      <c r="E12" s="245" t="s">
        <v>26</v>
      </c>
      <c r="F12" s="248">
        <v>240</v>
      </c>
      <c r="G12" s="224">
        <f>IF(IF(D12=マスタ!$A$3,F12*2,F12)*COUNTA(A12:A16)=0,"",IF(D12=マスタ!$A$3,F12*2,F12)*COUNTA(A12:A16))</f>
        <v>960</v>
      </c>
      <c r="H12" s="227" t="str">
        <f>IF(B12=マスタ!$B$2,マスタ!#REF!,IF(B12=マスタ!$B$3,マスタ!#REF!,""))</f>
        <v/>
      </c>
      <c r="I12" s="228"/>
      <c r="J12" s="233"/>
    </row>
    <row r="13" spans="1:10" s="9" customFormat="1" ht="18.649999999999999" customHeight="1" x14ac:dyDescent="0.55000000000000004">
      <c r="A13" s="12">
        <v>46117</v>
      </c>
      <c r="B13" s="237"/>
      <c r="C13" s="240"/>
      <c r="D13" s="243"/>
      <c r="E13" s="246"/>
      <c r="F13" s="249"/>
      <c r="G13" s="225"/>
      <c r="H13" s="229"/>
      <c r="I13" s="230"/>
      <c r="J13" s="234"/>
    </row>
    <row r="14" spans="1:10" s="9" customFormat="1" ht="18.649999999999999" customHeight="1" x14ac:dyDescent="0.55000000000000004">
      <c r="A14" s="12"/>
      <c r="B14" s="237"/>
      <c r="C14" s="240"/>
      <c r="D14" s="243"/>
      <c r="E14" s="246"/>
      <c r="F14" s="249"/>
      <c r="G14" s="225"/>
      <c r="H14" s="229"/>
      <c r="I14" s="230"/>
      <c r="J14" s="234"/>
    </row>
    <row r="15" spans="1:10" s="9" customFormat="1" ht="18.649999999999999" customHeight="1" x14ac:dyDescent="0.55000000000000004">
      <c r="A15" s="12"/>
      <c r="B15" s="237"/>
      <c r="C15" s="240"/>
      <c r="D15" s="243"/>
      <c r="E15" s="246"/>
      <c r="F15" s="249"/>
      <c r="G15" s="225"/>
      <c r="H15" s="229"/>
      <c r="I15" s="230"/>
      <c r="J15" s="234"/>
    </row>
    <row r="16" spans="1:10" s="9" customFormat="1" ht="18.649999999999999" customHeight="1" x14ac:dyDescent="0.55000000000000004">
      <c r="A16" s="13"/>
      <c r="B16" s="238"/>
      <c r="C16" s="241"/>
      <c r="D16" s="244"/>
      <c r="E16" s="247"/>
      <c r="F16" s="250"/>
      <c r="G16" s="226"/>
      <c r="H16" s="231"/>
      <c r="I16" s="232"/>
      <c r="J16" s="235"/>
    </row>
    <row r="17" spans="1:10" s="9" customFormat="1" ht="40.25" customHeight="1" x14ac:dyDescent="0.55000000000000004">
      <c r="A17" s="11"/>
      <c r="B17" s="236" t="s">
        <v>30</v>
      </c>
      <c r="C17" s="239" t="s">
        <v>26</v>
      </c>
      <c r="D17" s="242" t="s">
        <v>25</v>
      </c>
      <c r="E17" s="245" t="s">
        <v>31</v>
      </c>
      <c r="F17" s="248">
        <v>13370</v>
      </c>
      <c r="G17" s="224">
        <f>IF(IF(D17=マスタ!$A$3,F17*2,F17)*COUNTA(A17:A21)=0,"",IF(D17=マスタ!$A$3,F17*2,F17)*COUNTA(A17:A21))</f>
        <v>13370</v>
      </c>
      <c r="H17" s="227" t="str">
        <f>IF(B17=マスタ!$B$2,マスタ!#REF!,IF(B17=マスタ!$B$3,マスタ!#REF!,""))</f>
        <v/>
      </c>
      <c r="I17" s="228"/>
      <c r="J17" s="233"/>
    </row>
    <row r="18" spans="1:10" s="9" customFormat="1" ht="40.25" customHeight="1" x14ac:dyDescent="0.55000000000000004">
      <c r="A18" s="12"/>
      <c r="B18" s="237"/>
      <c r="C18" s="240"/>
      <c r="D18" s="243"/>
      <c r="E18" s="246"/>
      <c r="F18" s="249"/>
      <c r="G18" s="225"/>
      <c r="H18" s="229"/>
      <c r="I18" s="230"/>
      <c r="J18" s="234"/>
    </row>
    <row r="19" spans="1:10" s="9" customFormat="1" ht="40.25" customHeight="1" x14ac:dyDescent="0.55000000000000004">
      <c r="A19" s="12">
        <v>46114</v>
      </c>
      <c r="B19" s="237"/>
      <c r="C19" s="240"/>
      <c r="D19" s="243"/>
      <c r="E19" s="246"/>
      <c r="F19" s="249"/>
      <c r="G19" s="225"/>
      <c r="H19" s="229"/>
      <c r="I19" s="230"/>
      <c r="J19" s="234"/>
    </row>
    <row r="20" spans="1:10" s="9" customFormat="1" ht="40.25" customHeight="1" x14ac:dyDescent="0.55000000000000004">
      <c r="A20" s="12"/>
      <c r="B20" s="237"/>
      <c r="C20" s="240"/>
      <c r="D20" s="243"/>
      <c r="E20" s="246"/>
      <c r="F20" s="249"/>
      <c r="G20" s="225"/>
      <c r="H20" s="229"/>
      <c r="I20" s="230"/>
      <c r="J20" s="234"/>
    </row>
    <row r="21" spans="1:10" s="9" customFormat="1" ht="40.25" customHeight="1" x14ac:dyDescent="0.55000000000000004">
      <c r="A21" s="13"/>
      <c r="B21" s="238"/>
      <c r="C21" s="241"/>
      <c r="D21" s="244"/>
      <c r="E21" s="247"/>
      <c r="F21" s="250"/>
      <c r="G21" s="226"/>
      <c r="H21" s="231"/>
      <c r="I21" s="232"/>
      <c r="J21" s="235"/>
    </row>
    <row r="22" spans="1:10" s="9" customFormat="1" ht="40.25" customHeight="1" x14ac:dyDescent="0.55000000000000004">
      <c r="A22" s="11"/>
      <c r="B22" s="236" t="s">
        <v>24</v>
      </c>
      <c r="C22" s="239" t="s">
        <v>31</v>
      </c>
      <c r="D22" s="242" t="s">
        <v>33</v>
      </c>
      <c r="E22" s="245" t="s">
        <v>34</v>
      </c>
      <c r="F22" s="248">
        <v>155</v>
      </c>
      <c r="G22" s="224">
        <f>IF(IF(D22=マスタ!$A$3,F22*2,F22)*COUNTA(A22:A26)=0,"",IF(D22=マスタ!$A$3,F22*2,F22)*COUNTA(A22:A26))</f>
        <v>310</v>
      </c>
      <c r="H22" s="227" t="str">
        <f>IF(B22=マスタ!$B$2,マスタ!#REF!,IF(B22=マスタ!$B$3,マスタ!#REF!,""))</f>
        <v/>
      </c>
      <c r="I22" s="228"/>
      <c r="J22" s="233"/>
    </row>
    <row r="23" spans="1:10" s="9" customFormat="1" ht="40.25" customHeight="1" x14ac:dyDescent="0.55000000000000004">
      <c r="A23" s="12"/>
      <c r="B23" s="237"/>
      <c r="C23" s="240"/>
      <c r="D23" s="243"/>
      <c r="E23" s="246"/>
      <c r="F23" s="249"/>
      <c r="G23" s="225"/>
      <c r="H23" s="229"/>
      <c r="I23" s="230"/>
      <c r="J23" s="234"/>
    </row>
    <row r="24" spans="1:10" s="9" customFormat="1" ht="40.25" customHeight="1" x14ac:dyDescent="0.55000000000000004">
      <c r="A24" s="12">
        <v>46114</v>
      </c>
      <c r="B24" s="237"/>
      <c r="C24" s="240"/>
      <c r="D24" s="243"/>
      <c r="E24" s="246"/>
      <c r="F24" s="249"/>
      <c r="G24" s="225"/>
      <c r="H24" s="229"/>
      <c r="I24" s="230"/>
      <c r="J24" s="234"/>
    </row>
    <row r="25" spans="1:10" s="9" customFormat="1" ht="40.25" customHeight="1" x14ac:dyDescent="0.55000000000000004">
      <c r="A25" s="12"/>
      <c r="B25" s="237"/>
      <c r="C25" s="240"/>
      <c r="D25" s="243"/>
      <c r="E25" s="246"/>
      <c r="F25" s="249"/>
      <c r="G25" s="225"/>
      <c r="H25" s="229"/>
      <c r="I25" s="230"/>
      <c r="J25" s="234"/>
    </row>
    <row r="26" spans="1:10" s="9" customFormat="1" ht="40.25" customHeight="1" x14ac:dyDescent="0.55000000000000004">
      <c r="A26" s="13"/>
      <c r="B26" s="238"/>
      <c r="C26" s="241"/>
      <c r="D26" s="244"/>
      <c r="E26" s="247"/>
      <c r="F26" s="250"/>
      <c r="G26" s="226"/>
      <c r="H26" s="231"/>
      <c r="I26" s="232"/>
      <c r="J26" s="235"/>
    </row>
    <row r="27" spans="1:10" s="9" customFormat="1" ht="40.25" customHeight="1" x14ac:dyDescent="0.55000000000000004">
      <c r="A27" s="11"/>
      <c r="B27" s="236"/>
      <c r="C27" s="239"/>
      <c r="D27" s="242"/>
      <c r="E27" s="245"/>
      <c r="F27" s="248"/>
      <c r="G27" s="224" t="str">
        <f>IF(IF(D27=マスタ!$A$3,F27*2,F27)*COUNTA(A27:A31)=0,"",IF(D27=マスタ!$A$3,F27*2,F27)*COUNTA(A27:A31))</f>
        <v/>
      </c>
      <c r="H27" s="227" t="str">
        <f>IF(B27=マスタ!$B$2,マスタ!#REF!,IF(B27=マスタ!$B$3,マスタ!#REF!,""))</f>
        <v/>
      </c>
      <c r="I27" s="228"/>
      <c r="J27" s="233"/>
    </row>
    <row r="28" spans="1:10" s="9" customFormat="1" ht="40.25" customHeight="1" x14ac:dyDescent="0.55000000000000004">
      <c r="A28" s="12"/>
      <c r="B28" s="237"/>
      <c r="C28" s="240"/>
      <c r="D28" s="243"/>
      <c r="E28" s="246"/>
      <c r="F28" s="249"/>
      <c r="G28" s="225"/>
      <c r="H28" s="229"/>
      <c r="I28" s="230"/>
      <c r="J28" s="234"/>
    </row>
    <row r="29" spans="1:10" s="9" customFormat="1" ht="40.25" customHeight="1" x14ac:dyDescent="0.55000000000000004">
      <c r="A29" s="12"/>
      <c r="B29" s="237"/>
      <c r="C29" s="240"/>
      <c r="D29" s="243"/>
      <c r="E29" s="246"/>
      <c r="F29" s="249"/>
      <c r="G29" s="225"/>
      <c r="H29" s="229"/>
      <c r="I29" s="230"/>
      <c r="J29" s="234"/>
    </row>
    <row r="30" spans="1:10" s="9" customFormat="1" ht="40.25" customHeight="1" x14ac:dyDescent="0.55000000000000004">
      <c r="A30" s="12"/>
      <c r="B30" s="237"/>
      <c r="C30" s="240"/>
      <c r="D30" s="243"/>
      <c r="E30" s="246"/>
      <c r="F30" s="249"/>
      <c r="G30" s="225"/>
      <c r="H30" s="229"/>
      <c r="I30" s="230"/>
      <c r="J30" s="234"/>
    </row>
    <row r="31" spans="1:10" s="9" customFormat="1" ht="40.25" customHeight="1" x14ac:dyDescent="0.55000000000000004">
      <c r="A31" s="13"/>
      <c r="B31" s="238"/>
      <c r="C31" s="241"/>
      <c r="D31" s="244"/>
      <c r="E31" s="247"/>
      <c r="F31" s="250"/>
      <c r="G31" s="226"/>
      <c r="H31" s="231"/>
      <c r="I31" s="232"/>
      <c r="J31" s="235"/>
    </row>
    <row r="32" spans="1:10" s="9" customFormat="1" ht="40.25" customHeight="1" x14ac:dyDescent="0.55000000000000004">
      <c r="A32" s="11"/>
      <c r="B32" s="236"/>
      <c r="C32" s="239"/>
      <c r="D32" s="242"/>
      <c r="E32" s="245"/>
      <c r="F32" s="248"/>
      <c r="G32" s="224" t="str">
        <f>IF(IF(D32=マスタ!$A$3,F32*2,F32)*COUNTA(A32:A36)=0,"",IF(D32=マスタ!$A$3,F32*2,F32)*COUNTA(A32:A36))</f>
        <v/>
      </c>
      <c r="H32" s="227" t="str">
        <f>IF(B32=マスタ!$B$2,マスタ!#REF!,IF(B32=マスタ!$B$3,マスタ!#REF!,""))</f>
        <v/>
      </c>
      <c r="I32" s="228"/>
      <c r="J32" s="233"/>
    </row>
    <row r="33" spans="1:10" s="9" customFormat="1" ht="40.25" customHeight="1" x14ac:dyDescent="0.55000000000000004">
      <c r="A33" s="12"/>
      <c r="B33" s="237"/>
      <c r="C33" s="240"/>
      <c r="D33" s="243"/>
      <c r="E33" s="246"/>
      <c r="F33" s="249"/>
      <c r="G33" s="225"/>
      <c r="H33" s="229"/>
      <c r="I33" s="230"/>
      <c r="J33" s="234"/>
    </row>
    <row r="34" spans="1:10" s="9" customFormat="1" ht="40.25" customHeight="1" x14ac:dyDescent="0.55000000000000004">
      <c r="A34" s="12"/>
      <c r="B34" s="237"/>
      <c r="C34" s="240"/>
      <c r="D34" s="243"/>
      <c r="E34" s="246"/>
      <c r="F34" s="249"/>
      <c r="G34" s="225"/>
      <c r="H34" s="229"/>
      <c r="I34" s="230"/>
      <c r="J34" s="234"/>
    </row>
    <row r="35" spans="1:10" s="9" customFormat="1" ht="40.25" customHeight="1" x14ac:dyDescent="0.55000000000000004">
      <c r="A35" s="12"/>
      <c r="B35" s="237"/>
      <c r="C35" s="240"/>
      <c r="D35" s="243"/>
      <c r="E35" s="246"/>
      <c r="F35" s="249"/>
      <c r="G35" s="225"/>
      <c r="H35" s="229"/>
      <c r="I35" s="230"/>
      <c r="J35" s="234"/>
    </row>
    <row r="36" spans="1:10" s="9" customFormat="1" ht="40.25" customHeight="1" x14ac:dyDescent="0.55000000000000004">
      <c r="A36" s="13"/>
      <c r="B36" s="238"/>
      <c r="C36" s="241"/>
      <c r="D36" s="244"/>
      <c r="E36" s="247"/>
      <c r="F36" s="250"/>
      <c r="G36" s="226"/>
      <c r="H36" s="231"/>
      <c r="I36" s="232"/>
      <c r="J36" s="235"/>
    </row>
  </sheetData>
  <mergeCells count="50">
    <mergeCell ref="J12:J16"/>
    <mergeCell ref="B12:B16"/>
    <mergeCell ref="C12:C16"/>
    <mergeCell ref="D12:D16"/>
    <mergeCell ref="E12:E16"/>
    <mergeCell ref="F12:F16"/>
    <mergeCell ref="G12:G16"/>
    <mergeCell ref="H12:I16"/>
    <mergeCell ref="B8:E8"/>
    <mergeCell ref="F8:H8"/>
    <mergeCell ref="C11:E11"/>
    <mergeCell ref="H11:I11"/>
    <mergeCell ref="B17:B21"/>
    <mergeCell ref="C17:C21"/>
    <mergeCell ref="B1:E1"/>
    <mergeCell ref="B2:E2"/>
    <mergeCell ref="B6:E6"/>
    <mergeCell ref="F6:G6"/>
    <mergeCell ref="B7:E7"/>
    <mergeCell ref="F7:G7"/>
    <mergeCell ref="J17:J21"/>
    <mergeCell ref="B22:B26"/>
    <mergeCell ref="C22:C26"/>
    <mergeCell ref="D22:D26"/>
    <mergeCell ref="E22:E26"/>
    <mergeCell ref="F22:F26"/>
    <mergeCell ref="G22:G26"/>
    <mergeCell ref="H22:I26"/>
    <mergeCell ref="J22:J26"/>
    <mergeCell ref="D17:D21"/>
    <mergeCell ref="E17:E21"/>
    <mergeCell ref="F17:F21"/>
    <mergeCell ref="G17:G21"/>
    <mergeCell ref="H17:I21"/>
    <mergeCell ref="G27:G31"/>
    <mergeCell ref="H27:I31"/>
    <mergeCell ref="J27:J31"/>
    <mergeCell ref="B32:B36"/>
    <mergeCell ref="C32:C36"/>
    <mergeCell ref="D32:D36"/>
    <mergeCell ref="E32:E36"/>
    <mergeCell ref="F32:F36"/>
    <mergeCell ref="G32:G36"/>
    <mergeCell ref="H32:I36"/>
    <mergeCell ref="J32:J36"/>
    <mergeCell ref="B27:B31"/>
    <mergeCell ref="C27:C31"/>
    <mergeCell ref="D27:D31"/>
    <mergeCell ref="E27:E31"/>
    <mergeCell ref="F27:F31"/>
  </mergeCells>
  <phoneticPr fontId="3"/>
  <hyperlinks>
    <hyperlink ref="H2" r:id="rId1" xr:uid="{AC6968F2-17FD-4DFA-B544-E3A1288BF013}"/>
  </hyperlinks>
  <printOptions horizontalCentered="1"/>
  <pageMargins left="0.19685039370078741" right="0.19685039370078741" top="0.74803149606299213" bottom="0.74803149606299213" header="0.31496062992125984" footer="0.31496062992125984"/>
  <pageSetup paperSize="9" scale="60" orientation="portrait" r:id="rId2"/>
  <rowBreaks count="1" manualBreakCount="1">
    <brk id="31" max="9" man="1"/>
  </rowBreak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D5260EB3-B987-4628-9FD9-841213A83865}">
          <x14:formula1>
            <xm:f>マスタ!$B$2:$B$3</xm:f>
          </x14:formula1>
          <xm:sqref>B12 B17 B22 B27 B32</xm:sqref>
        </x14:dataValidation>
        <x14:dataValidation type="list" allowBlank="1" showInputMessage="1" showErrorMessage="1" xr:uid="{9B6B322C-F671-49DA-BE0A-41310BD8DB1B}">
          <x14:formula1>
            <xm:f>マスタ!$A$2:$A$3</xm:f>
          </x14:formula1>
          <xm:sqref>D12 D17 D22 D27 D32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04EE076271D344B9FA74FCFF0996582" ma:contentTypeVersion="3" ma:contentTypeDescription="新しいドキュメントを作成します。" ma:contentTypeScope="" ma:versionID="0823c8cc426bf5c141376ac300f2fc6d">
  <xsd:schema xmlns:xsd="http://www.w3.org/2001/XMLSchema" xmlns:xs="http://www.w3.org/2001/XMLSchema" xmlns:p="http://schemas.microsoft.com/office/2006/metadata/properties" xmlns:ns2="971adcdf-9d89-4ea4-a699-c840b969b939" targetNamespace="http://schemas.microsoft.com/office/2006/metadata/properties" ma:root="true" ma:fieldsID="ef9e03afe4a59ba9064a851905eb983d" ns2:_="">
    <xsd:import namespace="971adcdf-9d89-4ea4-a699-c840b969b9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adcdf-9d89-4ea4-a699-c840b969b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D4315B-1AC9-467B-B1F9-BD8A51A803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1adcdf-9d89-4ea4-a699-c840b969b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B5D8AC-AE74-44FB-B314-5B1237367C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3E213-83BF-4B42-96BF-4E1583AC14B9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purl.org/dc/terms/"/>
    <ds:schemaRef ds:uri="971adcdf-9d89-4ea4-a699-c840b969b93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交通費(宿泊無)</vt:lpstr>
      <vt:lpstr>交通費(宿泊有)</vt:lpstr>
      <vt:lpstr>口座情報</vt:lpstr>
      <vt:lpstr>マスタ</vt:lpstr>
      <vt:lpstr>現金廃止</vt:lpstr>
      <vt:lpstr>現金廃止２</vt:lpstr>
      <vt:lpstr>×交通費(日付あり)</vt:lpstr>
      <vt:lpstr>'×交通費(日付あり)'!Print_Area</vt:lpstr>
      <vt:lpstr>'交通費(宿泊無)'!Print_Area</vt:lpstr>
      <vt:lpstr>'交通費(宿泊有)'!Print_Area</vt:lpstr>
      <vt:lpstr>口座情報!Print_Area</vt:lpstr>
    </vt:vector>
  </TitlesOfParts>
  <Manager/>
  <Company>EXEO Group,Inc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大家 陽菜</dc:creator>
  <cp:keywords/>
  <dc:description/>
  <cp:lastModifiedBy>颯斗 卜部</cp:lastModifiedBy>
  <cp:revision/>
  <cp:lastPrinted>2026-08-07T05:56:21Z</cp:lastPrinted>
  <dcterms:created xsi:type="dcterms:W3CDTF">2026-05-18T08:55:29Z</dcterms:created>
  <dcterms:modified xsi:type="dcterms:W3CDTF">2026-08-07T05:56:26Z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0x010100104EE076271D344B9FA74FCFF0996582</vt:lpwstr>
  </property>
</Properties>
</file>